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derf/Desktop/archery sound/"/>
    </mc:Choice>
  </mc:AlternateContent>
  <xr:revisionPtr revIDLastSave="0" documentId="12_ncr:500000_{2FF50094-138A-3B47-A5CE-4504A49CDBF7}" xr6:coauthVersionLast="31" xr6:coauthVersionMax="31" xr10:uidLastSave="{00000000-0000-0000-0000-000000000000}"/>
  <workbookProtection lockStructure="1"/>
  <bookViews>
    <workbookView xWindow="1260" yWindow="460" windowWidth="28340" windowHeight="17000" tabRatio="650" activeTab="1" xr2:uid="{00000000-000D-0000-FFFF-FFFF00000000}"/>
  </bookViews>
  <sheets>
    <sheet name="AFFICHAGE FINALE" sheetId="2" r:id="rId1"/>
    <sheet name="PLAN FINALES" sheetId="5" r:id="rId2"/>
    <sheet name="Données" sheetId="6" state="hidden" r:id="rId3"/>
  </sheets>
  <definedNames>
    <definedName name="A">'PLAN FINALES'!$B$1</definedName>
    <definedName name="Catégories">#REF!</definedName>
    <definedName name="Type_de_tir">Données!$A$2:$A$5</definedName>
    <definedName name="_xlnm.Print_Area" localSheetId="0">'AFFICHAGE FINALE'!$A$1:$G$71</definedName>
    <definedName name="_xlnm.Print_Area" localSheetId="1">'PLAN FINALES'!$A$1:$CS$13</definedName>
  </definedNames>
  <calcPr calcId="162913"/>
</workbook>
</file>

<file path=xl/calcChain.xml><?xml version="1.0" encoding="utf-8"?>
<calcChain xmlns="http://schemas.openxmlformats.org/spreadsheetml/2006/main">
  <c r="AF44" i="5" l="1"/>
  <c r="AF34" i="5"/>
  <c r="AF24" i="5"/>
  <c r="AF14" i="5"/>
  <c r="A37" i="2"/>
  <c r="B70" i="2" l="1"/>
  <c r="B34" i="2"/>
  <c r="B52" i="5"/>
  <c r="B46" i="5"/>
  <c r="A46" i="5"/>
  <c r="B51" i="5" s="1"/>
  <c r="B42" i="5"/>
  <c r="B36" i="5"/>
  <c r="A36" i="5"/>
  <c r="B41" i="5" s="1"/>
  <c r="DN33" i="5"/>
  <c r="DN32" i="5"/>
  <c r="B32" i="5"/>
  <c r="DN31" i="5"/>
  <c r="DO31" i="5" s="1"/>
  <c r="DN30" i="5"/>
  <c r="DO30" i="5" s="1"/>
  <c r="DN29" i="5"/>
  <c r="G31" i="2" s="1"/>
  <c r="DN28" i="5"/>
  <c r="DN27" i="5"/>
  <c r="DN26" i="5"/>
  <c r="B26" i="5"/>
  <c r="A26" i="5"/>
  <c r="B31" i="5" s="1"/>
  <c r="DN25" i="5"/>
  <c r="DN24" i="5"/>
  <c r="DN23" i="5"/>
  <c r="G15" i="2" s="1"/>
  <c r="DN22" i="5"/>
  <c r="B22" i="5"/>
  <c r="DN21" i="5"/>
  <c r="DN20" i="5"/>
  <c r="DN19" i="5"/>
  <c r="G11" i="2" s="1"/>
  <c r="DN18" i="5"/>
  <c r="DN17" i="5"/>
  <c r="DN16" i="5"/>
  <c r="DO16" i="5" s="1"/>
  <c r="B16" i="5"/>
  <c r="A16" i="5"/>
  <c r="DN15" i="5"/>
  <c r="G59" i="2" s="1"/>
  <c r="DN14" i="5"/>
  <c r="G61" i="2" s="1"/>
  <c r="DN13" i="5"/>
  <c r="DN12" i="5"/>
  <c r="DO12" i="5" s="1"/>
  <c r="B12" i="5"/>
  <c r="DN11" i="5"/>
  <c r="G55" i="2" s="1"/>
  <c r="DN10" i="5"/>
  <c r="G57" i="2" s="1"/>
  <c r="DN9" i="5"/>
  <c r="G51" i="2" s="1"/>
  <c r="DN8" i="5"/>
  <c r="DN7" i="5"/>
  <c r="DN6" i="5"/>
  <c r="DP6" i="5" s="1"/>
  <c r="G48" i="2" s="1"/>
  <c r="B6" i="5"/>
  <c r="B5" i="5" s="1"/>
  <c r="A6" i="5"/>
  <c r="C6" i="5" s="1"/>
  <c r="AF4" i="5"/>
  <c r="B48" i="5" l="1"/>
  <c r="B45" i="5"/>
  <c r="C46" i="5"/>
  <c r="D52" i="5" s="1"/>
  <c r="C36" i="5"/>
  <c r="D36" i="5" s="1"/>
  <c r="B38" i="5"/>
  <c r="B35" i="5"/>
  <c r="DK22" i="5"/>
  <c r="E36" i="5"/>
  <c r="F36" i="5" s="1"/>
  <c r="C26" i="5"/>
  <c r="D31" i="5" s="1"/>
  <c r="B25" i="5"/>
  <c r="B28" i="5"/>
  <c r="DO33" i="5"/>
  <c r="G7" i="2"/>
  <c r="DP24" i="5"/>
  <c r="G28" i="2" s="1"/>
  <c r="G29" i="2"/>
  <c r="DP20" i="5"/>
  <c r="G24" i="2" s="1"/>
  <c r="G25" i="2"/>
  <c r="DP25" i="5"/>
  <c r="G26" i="2" s="1"/>
  <c r="G27" i="2"/>
  <c r="DO27" i="5"/>
  <c r="G19" i="2"/>
  <c r="DO26" i="5"/>
  <c r="G21" i="2"/>
  <c r="DP32" i="5"/>
  <c r="G8" i="2" s="1"/>
  <c r="G9" i="2"/>
  <c r="DP21" i="5"/>
  <c r="G22" i="2" s="1"/>
  <c r="G23" i="2"/>
  <c r="DP22" i="5"/>
  <c r="G16" i="2" s="1"/>
  <c r="G17" i="2"/>
  <c r="DP28" i="5"/>
  <c r="G32" i="2" s="1"/>
  <c r="G33" i="2"/>
  <c r="DP11" i="5"/>
  <c r="G54" i="2" s="1"/>
  <c r="DP27" i="5"/>
  <c r="G18" i="2" s="1"/>
  <c r="DP7" i="5"/>
  <c r="G46" i="2" s="1"/>
  <c r="DO7" i="5"/>
  <c r="DO18" i="5"/>
  <c r="G13" i="2"/>
  <c r="DP18" i="5"/>
  <c r="G12" i="2" s="1"/>
  <c r="D35" i="5"/>
  <c r="D42" i="5"/>
  <c r="B15" i="5"/>
  <c r="B21" i="5"/>
  <c r="B18" i="5" s="1"/>
  <c r="C16" i="5"/>
  <c r="DO19" i="5"/>
  <c r="DP26" i="5"/>
  <c r="G20" i="2" s="1"/>
  <c r="DP31" i="5"/>
  <c r="G42" i="2" s="1"/>
  <c r="G43" i="2"/>
  <c r="DP19" i="5"/>
  <c r="G10" i="2" s="1"/>
  <c r="D12" i="5"/>
  <c r="D6" i="5"/>
  <c r="D5" i="5" s="1"/>
  <c r="E6" i="5"/>
  <c r="B11" i="5"/>
  <c r="DO9" i="5"/>
  <c r="DO15" i="5"/>
  <c r="DO20" i="5"/>
  <c r="DO25" i="5"/>
  <c r="DP30" i="5"/>
  <c r="G44" i="2" s="1"/>
  <c r="DP33" i="5"/>
  <c r="G6" i="2" s="1"/>
  <c r="G45" i="2"/>
  <c r="DO6" i="5"/>
  <c r="DP9" i="5"/>
  <c r="G50" i="2" s="1"/>
  <c r="DO10" i="5"/>
  <c r="DO14" i="5"/>
  <c r="DP15" i="5"/>
  <c r="G58" i="2" s="1"/>
  <c r="DO21" i="5"/>
  <c r="DO24" i="5"/>
  <c r="DP10" i="5"/>
  <c r="G56" i="2" s="1"/>
  <c r="DO11" i="5"/>
  <c r="DP14" i="5"/>
  <c r="G60" i="2" s="1"/>
  <c r="DO22" i="5"/>
  <c r="G49" i="2"/>
  <c r="G67" i="2"/>
  <c r="DP17" i="5"/>
  <c r="G66" i="2" s="1"/>
  <c r="DO17" i="5"/>
  <c r="G63" i="2"/>
  <c r="DP13" i="5"/>
  <c r="G62" i="2" s="1"/>
  <c r="DO13" i="5"/>
  <c r="DP23" i="5"/>
  <c r="G14" i="2" s="1"/>
  <c r="DO23" i="5"/>
  <c r="DO32" i="5"/>
  <c r="G47" i="2"/>
  <c r="G53" i="2"/>
  <c r="DP8" i="5"/>
  <c r="G52" i="2" s="1"/>
  <c r="DO8" i="5"/>
  <c r="G65" i="2"/>
  <c r="DP12" i="5"/>
  <c r="G64" i="2" s="1"/>
  <c r="G69" i="2"/>
  <c r="DP16" i="5"/>
  <c r="G68" i="2" s="1"/>
  <c r="DO28" i="5"/>
  <c r="DO29" i="5"/>
  <c r="DP29" i="5"/>
  <c r="G30" i="2" s="1"/>
  <c r="D51" i="5" l="1"/>
  <c r="D46" i="5"/>
  <c r="D48" i="5" s="1"/>
  <c r="E46" i="5"/>
  <c r="F52" i="5" s="1"/>
  <c r="D41" i="5"/>
  <c r="D38" i="5" s="1"/>
  <c r="E26" i="5"/>
  <c r="D32" i="5"/>
  <c r="D26" i="5"/>
  <c r="D25" i="5" s="1"/>
  <c r="F38" i="5"/>
  <c r="G36" i="5"/>
  <c r="F35" i="5"/>
  <c r="F42" i="5"/>
  <c r="D45" i="5"/>
  <c r="G46" i="5"/>
  <c r="F46" i="5"/>
  <c r="F48" i="5" s="1"/>
  <c r="F51" i="5"/>
  <c r="H51" i="5" s="1"/>
  <c r="F41" i="5"/>
  <c r="D22" i="5"/>
  <c r="E16" i="5"/>
  <c r="F22" i="5" s="1"/>
  <c r="D16" i="5"/>
  <c r="D21" i="5"/>
  <c r="G6" i="5"/>
  <c r="F12" i="5"/>
  <c r="B8" i="5"/>
  <c r="D11" i="5"/>
  <c r="F11" i="5" s="1"/>
  <c r="F6" i="5"/>
  <c r="F45" i="5" l="1"/>
  <c r="I46" i="5"/>
  <c r="J51" i="5" s="1"/>
  <c r="H46" i="5"/>
  <c r="H48" i="5" s="1"/>
  <c r="D28" i="5"/>
  <c r="F26" i="5"/>
  <c r="F28" i="5" s="1"/>
  <c r="F32" i="5"/>
  <c r="G26" i="5"/>
  <c r="F25" i="5"/>
  <c r="F31" i="5"/>
  <c r="H31" i="5" s="1"/>
  <c r="D15" i="5"/>
  <c r="H36" i="5"/>
  <c r="H35" i="5" s="1"/>
  <c r="H42" i="5"/>
  <c r="I36" i="5"/>
  <c r="K36" i="5" s="1"/>
  <c r="D8" i="5"/>
  <c r="H12" i="5"/>
  <c r="F5" i="5"/>
  <c r="F21" i="5"/>
  <c r="H52" i="5"/>
  <c r="J46" i="5"/>
  <c r="J48" i="5" s="1"/>
  <c r="K46" i="5"/>
  <c r="J45" i="5"/>
  <c r="J52" i="5"/>
  <c r="H41" i="5"/>
  <c r="D18" i="5"/>
  <c r="F16" i="5"/>
  <c r="F18" i="5" s="1"/>
  <c r="G16" i="5"/>
  <c r="I6" i="5"/>
  <c r="H6" i="5"/>
  <c r="F8" i="5"/>
  <c r="H11" i="5"/>
  <c r="H45" i="5" l="1"/>
  <c r="J12" i="5"/>
  <c r="J42" i="5"/>
  <c r="J36" i="5"/>
  <c r="J38" i="5" s="1"/>
  <c r="H26" i="5"/>
  <c r="H32" i="5"/>
  <c r="H25" i="5"/>
  <c r="I26" i="5"/>
  <c r="K26" i="5" s="1"/>
  <c r="M36" i="5"/>
  <c r="H38" i="5"/>
  <c r="F15" i="5"/>
  <c r="H5" i="5"/>
  <c r="J6" i="5"/>
  <c r="L46" i="5"/>
  <c r="L48" i="5" s="1"/>
  <c r="M46" i="5"/>
  <c r="L45" i="5"/>
  <c r="L51" i="5"/>
  <c r="L52" i="5"/>
  <c r="L36" i="5"/>
  <c r="L42" i="5"/>
  <c r="J41" i="5"/>
  <c r="H22" i="5"/>
  <c r="I16" i="5"/>
  <c r="H16" i="5"/>
  <c r="H21" i="5"/>
  <c r="J11" i="5"/>
  <c r="K6" i="5"/>
  <c r="L12" i="5" s="1"/>
  <c r="H8" i="5"/>
  <c r="J5" i="5" l="1"/>
  <c r="J35" i="5"/>
  <c r="J31" i="5"/>
  <c r="J26" i="5"/>
  <c r="L26" i="5" s="1"/>
  <c r="M26" i="5"/>
  <c r="N32" i="5" s="1"/>
  <c r="L31" i="5"/>
  <c r="J32" i="5"/>
  <c r="L32" i="5" s="1"/>
  <c r="O26" i="5"/>
  <c r="H28" i="5"/>
  <c r="N42" i="5"/>
  <c r="O36" i="5"/>
  <c r="P42" i="5" s="1"/>
  <c r="N36" i="5"/>
  <c r="H15" i="5"/>
  <c r="M6" i="5"/>
  <c r="O6" i="5" s="1"/>
  <c r="Q6" i="5" s="1"/>
  <c r="L6" i="5"/>
  <c r="J8" i="5"/>
  <c r="L11" i="5"/>
  <c r="N46" i="5"/>
  <c r="N48" i="5" s="1"/>
  <c r="N52" i="5"/>
  <c r="N51" i="5"/>
  <c r="N45" i="5"/>
  <c r="O46" i="5"/>
  <c r="P46" i="5" s="1"/>
  <c r="P48" i="5" s="1"/>
  <c r="L35" i="5"/>
  <c r="L41" i="5"/>
  <c r="N41" i="5" s="1"/>
  <c r="J21" i="5"/>
  <c r="K16" i="5"/>
  <c r="L16" i="5" s="1"/>
  <c r="H18" i="5"/>
  <c r="J22" i="5"/>
  <c r="J16" i="5"/>
  <c r="L5" i="5" l="1"/>
  <c r="P36" i="5"/>
  <c r="Q36" i="5"/>
  <c r="R36" i="5" s="1"/>
  <c r="R38" i="5" s="1"/>
  <c r="N35" i="5"/>
  <c r="Q26" i="5"/>
  <c r="R32" i="5" s="1"/>
  <c r="P32" i="5"/>
  <c r="L28" i="5"/>
  <c r="J28" i="5"/>
  <c r="N31" i="5"/>
  <c r="P31" i="5" s="1"/>
  <c r="P26" i="5"/>
  <c r="P28" i="5" s="1"/>
  <c r="J25" i="5"/>
  <c r="L25" i="5" s="1"/>
  <c r="N26" i="5"/>
  <c r="N28" i="5" s="1"/>
  <c r="J15" i="5"/>
  <c r="L15" i="5" s="1"/>
  <c r="L38" i="5"/>
  <c r="N38" i="5"/>
  <c r="N12" i="5"/>
  <c r="P12" i="5" s="1"/>
  <c r="R12" i="5" s="1"/>
  <c r="N6" i="5"/>
  <c r="P6" i="5" s="1"/>
  <c r="R6" i="5" s="1"/>
  <c r="R5" i="5" s="1"/>
  <c r="L8" i="5"/>
  <c r="S6" i="5"/>
  <c r="U6" i="5" s="1"/>
  <c r="N11" i="5"/>
  <c r="P11" i="5" s="1"/>
  <c r="L21" i="5"/>
  <c r="L18" i="5" s="1"/>
  <c r="P45" i="5"/>
  <c r="Q46" i="5"/>
  <c r="R46" i="5" s="1"/>
  <c r="R48" i="5" s="1"/>
  <c r="P51" i="5"/>
  <c r="P52" i="5"/>
  <c r="P41" i="5"/>
  <c r="P35" i="5"/>
  <c r="M16" i="5"/>
  <c r="N16" i="5" s="1"/>
  <c r="L22" i="5"/>
  <c r="J18" i="5"/>
  <c r="R26" i="5" l="1"/>
  <c r="S26" i="5"/>
  <c r="T32" i="5" s="1"/>
  <c r="P38" i="5"/>
  <c r="S36" i="5"/>
  <c r="T36" i="5" s="1"/>
  <c r="R42" i="5"/>
  <c r="R35" i="5"/>
  <c r="N25" i="5"/>
  <c r="P25" i="5"/>
  <c r="R31" i="5"/>
  <c r="R28" i="5"/>
  <c r="O16" i="5"/>
  <c r="P16" i="5" s="1"/>
  <c r="N5" i="5"/>
  <c r="P5" i="5" s="1"/>
  <c r="T12" i="5"/>
  <c r="V12" i="5" s="1"/>
  <c r="P8" i="5"/>
  <c r="R11" i="5"/>
  <c r="T11" i="5" s="1"/>
  <c r="V11" i="5" s="1"/>
  <c r="N8" i="5"/>
  <c r="T6" i="5"/>
  <c r="T5" i="5" s="1"/>
  <c r="R45" i="5"/>
  <c r="S46" i="5"/>
  <c r="R52" i="5"/>
  <c r="R51" i="5"/>
  <c r="T51" i="5" s="1"/>
  <c r="R41" i="5"/>
  <c r="R25" i="5"/>
  <c r="N15" i="5"/>
  <c r="N22" i="5"/>
  <c r="N21" i="5"/>
  <c r="W6" i="5"/>
  <c r="T46" i="5" l="1"/>
  <c r="T48" i="5" s="1"/>
  <c r="U46" i="5"/>
  <c r="U26" i="5"/>
  <c r="W26" i="5" s="1"/>
  <c r="X32" i="5" s="1"/>
  <c r="T26" i="5"/>
  <c r="T31" i="5"/>
  <c r="T42" i="5"/>
  <c r="T35" i="5"/>
  <c r="U36" i="5"/>
  <c r="W36" i="5" s="1"/>
  <c r="V31" i="5"/>
  <c r="V26" i="5"/>
  <c r="T28" i="5"/>
  <c r="V32" i="5"/>
  <c r="Q16" i="5"/>
  <c r="S16" i="5" s="1"/>
  <c r="P22" i="5"/>
  <c r="P15" i="5"/>
  <c r="R8" i="5"/>
  <c r="X12" i="5"/>
  <c r="V6" i="5"/>
  <c r="V8" i="5" s="1"/>
  <c r="T8" i="5"/>
  <c r="T52" i="5"/>
  <c r="T41" i="5"/>
  <c r="T25" i="5"/>
  <c r="P21" i="5"/>
  <c r="N18" i="5"/>
  <c r="Y6" i="5"/>
  <c r="Z12" i="5" s="1"/>
  <c r="X11" i="5"/>
  <c r="V46" i="5" l="1"/>
  <c r="W46" i="5"/>
  <c r="Y46" i="5" s="1"/>
  <c r="V52" i="5"/>
  <c r="V51" i="5"/>
  <c r="X51" i="5" s="1"/>
  <c r="T45" i="5"/>
  <c r="X26" i="5"/>
  <c r="X28" i="5" s="1"/>
  <c r="X31" i="5"/>
  <c r="Y26" i="5"/>
  <c r="Z26" i="5" s="1"/>
  <c r="Z25" i="5" s="1"/>
  <c r="X6" i="5"/>
  <c r="X8" i="5" s="1"/>
  <c r="Y36" i="5"/>
  <c r="X42" i="5"/>
  <c r="V42" i="5"/>
  <c r="V36" i="5"/>
  <c r="V35" i="5" s="1"/>
  <c r="X36" i="5"/>
  <c r="X35" i="5" s="1"/>
  <c r="V41" i="5"/>
  <c r="T38" i="5"/>
  <c r="X25" i="5"/>
  <c r="V28" i="5"/>
  <c r="V25" i="5"/>
  <c r="AA26" i="5"/>
  <c r="R16" i="5"/>
  <c r="R15" i="5" s="1"/>
  <c r="R22" i="5"/>
  <c r="T22" i="5" s="1"/>
  <c r="V5" i="5"/>
  <c r="X5" i="5" s="1"/>
  <c r="Z11" i="5"/>
  <c r="Z31" i="5"/>
  <c r="P18" i="5"/>
  <c r="R21" i="5"/>
  <c r="U16" i="5"/>
  <c r="Z6" i="5"/>
  <c r="Z8" i="5" s="1"/>
  <c r="AA6" i="5"/>
  <c r="AB12" i="5" s="1"/>
  <c r="AA46" i="5" l="1"/>
  <c r="AB46" i="5" s="1"/>
  <c r="AB48" i="5" s="1"/>
  <c r="Z52" i="5"/>
  <c r="X46" i="5"/>
  <c r="X48" i="5" s="1"/>
  <c r="X52" i="5"/>
  <c r="Z46" i="5"/>
  <c r="Z48" i="5" s="1"/>
  <c r="V48" i="5"/>
  <c r="V45" i="5"/>
  <c r="Z51" i="5"/>
  <c r="AB51" i="5" s="1"/>
  <c r="V38" i="5"/>
  <c r="Z28" i="5"/>
  <c r="Z32" i="5"/>
  <c r="X41" i="5"/>
  <c r="Z41" i="5" s="1"/>
  <c r="AA36" i="5"/>
  <c r="AC36" i="5" s="1"/>
  <c r="AD42" i="5" s="1"/>
  <c r="Z42" i="5"/>
  <c r="Z36" i="5"/>
  <c r="T16" i="5"/>
  <c r="T15" i="5" s="1"/>
  <c r="X38" i="5"/>
  <c r="AB32" i="5"/>
  <c r="AB31" i="5"/>
  <c r="AB26" i="5"/>
  <c r="AC26" i="5"/>
  <c r="AD26" i="5" s="1"/>
  <c r="AD28" i="5" s="1"/>
  <c r="R18" i="5"/>
  <c r="AB11" i="5"/>
  <c r="Z5" i="5"/>
  <c r="AB6" i="5"/>
  <c r="AC6" i="5"/>
  <c r="AD12" i="5" s="1"/>
  <c r="AB52" i="5"/>
  <c r="AC46" i="5"/>
  <c r="X45" i="5"/>
  <c r="V16" i="5"/>
  <c r="V15" i="5" s="1"/>
  <c r="T21" i="5"/>
  <c r="V22" i="5"/>
  <c r="W16" i="5"/>
  <c r="AB45" i="5" l="1"/>
  <c r="Z45" i="5"/>
  <c r="AB5" i="5"/>
  <c r="AB41" i="5"/>
  <c r="AB42" i="5"/>
  <c r="AD36" i="5"/>
  <c r="AE36" i="5"/>
  <c r="AF36" i="5" s="1"/>
  <c r="AD35" i="5"/>
  <c r="Z38" i="5"/>
  <c r="Z35" i="5"/>
  <c r="AB36" i="5"/>
  <c r="AB35" i="5" s="1"/>
  <c r="AD31" i="5"/>
  <c r="T18" i="5"/>
  <c r="AD32" i="5"/>
  <c r="AB28" i="5"/>
  <c r="AB25" i="5"/>
  <c r="AD25" i="5" s="1"/>
  <c r="AE26" i="5"/>
  <c r="AG26" i="5" s="1"/>
  <c r="X16" i="5"/>
  <c r="AB8" i="5"/>
  <c r="AE6" i="5"/>
  <c r="AD11" i="5"/>
  <c r="AD6" i="5"/>
  <c r="AD8" i="5" s="1"/>
  <c r="AD46" i="5"/>
  <c r="AD48" i="5" s="1"/>
  <c r="AD52" i="5"/>
  <c r="AE46" i="5"/>
  <c r="AD51" i="5"/>
  <c r="AD41" i="5"/>
  <c r="X22" i="5"/>
  <c r="V21" i="5"/>
  <c r="V18" i="5" s="1"/>
  <c r="X15" i="5"/>
  <c r="Y16" i="5"/>
  <c r="AA16" i="5" s="1"/>
  <c r="AD38" i="5" l="1"/>
  <c r="AB38" i="5"/>
  <c r="AF42" i="5"/>
  <c r="AG36" i="5"/>
  <c r="AF35" i="5"/>
  <c r="AF52" i="5"/>
  <c r="AF46" i="5"/>
  <c r="AF48" i="5" s="1"/>
  <c r="AF31" i="5"/>
  <c r="AH31" i="5" s="1"/>
  <c r="AF26" i="5"/>
  <c r="AF25" i="5" s="1"/>
  <c r="AF32" i="5"/>
  <c r="AH26" i="5"/>
  <c r="AH25" i="5" s="1"/>
  <c r="AH32" i="5"/>
  <c r="AI26" i="5"/>
  <c r="AK26" i="5" s="1"/>
  <c r="AM26" i="5" s="1"/>
  <c r="AG6" i="5"/>
  <c r="AH12" i="5" s="1"/>
  <c r="AF12" i="5"/>
  <c r="AF6" i="5"/>
  <c r="AF11" i="5"/>
  <c r="AD5" i="5"/>
  <c r="AF51" i="5"/>
  <c r="AG46" i="5"/>
  <c r="AH52" i="5" s="1"/>
  <c r="AD45" i="5"/>
  <c r="AF41" i="5"/>
  <c r="AF38" i="5" s="1"/>
  <c r="Z22" i="5"/>
  <c r="AB22" i="5" s="1"/>
  <c r="X21" i="5"/>
  <c r="Z16" i="5"/>
  <c r="Z15" i="5" s="1"/>
  <c r="AC16" i="5"/>
  <c r="AH36" i="5" l="1"/>
  <c r="AH38" i="5" s="1"/>
  <c r="AH42" i="5"/>
  <c r="AH35" i="5"/>
  <c r="AI36" i="5"/>
  <c r="AJ42" i="5" s="1"/>
  <c r="AF28" i="5"/>
  <c r="AH46" i="5"/>
  <c r="AH48" i="5" s="1"/>
  <c r="AF45" i="5"/>
  <c r="AL32" i="5"/>
  <c r="AJ31" i="5"/>
  <c r="AL31" i="5" s="1"/>
  <c r="AN31" i="5" s="1"/>
  <c r="AJ26" i="5"/>
  <c r="AJ28" i="5" s="1"/>
  <c r="AN26" i="5"/>
  <c r="AN28" i="5" s="1"/>
  <c r="AN32" i="5"/>
  <c r="AJ32" i="5"/>
  <c r="AO26" i="5"/>
  <c r="AP26" i="5" s="1"/>
  <c r="AP28" i="5" s="1"/>
  <c r="AH28" i="5"/>
  <c r="AL26" i="5"/>
  <c r="AF5" i="5"/>
  <c r="AH11" i="5"/>
  <c r="AF8" i="5"/>
  <c r="AI6" i="5"/>
  <c r="AK6" i="5" s="1"/>
  <c r="AH6" i="5"/>
  <c r="Z21" i="5"/>
  <c r="AB21" i="5" s="1"/>
  <c r="AD21" i="5" s="1"/>
  <c r="X18" i="5"/>
  <c r="AB16" i="5"/>
  <c r="AI46" i="5"/>
  <c r="AJ52" i="5" s="1"/>
  <c r="AH51" i="5"/>
  <c r="AH41" i="5"/>
  <c r="AD22" i="5"/>
  <c r="AE16" i="5"/>
  <c r="AF22" i="5" s="1"/>
  <c r="AD16" i="5"/>
  <c r="AD18" i="5" s="1"/>
  <c r="AK46" i="5" l="1"/>
  <c r="AL46" i="5" s="1"/>
  <c r="AH45" i="5"/>
  <c r="AJ46" i="5"/>
  <c r="AJ48" i="5" s="1"/>
  <c r="AJ36" i="5"/>
  <c r="AK36" i="5"/>
  <c r="AB18" i="5"/>
  <c r="AJ25" i="5"/>
  <c r="AP25" i="5"/>
  <c r="AP32" i="5"/>
  <c r="AQ26" i="5"/>
  <c r="AR26" i="5" s="1"/>
  <c r="AL28" i="5"/>
  <c r="AL25" i="5"/>
  <c r="AN25" i="5"/>
  <c r="Z18" i="5"/>
  <c r="AB15" i="5"/>
  <c r="AD15" i="5" s="1"/>
  <c r="AJ12" i="5"/>
  <c r="AL6" i="5"/>
  <c r="AL8" i="5" s="1"/>
  <c r="AM6" i="5"/>
  <c r="AN6" i="5" s="1"/>
  <c r="AN8" i="5" s="1"/>
  <c r="AL12" i="5"/>
  <c r="AJ11" i="5"/>
  <c r="AH8" i="5"/>
  <c r="AH5" i="5"/>
  <c r="AJ6" i="5"/>
  <c r="AJ8" i="5" s="1"/>
  <c r="AJ51" i="5"/>
  <c r="AJ41" i="5"/>
  <c r="AL41" i="5" s="1"/>
  <c r="AP31" i="5"/>
  <c r="AG16" i="5"/>
  <c r="AF16" i="5"/>
  <c r="AF21" i="5"/>
  <c r="AL48" i="5" l="1"/>
  <c r="AL45" i="5"/>
  <c r="AJ45" i="5"/>
  <c r="AM46" i="5"/>
  <c r="AL52" i="5"/>
  <c r="AL5" i="5"/>
  <c r="AM36" i="5"/>
  <c r="AL36" i="5"/>
  <c r="AL38" i="5" s="1"/>
  <c r="AL42" i="5"/>
  <c r="AJ38" i="5"/>
  <c r="AJ35" i="5"/>
  <c r="AJ5" i="5"/>
  <c r="AR25" i="5"/>
  <c r="AS26" i="5"/>
  <c r="AR28" i="5"/>
  <c r="AR32" i="5"/>
  <c r="AF15" i="5"/>
  <c r="AN12" i="5"/>
  <c r="AN5" i="5"/>
  <c r="AO6" i="5"/>
  <c r="AP6" i="5" s="1"/>
  <c r="AP8" i="5" s="1"/>
  <c r="AL11" i="5"/>
  <c r="AL51" i="5"/>
  <c r="AR31" i="5"/>
  <c r="AH22" i="5"/>
  <c r="AH16" i="5"/>
  <c r="AH18" i="5" s="1"/>
  <c r="AI16" i="5"/>
  <c r="AF18" i="5"/>
  <c r="AH21" i="5"/>
  <c r="AN51" i="5" l="1"/>
  <c r="AN52" i="5"/>
  <c r="AN46" i="5"/>
  <c r="AN48" i="5" s="1"/>
  <c r="AO46" i="5"/>
  <c r="AP46" i="5" s="1"/>
  <c r="AP48" i="5" s="1"/>
  <c r="AN41" i="5"/>
  <c r="AO36" i="5"/>
  <c r="AP42" i="5" s="1"/>
  <c r="AN42" i="5"/>
  <c r="AN36" i="5"/>
  <c r="AL35" i="5"/>
  <c r="AT32" i="5"/>
  <c r="AU26" i="5"/>
  <c r="AT26" i="5"/>
  <c r="AN11" i="5"/>
  <c r="AP11" i="5" s="1"/>
  <c r="AQ6" i="5"/>
  <c r="AP12" i="5"/>
  <c r="AP5" i="5"/>
  <c r="AT31" i="5"/>
  <c r="AJ22" i="5"/>
  <c r="AK16" i="5"/>
  <c r="AL22" i="5" s="1"/>
  <c r="AJ21" i="5"/>
  <c r="AH15" i="5"/>
  <c r="AJ16" i="5"/>
  <c r="AP51" i="5" l="1"/>
  <c r="AP45" i="5"/>
  <c r="AQ46" i="5"/>
  <c r="AR52" i="5" s="1"/>
  <c r="AN45" i="5"/>
  <c r="AP52" i="5"/>
  <c r="AP36" i="5"/>
  <c r="AP38" i="5" s="1"/>
  <c r="AP41" i="5"/>
  <c r="AQ36" i="5"/>
  <c r="AR36" i="5" s="1"/>
  <c r="AR38" i="5" s="1"/>
  <c r="AP35" i="5"/>
  <c r="AN38" i="5"/>
  <c r="AN35" i="5"/>
  <c r="AV26" i="5"/>
  <c r="AV28" i="5" s="1"/>
  <c r="AT28" i="5"/>
  <c r="AT25" i="5"/>
  <c r="AW26" i="5"/>
  <c r="AV32" i="5"/>
  <c r="AS6" i="5"/>
  <c r="AT6" i="5" s="1"/>
  <c r="AT8" i="5" s="1"/>
  <c r="AR12" i="5"/>
  <c r="AR11" i="5"/>
  <c r="AR6" i="5"/>
  <c r="AR5" i="5" s="1"/>
  <c r="AM16" i="5"/>
  <c r="AO16" i="5" s="1"/>
  <c r="AL16" i="5"/>
  <c r="AV31" i="5"/>
  <c r="AL21" i="5"/>
  <c r="AJ15" i="5"/>
  <c r="AL15" i="5" s="1"/>
  <c r="AJ18" i="5"/>
  <c r="AR46" i="5" l="1"/>
  <c r="AS46" i="5"/>
  <c r="AT52" i="5" s="1"/>
  <c r="AR51" i="5"/>
  <c r="AR42" i="5"/>
  <c r="AR35" i="5"/>
  <c r="AS36" i="5"/>
  <c r="AT36" i="5" s="1"/>
  <c r="AT38" i="5" s="1"/>
  <c r="AR41" i="5"/>
  <c r="AX31" i="5"/>
  <c r="AV25" i="5"/>
  <c r="AX32" i="5"/>
  <c r="AY26" i="5"/>
  <c r="AZ31" i="5" s="1"/>
  <c r="AX26" i="5"/>
  <c r="AX25" i="5" s="1"/>
  <c r="AP22" i="5"/>
  <c r="AT12" i="5"/>
  <c r="AU6" i="5"/>
  <c r="AW6" i="5" s="1"/>
  <c r="AX6" i="5" s="1"/>
  <c r="AX8" i="5" s="1"/>
  <c r="AR8" i="5"/>
  <c r="AT11" i="5"/>
  <c r="AT5" i="5"/>
  <c r="AQ16" i="5"/>
  <c r="AR22" i="5" s="1"/>
  <c r="AL18" i="5"/>
  <c r="AN16" i="5"/>
  <c r="AP16" i="5"/>
  <c r="AP18" i="5" s="1"/>
  <c r="AN22" i="5"/>
  <c r="AN21" i="5"/>
  <c r="AP21" i="5" s="1"/>
  <c r="AR48" i="5" l="1"/>
  <c r="AR45" i="5"/>
  <c r="AT46" i="5"/>
  <c r="AU46" i="5"/>
  <c r="AV52" i="5" s="1"/>
  <c r="AT51" i="5"/>
  <c r="AT41" i="5"/>
  <c r="AU36" i="5"/>
  <c r="AW36" i="5" s="1"/>
  <c r="AY36" i="5" s="1"/>
  <c r="AT35" i="5"/>
  <c r="AT42" i="5"/>
  <c r="BA26" i="5"/>
  <c r="BB26" i="5" s="1"/>
  <c r="BB28" i="5" s="1"/>
  <c r="AN15" i="5"/>
  <c r="AX28" i="5"/>
  <c r="AZ32" i="5"/>
  <c r="AZ26" i="5"/>
  <c r="AZ28" i="5" s="1"/>
  <c r="AS16" i="5"/>
  <c r="AR16" i="5"/>
  <c r="AR15" i="5" s="1"/>
  <c r="AX12" i="5"/>
  <c r="AV12" i="5"/>
  <c r="AX5" i="5"/>
  <c r="AV6" i="5"/>
  <c r="AV5" i="5" s="1"/>
  <c r="AY6" i="5"/>
  <c r="AZ6" i="5" s="1"/>
  <c r="AV11" i="5"/>
  <c r="AX11" i="5" s="1"/>
  <c r="AP15" i="5"/>
  <c r="AU16" i="5"/>
  <c r="AV16" i="5" s="1"/>
  <c r="AV18" i="5" s="1"/>
  <c r="AN18" i="5"/>
  <c r="AR21" i="5"/>
  <c r="AV46" i="5" l="1"/>
  <c r="AV48" i="5" s="1"/>
  <c r="AT48" i="5"/>
  <c r="AT45" i="5"/>
  <c r="AV51" i="5"/>
  <c r="AV45" i="5"/>
  <c r="AW46" i="5"/>
  <c r="BA36" i="5"/>
  <c r="BB42" i="5" s="1"/>
  <c r="AZ42" i="5"/>
  <c r="BC36" i="5"/>
  <c r="AV36" i="5"/>
  <c r="AV38" i="5" s="1"/>
  <c r="AV42" i="5"/>
  <c r="AZ35" i="5"/>
  <c r="AV41" i="5"/>
  <c r="AX41" i="5" s="1"/>
  <c r="AZ41" i="5" s="1"/>
  <c r="AV35" i="5"/>
  <c r="AZ36" i="5"/>
  <c r="AZ38" i="5" s="1"/>
  <c r="AX42" i="5"/>
  <c r="AX36" i="5"/>
  <c r="BC26" i="5"/>
  <c r="BD32" i="5" s="1"/>
  <c r="BB32" i="5"/>
  <c r="BB31" i="5"/>
  <c r="BB25" i="5"/>
  <c r="AZ25" i="5"/>
  <c r="AR18" i="5"/>
  <c r="AV22" i="5"/>
  <c r="AW16" i="5"/>
  <c r="AX16" i="5" s="1"/>
  <c r="AX18" i="5" s="1"/>
  <c r="AT22" i="5"/>
  <c r="AT16" i="5"/>
  <c r="AT18" i="5" s="1"/>
  <c r="AT21" i="5"/>
  <c r="AV21" i="5" s="1"/>
  <c r="AZ11" i="5"/>
  <c r="AZ8" i="5"/>
  <c r="AZ5" i="5"/>
  <c r="AV8" i="5"/>
  <c r="AZ12" i="5"/>
  <c r="BA6" i="5"/>
  <c r="AV15" i="5"/>
  <c r="AX51" i="5" l="1"/>
  <c r="AX45" i="5"/>
  <c r="AX46" i="5"/>
  <c r="AX48" i="5" s="1"/>
  <c r="AY46" i="5"/>
  <c r="AX52" i="5"/>
  <c r="BB41" i="5"/>
  <c r="BD42" i="5"/>
  <c r="BE36" i="5"/>
  <c r="BD36" i="5"/>
  <c r="BB36" i="5"/>
  <c r="BD26" i="5"/>
  <c r="BD28" i="5" s="1"/>
  <c r="BE26" i="5"/>
  <c r="BF32" i="5" s="1"/>
  <c r="BD25" i="5"/>
  <c r="AX35" i="5"/>
  <c r="AX38" i="5"/>
  <c r="BB38" i="5"/>
  <c r="BB35" i="5"/>
  <c r="BD31" i="5"/>
  <c r="BF31" i="5" s="1"/>
  <c r="AX15" i="5"/>
  <c r="AY16" i="5"/>
  <c r="BA16" i="5" s="1"/>
  <c r="BB16" i="5" s="1"/>
  <c r="BB15" i="5" s="1"/>
  <c r="AX21" i="5"/>
  <c r="AX22" i="5"/>
  <c r="AT15" i="5"/>
  <c r="BB11" i="5"/>
  <c r="BB6" i="5"/>
  <c r="BB12" i="5"/>
  <c r="BC6" i="5"/>
  <c r="BE6" i="5" s="1"/>
  <c r="BD41" i="5"/>
  <c r="AZ46" i="5" l="1"/>
  <c r="AZ48" i="5" s="1"/>
  <c r="BA46" i="5"/>
  <c r="BC46" i="5" s="1"/>
  <c r="AZ51" i="5"/>
  <c r="AZ52" i="5"/>
  <c r="BG36" i="5"/>
  <c r="BI36" i="5" s="1"/>
  <c r="BF36" i="5"/>
  <c r="BF38" i="5" s="1"/>
  <c r="BF35" i="5"/>
  <c r="BD38" i="5"/>
  <c r="BD35" i="5"/>
  <c r="BH42" i="5"/>
  <c r="BF41" i="5"/>
  <c r="BF42" i="5"/>
  <c r="BF26" i="5"/>
  <c r="BF28" i="5" s="1"/>
  <c r="BG26" i="5"/>
  <c r="BH26" i="5" s="1"/>
  <c r="BH28" i="5" s="1"/>
  <c r="AZ22" i="5"/>
  <c r="BF25" i="5"/>
  <c r="AZ16" i="5"/>
  <c r="AZ15" i="5" s="1"/>
  <c r="BC16" i="5"/>
  <c r="BD16" i="5" s="1"/>
  <c r="BD18" i="5" s="1"/>
  <c r="BB22" i="5"/>
  <c r="AZ21" i="5"/>
  <c r="BB21" i="5" s="1"/>
  <c r="BD11" i="5"/>
  <c r="BF11" i="5" s="1"/>
  <c r="BF6" i="5"/>
  <c r="BF8" i="5" s="1"/>
  <c r="BF12" i="5"/>
  <c r="BD12" i="5"/>
  <c r="BG6" i="5"/>
  <c r="BD6" i="5"/>
  <c r="BB8" i="5"/>
  <c r="BB5" i="5"/>
  <c r="BB18" i="5"/>
  <c r="AZ45" i="5" l="1"/>
  <c r="BD52" i="5"/>
  <c r="BB46" i="5"/>
  <c r="BB48" i="5" s="1"/>
  <c r="BD46" i="5"/>
  <c r="BD48" i="5" s="1"/>
  <c r="BE46" i="5"/>
  <c r="BB52" i="5"/>
  <c r="BB51" i="5"/>
  <c r="BK36" i="5"/>
  <c r="BL42" i="5" s="1"/>
  <c r="BJ42" i="5"/>
  <c r="BH41" i="5"/>
  <c r="BJ41" i="5" s="1"/>
  <c r="BL41" i="5" s="1"/>
  <c r="BJ36" i="5"/>
  <c r="BH36" i="5"/>
  <c r="BH25" i="5"/>
  <c r="BH31" i="5"/>
  <c r="BH32" i="5"/>
  <c r="BI26" i="5"/>
  <c r="BJ32" i="5" s="1"/>
  <c r="AZ18" i="5"/>
  <c r="BD21" i="5"/>
  <c r="BE16" i="5"/>
  <c r="BF22" i="5" s="1"/>
  <c r="BD15" i="5"/>
  <c r="BD22" i="5"/>
  <c r="BF5" i="5"/>
  <c r="BI6" i="5"/>
  <c r="BH6" i="5"/>
  <c r="BH5" i="5" s="1"/>
  <c r="BH12" i="5"/>
  <c r="BD5" i="5"/>
  <c r="BD8" i="5"/>
  <c r="BH11" i="5"/>
  <c r="BF52" i="5" l="1"/>
  <c r="BD51" i="5"/>
  <c r="BF51" i="5" s="1"/>
  <c r="BB45" i="5"/>
  <c r="BF46" i="5"/>
  <c r="BF48" i="5" s="1"/>
  <c r="BG46" i="5"/>
  <c r="BH52" i="5" s="1"/>
  <c r="BD45" i="5"/>
  <c r="BJ35" i="5"/>
  <c r="BJ38" i="5"/>
  <c r="BM36" i="5"/>
  <c r="BL36" i="5"/>
  <c r="BH38" i="5"/>
  <c r="BH35" i="5"/>
  <c r="BN42" i="5"/>
  <c r="BJ26" i="5"/>
  <c r="BJ28" i="5" s="1"/>
  <c r="BK26" i="5"/>
  <c r="BM26" i="5" s="1"/>
  <c r="BN32" i="5" s="1"/>
  <c r="BJ31" i="5"/>
  <c r="BL31" i="5" s="1"/>
  <c r="BN31" i="5" s="1"/>
  <c r="BJ25" i="5"/>
  <c r="BG16" i="5"/>
  <c r="BH22" i="5" s="1"/>
  <c r="BF21" i="5"/>
  <c r="BF16" i="5"/>
  <c r="BF15" i="5" s="1"/>
  <c r="BK6" i="5"/>
  <c r="BM6" i="5" s="1"/>
  <c r="BJ6" i="5"/>
  <c r="BH8" i="5"/>
  <c r="BJ11" i="5"/>
  <c r="BJ12" i="5"/>
  <c r="BN41" i="5"/>
  <c r="BH51" i="5" l="1"/>
  <c r="BH46" i="5"/>
  <c r="BH48" i="5" s="1"/>
  <c r="BI46" i="5"/>
  <c r="BJ46" i="5" s="1"/>
  <c r="BJ48" i="5" s="1"/>
  <c r="BF45" i="5"/>
  <c r="BL35" i="5"/>
  <c r="BL38" i="5"/>
  <c r="BO36" i="5"/>
  <c r="BN36" i="5"/>
  <c r="BO26" i="5"/>
  <c r="BQ26" i="5" s="1"/>
  <c r="BN26" i="5"/>
  <c r="BN28" i="5" s="1"/>
  <c r="BL26" i="5"/>
  <c r="BL32" i="5"/>
  <c r="BI16" i="5"/>
  <c r="BK16" i="5" s="1"/>
  <c r="BH21" i="5"/>
  <c r="BH16" i="5"/>
  <c r="BH18" i="5" s="1"/>
  <c r="BF18" i="5"/>
  <c r="BN12" i="5"/>
  <c r="BO6" i="5"/>
  <c r="BL6" i="5"/>
  <c r="BL8" i="5" s="1"/>
  <c r="BL11" i="5"/>
  <c r="BN11" i="5" s="1"/>
  <c r="BL12" i="5"/>
  <c r="BN6" i="5"/>
  <c r="BJ8" i="5"/>
  <c r="BJ5" i="5"/>
  <c r="BH15" i="5"/>
  <c r="BJ21" i="5"/>
  <c r="BJ22" i="5"/>
  <c r="BJ16" i="5"/>
  <c r="BJ51" i="5" l="1"/>
  <c r="BJ52" i="5"/>
  <c r="BJ45" i="5"/>
  <c r="BH45" i="5"/>
  <c r="BK46" i="5"/>
  <c r="BL51" i="5" s="1"/>
  <c r="BM46" i="5"/>
  <c r="BN38" i="5"/>
  <c r="BN35" i="5"/>
  <c r="BP36" i="5"/>
  <c r="BP38" i="5" s="1"/>
  <c r="BQ36" i="5"/>
  <c r="BP42" i="5"/>
  <c r="BP35" i="5"/>
  <c r="BP41" i="5"/>
  <c r="BN25" i="5"/>
  <c r="BL25" i="5"/>
  <c r="BL28" i="5"/>
  <c r="BP31" i="5"/>
  <c r="BS26" i="5"/>
  <c r="BT26" i="5" s="1"/>
  <c r="BT28" i="5" s="1"/>
  <c r="BR32" i="5"/>
  <c r="BR26" i="5"/>
  <c r="BR28" i="5" s="1"/>
  <c r="BP32" i="5"/>
  <c r="BP26" i="5"/>
  <c r="BP28" i="5" s="1"/>
  <c r="BL21" i="5"/>
  <c r="BL5" i="5"/>
  <c r="BP11" i="5"/>
  <c r="BP12" i="5"/>
  <c r="BQ6" i="5"/>
  <c r="BR6" i="5" s="1"/>
  <c r="BR8" i="5" s="1"/>
  <c r="BN8" i="5"/>
  <c r="BN5" i="5"/>
  <c r="BP6" i="5"/>
  <c r="BP8" i="5" s="1"/>
  <c r="BL16" i="5"/>
  <c r="BL15" i="5" s="1"/>
  <c r="BJ18" i="5"/>
  <c r="BJ15" i="5"/>
  <c r="BM16" i="5"/>
  <c r="BL22" i="5"/>
  <c r="BL46" i="5" l="1"/>
  <c r="BL48" i="5" s="1"/>
  <c r="BN51" i="5"/>
  <c r="BL52" i="5"/>
  <c r="BO46" i="5"/>
  <c r="BP52" i="5" s="1"/>
  <c r="BN46" i="5"/>
  <c r="BN52" i="5"/>
  <c r="BL45" i="5"/>
  <c r="BR41" i="5"/>
  <c r="BR42" i="5"/>
  <c r="BS36" i="5"/>
  <c r="BT36" i="5" s="1"/>
  <c r="BT38" i="5" s="1"/>
  <c r="BR36" i="5"/>
  <c r="BR38" i="5" s="1"/>
  <c r="BR31" i="5"/>
  <c r="BT31" i="5" s="1"/>
  <c r="BR25" i="5"/>
  <c r="BT32" i="5"/>
  <c r="BT25" i="5"/>
  <c r="BP25" i="5"/>
  <c r="BU26" i="5"/>
  <c r="BN21" i="5"/>
  <c r="BR11" i="5"/>
  <c r="BP5" i="5"/>
  <c r="BR5" i="5"/>
  <c r="BR12" i="5"/>
  <c r="BS6" i="5"/>
  <c r="BT6" i="5" s="1"/>
  <c r="BT8" i="5" s="1"/>
  <c r="BO16" i="5"/>
  <c r="BQ16" i="5" s="1"/>
  <c r="BS16" i="5" s="1"/>
  <c r="BT16" i="5" s="1"/>
  <c r="BT18" i="5" s="1"/>
  <c r="BN16" i="5"/>
  <c r="BN18" i="5" s="1"/>
  <c r="BL18" i="5"/>
  <c r="BN22" i="5"/>
  <c r="BP46" i="5" l="1"/>
  <c r="BP48" i="5" s="1"/>
  <c r="BQ46" i="5"/>
  <c r="BP45" i="5"/>
  <c r="BR46" i="5"/>
  <c r="BR48" i="5" s="1"/>
  <c r="BR52" i="5"/>
  <c r="BN48" i="5"/>
  <c r="BN45" i="5"/>
  <c r="BP51" i="5"/>
  <c r="BR51" i="5" s="1"/>
  <c r="BS46" i="5"/>
  <c r="BU46" i="5" s="1"/>
  <c r="BT41" i="5"/>
  <c r="BV41" i="5" s="1"/>
  <c r="BT42" i="5"/>
  <c r="BR35" i="5"/>
  <c r="BT35" i="5"/>
  <c r="BU36" i="5"/>
  <c r="BV42" i="5" s="1"/>
  <c r="BW26" i="5"/>
  <c r="BX32" i="5" s="1"/>
  <c r="BV26" i="5"/>
  <c r="BV28" i="5" s="1"/>
  <c r="BV25" i="5"/>
  <c r="BV32" i="5"/>
  <c r="BV31" i="5"/>
  <c r="BN15" i="5"/>
  <c r="BP21" i="5"/>
  <c r="BR21" i="5" s="1"/>
  <c r="BT21" i="5" s="1"/>
  <c r="BR22" i="5"/>
  <c r="BP16" i="5"/>
  <c r="BP15" i="5" s="1"/>
  <c r="BR16" i="5"/>
  <c r="BR18" i="5" s="1"/>
  <c r="BP22" i="5"/>
  <c r="BT12" i="5"/>
  <c r="BT5" i="5"/>
  <c r="BT11" i="5"/>
  <c r="BU6" i="5"/>
  <c r="BV6" i="5" s="1"/>
  <c r="BT22" i="5"/>
  <c r="BT15" i="5"/>
  <c r="BU16" i="5"/>
  <c r="BR45" i="5" l="1"/>
  <c r="BT51" i="5"/>
  <c r="BV51" i="5" s="1"/>
  <c r="BX51" i="5" s="1"/>
  <c r="BW46" i="5"/>
  <c r="BX52" i="5" s="1"/>
  <c r="BV46" i="5"/>
  <c r="BV48" i="5" s="1"/>
  <c r="BV52" i="5"/>
  <c r="BT52" i="5"/>
  <c r="BT46" i="5"/>
  <c r="BV36" i="5"/>
  <c r="BV38" i="5" s="1"/>
  <c r="BW36" i="5"/>
  <c r="BX41" i="5" s="1"/>
  <c r="BY26" i="5"/>
  <c r="BX26" i="5"/>
  <c r="BX28" i="5" s="1"/>
  <c r="BX31" i="5"/>
  <c r="BZ31" i="5" s="1"/>
  <c r="BX46" i="5"/>
  <c r="BX48" i="5" s="1"/>
  <c r="BV45" i="5"/>
  <c r="BY46" i="5"/>
  <c r="BR15" i="5"/>
  <c r="BP18" i="5"/>
  <c r="BW6" i="5"/>
  <c r="BX12" i="5" s="1"/>
  <c r="BV12" i="5"/>
  <c r="BV5" i="5"/>
  <c r="BV8" i="5"/>
  <c r="BV11" i="5"/>
  <c r="BV21" i="5"/>
  <c r="BV22" i="5"/>
  <c r="BW16" i="5"/>
  <c r="BV16" i="5"/>
  <c r="BT48" i="5" l="1"/>
  <c r="BT45" i="5"/>
  <c r="CA46" i="5"/>
  <c r="CC46" i="5" s="1"/>
  <c r="CD46" i="5" s="1"/>
  <c r="CD48" i="5" s="1"/>
  <c r="BX45" i="5"/>
  <c r="BX42" i="5"/>
  <c r="BX36" i="5"/>
  <c r="BX38" i="5" s="1"/>
  <c r="BY36" i="5"/>
  <c r="BV35" i="5"/>
  <c r="BX25" i="5"/>
  <c r="BZ32" i="5"/>
  <c r="CA26" i="5"/>
  <c r="CC26" i="5" s="1"/>
  <c r="CD26" i="5" s="1"/>
  <c r="CD28" i="5" s="1"/>
  <c r="CB32" i="5"/>
  <c r="BZ26" i="5"/>
  <c r="DL22" i="5"/>
  <c r="DM22" i="5"/>
  <c r="DK23" i="5"/>
  <c r="DL23" i="5" s="1"/>
  <c r="BZ46" i="5"/>
  <c r="BZ48" i="5" s="1"/>
  <c r="BZ52" i="5"/>
  <c r="BZ51" i="5"/>
  <c r="CB46" i="5"/>
  <c r="CB48" i="5" s="1"/>
  <c r="DK16" i="5"/>
  <c r="DL16" i="5" s="1"/>
  <c r="DK15" i="5"/>
  <c r="F59" i="2" s="1"/>
  <c r="DK10" i="5"/>
  <c r="DM10" i="5" s="1"/>
  <c r="F56" i="2" s="1"/>
  <c r="DK26" i="5"/>
  <c r="DK19" i="5"/>
  <c r="DK14" i="5"/>
  <c r="BX6" i="5"/>
  <c r="BY6" i="5"/>
  <c r="CA6" i="5" s="1"/>
  <c r="BX11" i="5"/>
  <c r="BX21" i="5"/>
  <c r="BV15" i="5"/>
  <c r="BV18" i="5"/>
  <c r="BX16" i="5"/>
  <c r="BX22" i="5"/>
  <c r="BY16" i="5"/>
  <c r="CE46" i="5" l="1"/>
  <c r="CG46" i="5" s="1"/>
  <c r="CB52" i="5"/>
  <c r="CD52" i="5"/>
  <c r="CA36" i="5"/>
  <c r="BZ42" i="5"/>
  <c r="BZ36" i="5"/>
  <c r="BZ41" i="5"/>
  <c r="CB41" i="5" s="1"/>
  <c r="BX35" i="5"/>
  <c r="CD25" i="5"/>
  <c r="CE26" i="5"/>
  <c r="CB26" i="5"/>
  <c r="CD32" i="5"/>
  <c r="BZ28" i="5"/>
  <c r="BZ25" i="5"/>
  <c r="CB31" i="5"/>
  <c r="DM23" i="5"/>
  <c r="F14" i="2" s="1"/>
  <c r="DK28" i="5"/>
  <c r="F33" i="2" s="1"/>
  <c r="DK7" i="5"/>
  <c r="F47" i="2" s="1"/>
  <c r="DK21" i="5"/>
  <c r="DL21" i="5" s="1"/>
  <c r="DK33" i="5"/>
  <c r="DM33" i="5" s="1"/>
  <c r="F6" i="2" s="1"/>
  <c r="DK30" i="5"/>
  <c r="DK25" i="5"/>
  <c r="DL25" i="5" s="1"/>
  <c r="DK8" i="5"/>
  <c r="DL8" i="5" s="1"/>
  <c r="F16" i="2"/>
  <c r="F17" i="2"/>
  <c r="DK13" i="5"/>
  <c r="DM13" i="5" s="1"/>
  <c r="F62" i="2" s="1"/>
  <c r="F69" i="2"/>
  <c r="F57" i="2"/>
  <c r="DK29" i="5"/>
  <c r="F31" i="2" s="1"/>
  <c r="DK12" i="5"/>
  <c r="DM12" i="5" s="1"/>
  <c r="F64" i="2" s="1"/>
  <c r="DK17" i="5"/>
  <c r="DM17" i="5" s="1"/>
  <c r="F66" i="2" s="1"/>
  <c r="DK9" i="5"/>
  <c r="F51" i="2" s="1"/>
  <c r="DK31" i="5"/>
  <c r="DK27" i="5"/>
  <c r="DM27" i="5" s="1"/>
  <c r="F18" i="2" s="1"/>
  <c r="DK20" i="5"/>
  <c r="DL20" i="5" s="1"/>
  <c r="DK24" i="5"/>
  <c r="DM24" i="5" s="1"/>
  <c r="F28" i="2" s="1"/>
  <c r="DK11" i="5"/>
  <c r="F55" i="2" s="1"/>
  <c r="DL15" i="5"/>
  <c r="DK6" i="5"/>
  <c r="F49" i="2" s="1"/>
  <c r="DK32" i="5"/>
  <c r="F9" i="2" s="1"/>
  <c r="DL30" i="5"/>
  <c r="DL32" i="5"/>
  <c r="CB45" i="5"/>
  <c r="CF46" i="5"/>
  <c r="CF48" i="5" s="1"/>
  <c r="CD45" i="5"/>
  <c r="CB51" i="5"/>
  <c r="CD51" i="5" s="1"/>
  <c r="BZ45" i="5"/>
  <c r="DM15" i="5"/>
  <c r="F58" i="2" s="1"/>
  <c r="DM16" i="5"/>
  <c r="F68" i="2" s="1"/>
  <c r="DL10" i="5"/>
  <c r="F15" i="2"/>
  <c r="DL14" i="5"/>
  <c r="DM14" i="5"/>
  <c r="F60" i="2" s="1"/>
  <c r="F61" i="2"/>
  <c r="F11" i="2"/>
  <c r="DL19" i="5"/>
  <c r="DM19" i="5"/>
  <c r="F10" i="2" s="1"/>
  <c r="DL26" i="5"/>
  <c r="DM26" i="5"/>
  <c r="F20" i="2" s="1"/>
  <c r="F21" i="2"/>
  <c r="CC6" i="5"/>
  <c r="CD12" i="5" s="1"/>
  <c r="BX8" i="5"/>
  <c r="BX5" i="5"/>
  <c r="BZ6" i="5"/>
  <c r="BZ8" i="5" s="1"/>
  <c r="BZ11" i="5"/>
  <c r="CB11" i="5" s="1"/>
  <c r="BZ12" i="5"/>
  <c r="CB6" i="5"/>
  <c r="CB12" i="5"/>
  <c r="CA16" i="5"/>
  <c r="CB16" i="5" s="1"/>
  <c r="CB18" i="5" s="1"/>
  <c r="BZ22" i="5"/>
  <c r="BZ21" i="5"/>
  <c r="BX18" i="5"/>
  <c r="BX15" i="5"/>
  <c r="BZ16" i="5"/>
  <c r="BZ18" i="5" s="1"/>
  <c r="CI46" i="5" l="1"/>
  <c r="CK46" i="5" s="1"/>
  <c r="CF52" i="5"/>
  <c r="CH46" i="5"/>
  <c r="CH48" i="5" s="1"/>
  <c r="CH52" i="5"/>
  <c r="DL33" i="5"/>
  <c r="CB36" i="5"/>
  <c r="CB38" i="5" s="1"/>
  <c r="CB35" i="5"/>
  <c r="CE36" i="5"/>
  <c r="CF36" i="5" s="1"/>
  <c r="CF38" i="5" s="1"/>
  <c r="BZ38" i="5"/>
  <c r="BZ35" i="5"/>
  <c r="CC36" i="5"/>
  <c r="F25" i="2"/>
  <c r="CB42" i="5"/>
  <c r="CB28" i="5"/>
  <c r="CB25" i="5"/>
  <c r="CH32" i="5"/>
  <c r="CF32" i="5"/>
  <c r="CG26" i="5"/>
  <c r="CF31" i="5"/>
  <c r="CD31" i="5"/>
  <c r="CF26" i="5"/>
  <c r="CF28" i="5" s="1"/>
  <c r="CH26" i="5"/>
  <c r="CH28" i="5" s="1"/>
  <c r="F27" i="2"/>
  <c r="DM11" i="5"/>
  <c r="F54" i="2" s="1"/>
  <c r="DL24" i="5"/>
  <c r="F65" i="2"/>
  <c r="DM7" i="5"/>
  <c r="F46" i="2" s="1"/>
  <c r="DL13" i="5"/>
  <c r="DL7" i="5"/>
  <c r="F63" i="2"/>
  <c r="F7" i="2"/>
  <c r="DM28" i="5"/>
  <c r="F32" i="2" s="1"/>
  <c r="DM9" i="5"/>
  <c r="F50" i="2" s="1"/>
  <c r="DM21" i="5"/>
  <c r="F22" i="2" s="1"/>
  <c r="DM20" i="5"/>
  <c r="F24" i="2" s="1"/>
  <c r="DM6" i="5"/>
  <c r="F48" i="2" s="1"/>
  <c r="DL29" i="5"/>
  <c r="DL6" i="5"/>
  <c r="F23" i="2"/>
  <c r="DL11" i="5"/>
  <c r="DM29" i="5"/>
  <c r="F30" i="2" s="1"/>
  <c r="DL9" i="5"/>
  <c r="DL17" i="5"/>
  <c r="F67" i="2"/>
  <c r="DM25" i="5"/>
  <c r="F26" i="2" s="1"/>
  <c r="DL12" i="5"/>
  <c r="DL28" i="5"/>
  <c r="F19" i="2"/>
  <c r="DM30" i="5"/>
  <c r="F44" i="2" s="1"/>
  <c r="F45" i="2"/>
  <c r="DL27" i="5"/>
  <c r="DM32" i="5"/>
  <c r="F8" i="2" s="1"/>
  <c r="DL31" i="5"/>
  <c r="DM31" i="5"/>
  <c r="F42" i="2" s="1"/>
  <c r="F43" i="2"/>
  <c r="DM8" i="5"/>
  <c r="F52" i="2" s="1"/>
  <c r="F53" i="2"/>
  <c r="CD6" i="5"/>
  <c r="CD8" i="5" s="1"/>
  <c r="CD11" i="5"/>
  <c r="CE6" i="5"/>
  <c r="CF12" i="5" s="1"/>
  <c r="CF45" i="5"/>
  <c r="CF51" i="5"/>
  <c r="CH51" i="5" s="1"/>
  <c r="CJ46" i="5"/>
  <c r="F29" i="2"/>
  <c r="DH13" i="5"/>
  <c r="E63" i="2" s="1"/>
  <c r="DH21" i="5"/>
  <c r="BZ5" i="5"/>
  <c r="CB5" i="5"/>
  <c r="CB8" i="5"/>
  <c r="CB15" i="5"/>
  <c r="BZ15" i="5"/>
  <c r="CC16" i="5"/>
  <c r="CB22" i="5"/>
  <c r="CB21" i="5"/>
  <c r="CL52" i="5" l="1"/>
  <c r="CL46" i="5"/>
  <c r="CL48" i="5" s="1"/>
  <c r="CM46" i="5"/>
  <c r="CN46" i="5" s="1"/>
  <c r="CL45" i="5"/>
  <c r="CO46" i="5"/>
  <c r="CP52" i="5" s="1"/>
  <c r="CH45" i="5"/>
  <c r="CJ52" i="5"/>
  <c r="CD42" i="5"/>
  <c r="CF35" i="5"/>
  <c r="CD41" i="5"/>
  <c r="CG36" i="5"/>
  <c r="CF42" i="5"/>
  <c r="CD36" i="5"/>
  <c r="CD38" i="5" s="1"/>
  <c r="CD35" i="5"/>
  <c r="CF25" i="5"/>
  <c r="CH31" i="5"/>
  <c r="CH25" i="5"/>
  <c r="CJ31" i="5"/>
  <c r="CI26" i="5"/>
  <c r="CD5" i="5"/>
  <c r="CG6" i="5"/>
  <c r="CH6" i="5" s="1"/>
  <c r="CH8" i="5" s="1"/>
  <c r="DK18" i="5"/>
  <c r="DH20" i="5"/>
  <c r="E25" i="2" s="1"/>
  <c r="DH8" i="5"/>
  <c r="DI8" i="5" s="1"/>
  <c r="DH26" i="5"/>
  <c r="DI26" i="5" s="1"/>
  <c r="DH19" i="5"/>
  <c r="E11" i="2" s="1"/>
  <c r="DJ8" i="5"/>
  <c r="E52" i="2" s="1"/>
  <c r="DH29" i="5"/>
  <c r="DJ29" i="5" s="1"/>
  <c r="E30" i="2" s="1"/>
  <c r="DH18" i="5"/>
  <c r="E13" i="2" s="1"/>
  <c r="DH6" i="5"/>
  <c r="CF6" i="5"/>
  <c r="CF5" i="5" s="1"/>
  <c r="CF11" i="5"/>
  <c r="CJ51" i="5"/>
  <c r="CL51" i="5" s="1"/>
  <c r="CJ48" i="5"/>
  <c r="CJ45" i="5"/>
  <c r="DH30" i="5"/>
  <c r="E45" i="2" s="1"/>
  <c r="DH7" i="5"/>
  <c r="DH9" i="5"/>
  <c r="DH14" i="5"/>
  <c r="DI14" i="5" s="1"/>
  <c r="DH15" i="5"/>
  <c r="DI15" i="5" s="1"/>
  <c r="DH12" i="5"/>
  <c r="E65" i="2" s="1"/>
  <c r="DH17" i="5"/>
  <c r="DH24" i="5"/>
  <c r="DH16" i="5"/>
  <c r="E53" i="2"/>
  <c r="DH32" i="5"/>
  <c r="DH23" i="5"/>
  <c r="DH28" i="5"/>
  <c r="DH11" i="5"/>
  <c r="DH22" i="5"/>
  <c r="DH33" i="5"/>
  <c r="DH10" i="5"/>
  <c r="DH25" i="5"/>
  <c r="DH27" i="5"/>
  <c r="DJ13" i="5"/>
  <c r="E62" i="2" s="1"/>
  <c r="DI13" i="5"/>
  <c r="DJ21" i="5"/>
  <c r="E22" i="2" s="1"/>
  <c r="DI21" i="5"/>
  <c r="CD21" i="5"/>
  <c r="CI6" i="5"/>
  <c r="CJ12" i="5" s="1"/>
  <c r="CH12" i="5"/>
  <c r="CD16" i="5"/>
  <c r="CE16" i="5"/>
  <c r="CD22" i="5"/>
  <c r="CN48" i="5" l="1"/>
  <c r="CN45" i="5"/>
  <c r="CQ46" i="5"/>
  <c r="CN52" i="5"/>
  <c r="CP46" i="5"/>
  <c r="CP48" i="5" s="1"/>
  <c r="CH42" i="5"/>
  <c r="CI36" i="5"/>
  <c r="CF41" i="5"/>
  <c r="CH36" i="5"/>
  <c r="CH38" i="5" s="1"/>
  <c r="CK26" i="5"/>
  <c r="CL32" i="5"/>
  <c r="CJ32" i="5"/>
  <c r="CJ26" i="5"/>
  <c r="CJ28" i="5" s="1"/>
  <c r="DJ26" i="5"/>
  <c r="E20" i="2" s="1"/>
  <c r="CH11" i="5"/>
  <c r="CJ11" i="5" s="1"/>
  <c r="CH5" i="5"/>
  <c r="E21" i="2"/>
  <c r="F13" i="2"/>
  <c r="DM18" i="5"/>
  <c r="F12" i="2" s="1"/>
  <c r="DL18" i="5"/>
  <c r="DI20" i="5"/>
  <c r="DJ20" i="5"/>
  <c r="E24" i="2" s="1"/>
  <c r="DI19" i="5"/>
  <c r="DJ19" i="5"/>
  <c r="E10" i="2" s="1"/>
  <c r="DI29" i="5"/>
  <c r="E31" i="2"/>
  <c r="DI6" i="5"/>
  <c r="DJ6" i="5"/>
  <c r="E48" i="2" s="1"/>
  <c r="E49" i="2"/>
  <c r="DI18" i="5"/>
  <c r="DJ18" i="5"/>
  <c r="E12" i="2" s="1"/>
  <c r="CD18" i="5"/>
  <c r="CF8" i="5"/>
  <c r="CN51" i="5"/>
  <c r="CP51" i="5" s="1"/>
  <c r="CR51" i="5" s="1"/>
  <c r="DI27" i="5"/>
  <c r="DJ27" i="5"/>
  <c r="E18" i="2" s="1"/>
  <c r="E19" i="2"/>
  <c r="DI22" i="5"/>
  <c r="DJ22" i="5"/>
  <c r="E16" i="2" s="1"/>
  <c r="E17" i="2"/>
  <c r="DI28" i="5"/>
  <c r="DJ28" i="5"/>
  <c r="E32" i="2" s="1"/>
  <c r="E33" i="2"/>
  <c r="DJ17" i="5"/>
  <c r="E66" i="2" s="1"/>
  <c r="E67" i="2"/>
  <c r="DI17" i="5"/>
  <c r="DJ9" i="5"/>
  <c r="E50" i="2" s="1"/>
  <c r="E51" i="2"/>
  <c r="DI9" i="5"/>
  <c r="DI25" i="5"/>
  <c r="E27" i="2"/>
  <c r="DJ25" i="5"/>
  <c r="E26" i="2" s="1"/>
  <c r="E15" i="2"/>
  <c r="DI23" i="5"/>
  <c r="DJ23" i="5"/>
  <c r="E14" i="2" s="1"/>
  <c r="E69" i="2"/>
  <c r="DJ16" i="5"/>
  <c r="E68" i="2" s="1"/>
  <c r="DI16" i="5"/>
  <c r="DJ12" i="5"/>
  <c r="E64" i="2" s="1"/>
  <c r="DI12" i="5"/>
  <c r="DI7" i="5"/>
  <c r="DJ7" i="5"/>
  <c r="E46" i="2" s="1"/>
  <c r="E47" i="2"/>
  <c r="DJ10" i="5"/>
  <c r="E56" i="2" s="1"/>
  <c r="E57" i="2"/>
  <c r="DI10" i="5"/>
  <c r="E55" i="2"/>
  <c r="DJ11" i="5"/>
  <c r="E54" i="2" s="1"/>
  <c r="DI11" i="5"/>
  <c r="DI32" i="5"/>
  <c r="E9" i="2"/>
  <c r="DJ32" i="5"/>
  <c r="E8" i="2" s="1"/>
  <c r="DJ24" i="5"/>
  <c r="E28" i="2" s="1"/>
  <c r="E29" i="2"/>
  <c r="DI24" i="5"/>
  <c r="DJ15" i="5"/>
  <c r="E58" i="2" s="1"/>
  <c r="E59" i="2"/>
  <c r="DJ30" i="5"/>
  <c r="E44" i="2" s="1"/>
  <c r="DI30" i="5"/>
  <c r="E23" i="2"/>
  <c r="E7" i="2"/>
  <c r="DJ33" i="5"/>
  <c r="E6" i="2" s="1"/>
  <c r="DI33" i="5"/>
  <c r="E61" i="2"/>
  <c r="DJ14" i="5"/>
  <c r="E60" i="2" s="1"/>
  <c r="CJ6" i="5"/>
  <c r="CJ8" i="5" s="1"/>
  <c r="CK6" i="5"/>
  <c r="CL6" i="5" s="1"/>
  <c r="CL8" i="5" s="1"/>
  <c r="CD15" i="5"/>
  <c r="CF22" i="5"/>
  <c r="CG16" i="5"/>
  <c r="CF16" i="5"/>
  <c r="CF21" i="5"/>
  <c r="CR52" i="5"/>
  <c r="CR46" i="5"/>
  <c r="CR48" i="5" s="1"/>
  <c r="CR45" i="5" l="1"/>
  <c r="CP45" i="5"/>
  <c r="CH41" i="5"/>
  <c r="CJ41" i="5" s="1"/>
  <c r="CK36" i="5"/>
  <c r="CH35" i="5"/>
  <c r="CJ42" i="5"/>
  <c r="CJ36" i="5"/>
  <c r="CJ38" i="5" s="1"/>
  <c r="CM26" i="5"/>
  <c r="CL31" i="5"/>
  <c r="CJ25" i="5"/>
  <c r="CL26" i="5"/>
  <c r="CL11" i="5"/>
  <c r="CH21" i="5"/>
  <c r="CJ5" i="5"/>
  <c r="CH16" i="5"/>
  <c r="CI16" i="5"/>
  <c r="CJ22" i="5" s="1"/>
  <c r="CL12" i="5"/>
  <c r="CL5" i="5"/>
  <c r="CM6" i="5"/>
  <c r="CO6" i="5" s="1"/>
  <c r="CP6" i="5" s="1"/>
  <c r="CF15" i="5"/>
  <c r="CF18" i="5"/>
  <c r="CH22" i="5"/>
  <c r="CH15" i="5"/>
  <c r="CL42" i="5" l="1"/>
  <c r="CL41" i="5"/>
  <c r="CM36" i="5"/>
  <c r="CN42" i="5" s="1"/>
  <c r="CL35" i="5"/>
  <c r="CL36" i="5"/>
  <c r="CL38" i="5" s="1"/>
  <c r="CJ35" i="5"/>
  <c r="CN32" i="5"/>
  <c r="CN26" i="5"/>
  <c r="CN28" i="5" s="1"/>
  <c r="CL28" i="5"/>
  <c r="CL25" i="5"/>
  <c r="CN31" i="5"/>
  <c r="CP31" i="5" s="1"/>
  <c r="CR31" i="5" s="1"/>
  <c r="CO26" i="5"/>
  <c r="CQ26" i="5" s="1"/>
  <c r="CH18" i="5"/>
  <c r="CJ21" i="5"/>
  <c r="CN11" i="5"/>
  <c r="CP11" i="5" s="1"/>
  <c r="CJ16" i="5"/>
  <c r="CJ18" i="5" s="1"/>
  <c r="CK16" i="5"/>
  <c r="CN12" i="5"/>
  <c r="CN6" i="5"/>
  <c r="CQ6" i="5"/>
  <c r="CR6" i="5" s="1"/>
  <c r="DB18" i="5" s="1"/>
  <c r="DC18" i="5" s="1"/>
  <c r="CP8" i="5"/>
  <c r="CP12" i="5"/>
  <c r="CP5" i="5"/>
  <c r="DB19" i="5"/>
  <c r="DD19" i="5" s="1"/>
  <c r="C10" i="2" s="1"/>
  <c r="DB20" i="5"/>
  <c r="CO36" i="5" l="1"/>
  <c r="CP36" i="5" s="1"/>
  <c r="CR36" i="5"/>
  <c r="CR38" i="5" s="1"/>
  <c r="CN36" i="5"/>
  <c r="CN38" i="5" s="1"/>
  <c r="CR35" i="5"/>
  <c r="CP42" i="5"/>
  <c r="CQ36" i="5"/>
  <c r="CR42" i="5" s="1"/>
  <c r="CN41" i="5"/>
  <c r="CP41" i="5" s="1"/>
  <c r="CR41" i="5" s="1"/>
  <c r="CR32" i="5"/>
  <c r="CP26" i="5"/>
  <c r="CP28" i="5" s="1"/>
  <c r="CR26" i="5"/>
  <c r="CR25" i="5" s="1"/>
  <c r="CP32" i="5"/>
  <c r="CN25" i="5"/>
  <c r="CP25" i="5"/>
  <c r="CJ15" i="5"/>
  <c r="DD18" i="5"/>
  <c r="C12" i="2" s="1"/>
  <c r="DB8" i="5"/>
  <c r="C53" i="2" s="1"/>
  <c r="DB17" i="5"/>
  <c r="DD17" i="5" s="1"/>
  <c r="C66" i="2" s="1"/>
  <c r="CL22" i="5"/>
  <c r="CM16" i="5"/>
  <c r="CO16" i="5" s="1"/>
  <c r="CP16" i="5" s="1"/>
  <c r="CP18" i="5" s="1"/>
  <c r="CL16" i="5"/>
  <c r="CL21" i="5"/>
  <c r="DB31" i="5"/>
  <c r="DD31" i="5" s="1"/>
  <c r="C42" i="2" s="1"/>
  <c r="DB10" i="5"/>
  <c r="DC10" i="5" s="1"/>
  <c r="DB22" i="5"/>
  <c r="DB12" i="5"/>
  <c r="DC12" i="5" s="1"/>
  <c r="DB9" i="5"/>
  <c r="DC9" i="5" s="1"/>
  <c r="DB30" i="5"/>
  <c r="DD30" i="5" s="1"/>
  <c r="C44" i="2" s="1"/>
  <c r="CR11" i="5"/>
  <c r="DB15" i="5"/>
  <c r="DC15" i="5" s="1"/>
  <c r="DB14" i="5"/>
  <c r="DC14" i="5" s="1"/>
  <c r="DB28" i="5"/>
  <c r="DD28" i="5" s="1"/>
  <c r="C32" i="2" s="1"/>
  <c r="CR8" i="5"/>
  <c r="CN5" i="5"/>
  <c r="CN8" i="5"/>
  <c r="DB26" i="5"/>
  <c r="DD26" i="5" s="1"/>
  <c r="C20" i="2" s="1"/>
  <c r="DB27" i="5"/>
  <c r="C19" i="2" s="1"/>
  <c r="DB29" i="5"/>
  <c r="DC29" i="5" s="1"/>
  <c r="DB11" i="5"/>
  <c r="DD11" i="5" s="1"/>
  <c r="C54" i="2" s="1"/>
  <c r="CR12" i="5"/>
  <c r="DB21" i="5"/>
  <c r="DB6" i="5"/>
  <c r="DD6" i="5" s="1"/>
  <c r="C48" i="2" s="1"/>
  <c r="DB33" i="5"/>
  <c r="C7" i="2" s="1"/>
  <c r="DB25" i="5"/>
  <c r="DC25" i="5" s="1"/>
  <c r="DB32" i="5"/>
  <c r="DC32" i="5" s="1"/>
  <c r="CR5" i="5"/>
  <c r="DB16" i="5"/>
  <c r="DD16" i="5" s="1"/>
  <c r="C68" i="2" s="1"/>
  <c r="DB24" i="5"/>
  <c r="DD24" i="5" s="1"/>
  <c r="C28" i="2" s="1"/>
  <c r="DB13" i="5"/>
  <c r="DD13" i="5" s="1"/>
  <c r="C62" i="2" s="1"/>
  <c r="DB7" i="5"/>
  <c r="DD7" i="5" s="1"/>
  <c r="C46" i="2" s="1"/>
  <c r="DB23" i="5"/>
  <c r="DD23" i="5" s="1"/>
  <c r="C14" i="2" s="1"/>
  <c r="DC19" i="5"/>
  <c r="C11" i="2" s="1"/>
  <c r="DC8" i="5"/>
  <c r="DC20" i="5"/>
  <c r="DD20" i="5"/>
  <c r="C24" i="2" s="1"/>
  <c r="C13" i="2"/>
  <c r="CP38" i="5" l="1"/>
  <c r="CP35" i="5"/>
  <c r="CN35" i="5"/>
  <c r="DH31" i="5"/>
  <c r="CR28" i="5"/>
  <c r="DD10" i="5"/>
  <c r="C56" i="2" s="1"/>
  <c r="C45" i="2"/>
  <c r="C57" i="2"/>
  <c r="C33" i="2"/>
  <c r="CN21" i="5"/>
  <c r="CP21" i="5" s="1"/>
  <c r="CL15" i="5"/>
  <c r="DD25" i="5"/>
  <c r="C26" i="2" s="1"/>
  <c r="DD27" i="5"/>
  <c r="C18" i="2" s="1"/>
  <c r="DC26" i="5"/>
  <c r="DC30" i="5"/>
  <c r="C43" i="2"/>
  <c r="C61" i="2"/>
  <c r="DD14" i="5"/>
  <c r="C60" i="2" s="1"/>
  <c r="C55" i="2"/>
  <c r="DD9" i="5"/>
  <c r="C50" i="2" s="1"/>
  <c r="DD33" i="5"/>
  <c r="C6" i="2" s="1"/>
  <c r="DC31" i="5"/>
  <c r="DC11" i="5"/>
  <c r="DC33" i="5"/>
  <c r="C51" i="2"/>
  <c r="DD32" i="5"/>
  <c r="C8" i="2" s="1"/>
  <c r="C67" i="2"/>
  <c r="DC6" i="5"/>
  <c r="DD8" i="5"/>
  <c r="C52" i="2" s="1"/>
  <c r="DC24" i="5"/>
  <c r="C29" i="2" s="1"/>
  <c r="DD29" i="5"/>
  <c r="C30" i="2" s="1"/>
  <c r="C63" i="2"/>
  <c r="DD22" i="5"/>
  <c r="C16" i="2" s="1"/>
  <c r="DC17" i="5"/>
  <c r="CN22" i="5"/>
  <c r="CP15" i="5"/>
  <c r="CP22" i="5"/>
  <c r="CN16" i="5"/>
  <c r="CL18" i="5"/>
  <c r="CQ16" i="5"/>
  <c r="C65" i="2"/>
  <c r="DC27" i="5"/>
  <c r="DD15" i="5"/>
  <c r="C58" i="2" s="1"/>
  <c r="DC22" i="5"/>
  <c r="DC13" i="5"/>
  <c r="C49" i="2"/>
  <c r="C59" i="2"/>
  <c r="C21" i="2"/>
  <c r="DC28" i="5"/>
  <c r="C9" i="2"/>
  <c r="DD12" i="5"/>
  <c r="C64" i="2" s="1"/>
  <c r="DC23" i="5"/>
  <c r="DC7" i="5"/>
  <c r="DC16" i="5"/>
  <c r="C69" i="2" s="1"/>
  <c r="C25" i="2"/>
  <c r="C47" i="2"/>
  <c r="DD21" i="5"/>
  <c r="C22" i="2" s="1"/>
  <c r="DC21" i="5"/>
  <c r="C15" i="2"/>
  <c r="DJ31" i="5" l="1"/>
  <c r="E42" i="2" s="1"/>
  <c r="DI31" i="5"/>
  <c r="E43" i="2"/>
  <c r="C31" i="2"/>
  <c r="C27" i="2"/>
  <c r="C17" i="2"/>
  <c r="CR16" i="5"/>
  <c r="DE13" i="5" s="1"/>
  <c r="CR22" i="5"/>
  <c r="CN18" i="5"/>
  <c r="CN15" i="5"/>
  <c r="DE17" i="5"/>
  <c r="DE25" i="5"/>
  <c r="DE19" i="5"/>
  <c r="CR21" i="5"/>
  <c r="C23" i="2"/>
  <c r="DE32" i="5" l="1"/>
  <c r="DE24" i="5"/>
  <c r="DG24" i="5" s="1"/>
  <c r="D28" i="2" s="1"/>
  <c r="DE30" i="5"/>
  <c r="DF30" i="5" s="1"/>
  <c r="DE20" i="5"/>
  <c r="DF20" i="5" s="1"/>
  <c r="DE16" i="5"/>
  <c r="DG16" i="5" s="1"/>
  <c r="D68" i="2" s="1"/>
  <c r="DE33" i="5"/>
  <c r="DF33" i="5" s="1"/>
  <c r="DE10" i="5"/>
  <c r="D57" i="2" s="1"/>
  <c r="DE29" i="5"/>
  <c r="D31" i="2" s="1"/>
  <c r="DE26" i="5"/>
  <c r="DG26" i="5" s="1"/>
  <c r="D20" i="2" s="1"/>
  <c r="DE27" i="5"/>
  <c r="DF27" i="5" s="1"/>
  <c r="CR15" i="5"/>
  <c r="DE18" i="5"/>
  <c r="DF26" i="5"/>
  <c r="DF13" i="5"/>
  <c r="D63" i="2"/>
  <c r="DG13" i="5"/>
  <c r="D62" i="2" s="1"/>
  <c r="DG25" i="5"/>
  <c r="D26" i="2" s="1"/>
  <c r="DF25" i="5"/>
  <c r="DE22" i="5"/>
  <c r="CR18" i="5"/>
  <c r="DE9" i="5"/>
  <c r="DE21" i="5"/>
  <c r="DE31" i="5"/>
  <c r="DE12" i="5"/>
  <c r="DE6" i="5"/>
  <c r="DE11" i="5"/>
  <c r="DE15" i="5"/>
  <c r="DE14" i="5"/>
  <c r="DE7" i="5"/>
  <c r="DE23" i="5"/>
  <c r="DE8" i="5"/>
  <c r="DE28" i="5"/>
  <c r="DF19" i="5"/>
  <c r="DG19" i="5"/>
  <c r="D10" i="2" s="1"/>
  <c r="D9" i="2"/>
  <c r="DF32" i="5"/>
  <c r="DG32" i="5"/>
  <c r="D8" i="2" s="1"/>
  <c r="D67" i="2"/>
  <c r="DG17" i="5"/>
  <c r="D66" i="2" s="1"/>
  <c r="DF17" i="5"/>
  <c r="DF24" i="5" l="1"/>
  <c r="DG30" i="5"/>
  <c r="D44" i="2" s="1"/>
  <c r="D45" i="2"/>
  <c r="D69" i="2"/>
  <c r="DF16" i="5"/>
  <c r="DG27" i="5"/>
  <c r="D18" i="2" s="1"/>
  <c r="DG20" i="5"/>
  <c r="D24" i="2" s="1"/>
  <c r="D7" i="2"/>
  <c r="D19" i="2"/>
  <c r="DG10" i="5"/>
  <c r="D56" i="2" s="1"/>
  <c r="DG33" i="5"/>
  <c r="D6" i="2" s="1"/>
  <c r="DF29" i="5"/>
  <c r="DG29" i="5"/>
  <c r="D30" i="2" s="1"/>
  <c r="DF10" i="5"/>
  <c r="D27" i="2"/>
  <c r="D21" i="2"/>
  <c r="D29" i="2"/>
  <c r="DF18" i="5"/>
  <c r="DG18" i="5"/>
  <c r="D12" i="2" s="1"/>
  <c r="D13" i="2"/>
  <c r="D25" i="2"/>
  <c r="D11" i="2"/>
  <c r="D55" i="2"/>
  <c r="DF11" i="5"/>
  <c r="DG11" i="5"/>
  <c r="D54" i="2" s="1"/>
  <c r="D33" i="2"/>
  <c r="DF28" i="5"/>
  <c r="DG28" i="5"/>
  <c r="D32" i="2" s="1"/>
  <c r="D65" i="2"/>
  <c r="DG12" i="5"/>
  <c r="D64" i="2" s="1"/>
  <c r="DF12" i="5"/>
  <c r="DF23" i="5"/>
  <c r="DG23" i="5"/>
  <c r="D14" i="2" s="1"/>
  <c r="DG21" i="5"/>
  <c r="D22" i="2" s="1"/>
  <c r="DF21" i="5"/>
  <c r="DG14" i="5"/>
  <c r="D60" i="2" s="1"/>
  <c r="DF14" i="5"/>
  <c r="D61" i="2"/>
  <c r="D53" i="2"/>
  <c r="DG8" i="5"/>
  <c r="D52" i="2" s="1"/>
  <c r="DF8" i="5"/>
  <c r="DG15" i="5"/>
  <c r="D58" i="2" s="1"/>
  <c r="DF15" i="5"/>
  <c r="D59" i="2"/>
  <c r="D43" i="2"/>
  <c r="DG31" i="5"/>
  <c r="D42" i="2" s="1"/>
  <c r="DF31" i="5"/>
  <c r="DG22" i="5"/>
  <c r="D16" i="2" s="1"/>
  <c r="DF22" i="5"/>
  <c r="D47" i="2"/>
  <c r="DF7" i="5"/>
  <c r="DG7" i="5"/>
  <c r="D46" i="2" s="1"/>
  <c r="D49" i="2"/>
  <c r="DF6" i="5"/>
  <c r="DG6" i="5"/>
  <c r="D48" i="2" s="1"/>
  <c r="DF9" i="5"/>
  <c r="D51" i="2"/>
  <c r="DG9" i="5"/>
  <c r="D50" i="2" s="1"/>
  <c r="D15" i="2" l="1"/>
  <c r="D23" i="2"/>
  <c r="D17" i="2"/>
  <c r="D3" i="2"/>
  <c r="B37" i="5" s="1"/>
  <c r="D37" i="5" s="1"/>
  <c r="F37" i="5" s="1"/>
  <c r="H37" i="5" s="1"/>
  <c r="J37" i="5" s="1"/>
  <c r="L37" i="5" s="1"/>
  <c r="N37" i="5" s="1"/>
  <c r="P37" i="5" s="1"/>
  <c r="R37" i="5" s="1"/>
  <c r="T37" i="5" s="1"/>
  <c r="V37" i="5" s="1"/>
  <c r="X37" i="5" s="1"/>
  <c r="Z37" i="5" s="1"/>
  <c r="AB37" i="5" s="1"/>
  <c r="AD37" i="5" s="1"/>
  <c r="AF37" i="5" s="1"/>
  <c r="AH37" i="5" s="1"/>
  <c r="B17" i="5" l="1"/>
  <c r="D17" i="5" s="1"/>
  <c r="F17" i="5" s="1"/>
  <c r="H17" i="5" s="1"/>
  <c r="J17" i="5" s="1"/>
  <c r="L17" i="5" s="1"/>
  <c r="N17" i="5" s="1"/>
  <c r="P17" i="5" s="1"/>
  <c r="R17" i="5" s="1"/>
  <c r="T17" i="5" s="1"/>
  <c r="V17" i="5" s="1"/>
  <c r="X17" i="5" s="1"/>
  <c r="Z17" i="5" s="1"/>
  <c r="AB17" i="5" s="1"/>
  <c r="AD17" i="5" s="1"/>
  <c r="AF17" i="5" s="1"/>
  <c r="AH17" i="5" s="1"/>
  <c r="B7" i="5"/>
  <c r="D7" i="5" s="1"/>
  <c r="F7" i="5" s="1"/>
  <c r="H7" i="5" s="1"/>
  <c r="J7" i="5" s="1"/>
  <c r="L7" i="5" s="1"/>
  <c r="N7" i="5" s="1"/>
  <c r="P7" i="5" s="1"/>
  <c r="R7" i="5" s="1"/>
  <c r="T7" i="5" s="1"/>
  <c r="V7" i="5" s="1"/>
  <c r="X7" i="5" s="1"/>
  <c r="Z7" i="5" s="1"/>
  <c r="AB7" i="5" s="1"/>
  <c r="AD7" i="5" s="1"/>
  <c r="AF7" i="5" s="1"/>
  <c r="AH7" i="5" s="1"/>
  <c r="AJ7" i="5" s="1"/>
  <c r="AL7" i="5" s="1"/>
  <c r="AN7" i="5" s="1"/>
  <c r="AP7" i="5" s="1"/>
  <c r="AR7" i="5" s="1"/>
  <c r="AT7" i="5" s="1"/>
  <c r="AV7" i="5" s="1"/>
  <c r="AX7" i="5" s="1"/>
  <c r="AZ7" i="5" s="1"/>
  <c r="BB7" i="5" s="1"/>
  <c r="BD7" i="5" s="1"/>
  <c r="BF7" i="5" s="1"/>
  <c r="BH7" i="5" s="1"/>
  <c r="BJ7" i="5" s="1"/>
  <c r="BL7" i="5" s="1"/>
  <c r="BN7" i="5" s="1"/>
  <c r="B47" i="5"/>
  <c r="D47" i="5" s="1"/>
  <c r="F47" i="5" s="1"/>
  <c r="H47" i="5" s="1"/>
  <c r="J47" i="5" s="1"/>
  <c r="L47" i="5" s="1"/>
  <c r="N47" i="5" s="1"/>
  <c r="P47" i="5" s="1"/>
  <c r="R47" i="5" s="1"/>
  <c r="T47" i="5" s="1"/>
  <c r="V47" i="5" s="1"/>
  <c r="X47" i="5" s="1"/>
  <c r="Z47" i="5" s="1"/>
  <c r="AB47" i="5" s="1"/>
  <c r="AD47" i="5" s="1"/>
  <c r="AF47" i="5" s="1"/>
  <c r="AH47" i="5" s="1"/>
  <c r="AH44" i="5" s="1"/>
  <c r="BL44" i="5" s="1"/>
  <c r="AJ37" i="5"/>
  <c r="AL37" i="5" s="1"/>
  <c r="AN37" i="5" s="1"/>
  <c r="AP37" i="5" s="1"/>
  <c r="AR37" i="5" s="1"/>
  <c r="AT37" i="5" s="1"/>
  <c r="AV37" i="5" s="1"/>
  <c r="AX37" i="5" s="1"/>
  <c r="AZ37" i="5" s="1"/>
  <c r="BB37" i="5" s="1"/>
  <c r="BD37" i="5" s="1"/>
  <c r="BF37" i="5" s="1"/>
  <c r="BH37" i="5" s="1"/>
  <c r="BJ37" i="5" s="1"/>
  <c r="BL37" i="5" s="1"/>
  <c r="BN37" i="5" s="1"/>
  <c r="AH34" i="5"/>
  <c r="BL34" i="5" s="1"/>
  <c r="AH14" i="5"/>
  <c r="BL14" i="5" s="1"/>
  <c r="AJ17" i="5"/>
  <c r="AL17" i="5" s="1"/>
  <c r="AN17" i="5" s="1"/>
  <c r="AP17" i="5" s="1"/>
  <c r="AR17" i="5" s="1"/>
  <c r="AT17" i="5" s="1"/>
  <c r="AV17" i="5" s="1"/>
  <c r="AX17" i="5" s="1"/>
  <c r="AZ17" i="5" s="1"/>
  <c r="BB17" i="5" s="1"/>
  <c r="BD17" i="5" s="1"/>
  <c r="BF17" i="5" s="1"/>
  <c r="BH17" i="5" s="1"/>
  <c r="BJ17" i="5" s="1"/>
  <c r="BL17" i="5" s="1"/>
  <c r="BN17" i="5" s="1"/>
  <c r="B27" i="5"/>
  <c r="D27" i="5" s="1"/>
  <c r="F27" i="5" s="1"/>
  <c r="H27" i="5" s="1"/>
  <c r="J27" i="5" s="1"/>
  <c r="L27" i="5" s="1"/>
  <c r="N27" i="5" s="1"/>
  <c r="P27" i="5" s="1"/>
  <c r="R27" i="5" s="1"/>
  <c r="T27" i="5" s="1"/>
  <c r="V27" i="5" s="1"/>
  <c r="X27" i="5" s="1"/>
  <c r="Z27" i="5" s="1"/>
  <c r="AB27" i="5" s="1"/>
  <c r="AD27" i="5" s="1"/>
  <c r="AF27" i="5" s="1"/>
  <c r="AH27" i="5" s="1"/>
  <c r="AJ47" i="5" l="1"/>
  <c r="AL47" i="5" s="1"/>
  <c r="AN47" i="5" s="1"/>
  <c r="AP47" i="5" s="1"/>
  <c r="AR47" i="5" s="1"/>
  <c r="AT47" i="5" s="1"/>
  <c r="AV47" i="5" s="1"/>
  <c r="AX47" i="5" s="1"/>
  <c r="AZ47" i="5" s="1"/>
  <c r="BB47" i="5" s="1"/>
  <c r="BD47" i="5" s="1"/>
  <c r="BF47" i="5" s="1"/>
  <c r="BH47" i="5" s="1"/>
  <c r="BJ47" i="5" s="1"/>
  <c r="BL47" i="5" s="1"/>
  <c r="BN47" i="5" s="1"/>
  <c r="AH4" i="5"/>
  <c r="BL4" i="5" s="1"/>
  <c r="BP47" i="5"/>
  <c r="BR47" i="5" s="1"/>
  <c r="BT47" i="5" s="1"/>
  <c r="BV47" i="5" s="1"/>
  <c r="BX47" i="5" s="1"/>
  <c r="BZ47" i="5" s="1"/>
  <c r="CB47" i="5" s="1"/>
  <c r="CD47" i="5" s="1"/>
  <c r="CF47" i="5" s="1"/>
  <c r="CH47" i="5" s="1"/>
  <c r="CJ47" i="5" s="1"/>
  <c r="CL47" i="5" s="1"/>
  <c r="CN47" i="5" s="1"/>
  <c r="CP47" i="5" s="1"/>
  <c r="CR47" i="5" s="1"/>
  <c r="BN44" i="5"/>
  <c r="CR44" i="5" s="1"/>
  <c r="AH24" i="5"/>
  <c r="BL24" i="5" s="1"/>
  <c r="AJ27" i="5"/>
  <c r="AL27" i="5" s="1"/>
  <c r="AN27" i="5" s="1"/>
  <c r="AP27" i="5" s="1"/>
  <c r="AR27" i="5" s="1"/>
  <c r="AT27" i="5" s="1"/>
  <c r="AV27" i="5" s="1"/>
  <c r="AX27" i="5" s="1"/>
  <c r="AZ27" i="5" s="1"/>
  <c r="BB27" i="5" s="1"/>
  <c r="BD27" i="5" s="1"/>
  <c r="BF27" i="5" s="1"/>
  <c r="BH27" i="5" s="1"/>
  <c r="BJ27" i="5" s="1"/>
  <c r="BL27" i="5" s="1"/>
  <c r="BN27" i="5" s="1"/>
  <c r="BN34" i="5"/>
  <c r="CR34" i="5" s="1"/>
  <c r="BP37" i="5"/>
  <c r="BR37" i="5" s="1"/>
  <c r="BT37" i="5" s="1"/>
  <c r="BV37" i="5" s="1"/>
  <c r="BX37" i="5" s="1"/>
  <c r="BZ37" i="5" s="1"/>
  <c r="CB37" i="5" s="1"/>
  <c r="CD37" i="5" s="1"/>
  <c r="CF37" i="5" s="1"/>
  <c r="CH37" i="5" s="1"/>
  <c r="CJ37" i="5" s="1"/>
  <c r="CL37" i="5" s="1"/>
  <c r="CN37" i="5" s="1"/>
  <c r="CP37" i="5" s="1"/>
  <c r="CR37" i="5" s="1"/>
  <c r="BP17" i="5"/>
  <c r="BR17" i="5" s="1"/>
  <c r="BT17" i="5" s="1"/>
  <c r="BV17" i="5" s="1"/>
  <c r="BX17" i="5" s="1"/>
  <c r="BZ17" i="5" s="1"/>
  <c r="CB17" i="5" s="1"/>
  <c r="CD17" i="5" s="1"/>
  <c r="CF17" i="5" s="1"/>
  <c r="CH17" i="5" s="1"/>
  <c r="CJ17" i="5" s="1"/>
  <c r="CL17" i="5" s="1"/>
  <c r="CN17" i="5" s="1"/>
  <c r="CP17" i="5" s="1"/>
  <c r="CR17" i="5" s="1"/>
  <c r="BN14" i="5"/>
  <c r="CR14" i="5" s="1"/>
  <c r="BP7" i="5"/>
  <c r="BR7" i="5" s="1"/>
  <c r="BT7" i="5" s="1"/>
  <c r="BV7" i="5" s="1"/>
  <c r="BX7" i="5" s="1"/>
  <c r="BZ7" i="5" s="1"/>
  <c r="CB7" i="5" s="1"/>
  <c r="CD7" i="5" s="1"/>
  <c r="CF7" i="5" s="1"/>
  <c r="CH7" i="5" s="1"/>
  <c r="CJ7" i="5" s="1"/>
  <c r="CL7" i="5" s="1"/>
  <c r="CN7" i="5" s="1"/>
  <c r="CP7" i="5" s="1"/>
  <c r="CR7" i="5" s="1"/>
  <c r="BN4" i="5"/>
  <c r="CR4" i="5" s="1"/>
  <c r="BN24" i="5" l="1"/>
  <c r="CR24" i="5" s="1"/>
  <c r="BP27" i="5"/>
  <c r="BR27" i="5" s="1"/>
  <c r="BT27" i="5" s="1"/>
  <c r="BV27" i="5" s="1"/>
  <c r="BX27" i="5" s="1"/>
  <c r="BZ27" i="5" s="1"/>
  <c r="CB27" i="5" s="1"/>
  <c r="CD27" i="5" s="1"/>
  <c r="CF27" i="5" s="1"/>
  <c r="CH27" i="5" s="1"/>
  <c r="CJ27" i="5" s="1"/>
  <c r="CL27" i="5" s="1"/>
  <c r="CN27" i="5" s="1"/>
  <c r="CP27" i="5" s="1"/>
  <c r="CR27" i="5" s="1"/>
</calcChain>
</file>

<file path=xl/sharedStrings.xml><?xml version="1.0" encoding="utf-8"?>
<sst xmlns="http://schemas.openxmlformats.org/spreadsheetml/2006/main" count="118" uniqueCount="87">
  <si>
    <t>TOUR 1</t>
  </si>
  <si>
    <t>TOUR 2</t>
  </si>
  <si>
    <t>TOUR 3</t>
  </si>
  <si>
    <t>TOUR 4</t>
  </si>
  <si>
    <t>TOUR 5</t>
  </si>
  <si>
    <t>REPARTITION DES TIREURS SUR LES CIBLES</t>
  </si>
  <si>
    <t>ADULTES</t>
  </si>
  <si>
    <t>CATEGORIES</t>
  </si>
  <si>
    <t>NOMBRE TIREURS EN FINALES</t>
  </si>
  <si>
    <t>Tour 1</t>
  </si>
  <si>
    <t>Tour 2</t>
  </si>
  <si>
    <t>Tour 3</t>
  </si>
  <si>
    <t>Tour 4</t>
  </si>
  <si>
    <t>Tour 5</t>
  </si>
  <si>
    <t>SH CL</t>
  </si>
  <si>
    <t>VH CL</t>
  </si>
  <si>
    <t>SVH CL</t>
  </si>
  <si>
    <t>Plan de Cible</t>
  </si>
  <si>
    <t>Catégorie</t>
  </si>
  <si>
    <t>Type de tir</t>
  </si>
  <si>
    <t>Salle</t>
  </si>
  <si>
    <t>-</t>
  </si>
  <si>
    <t>Fédéral</t>
  </si>
  <si>
    <t>2X70</t>
  </si>
  <si>
    <t>1ère cible</t>
  </si>
  <si>
    <t>Derniere cible</t>
  </si>
  <si>
    <t>BH CL</t>
  </si>
  <si>
    <t>MH CL</t>
  </si>
  <si>
    <t>CH CL</t>
  </si>
  <si>
    <t>CH CO</t>
  </si>
  <si>
    <t>JH CL</t>
  </si>
  <si>
    <t>JH CO</t>
  </si>
  <si>
    <t>SH CO</t>
  </si>
  <si>
    <t>VH CO</t>
  </si>
  <si>
    <t>SVH CO</t>
  </si>
  <si>
    <t>BD CL</t>
  </si>
  <si>
    <t>CD CL</t>
  </si>
  <si>
    <t>MD CL</t>
  </si>
  <si>
    <t>CD CO</t>
  </si>
  <si>
    <t>JD CL</t>
  </si>
  <si>
    <t>JD CO</t>
  </si>
  <si>
    <t>SD CL</t>
  </si>
  <si>
    <t>SD CO</t>
  </si>
  <si>
    <t>VD CO</t>
  </si>
  <si>
    <t>VD CL</t>
  </si>
  <si>
    <t>SVD CL</t>
  </si>
  <si>
    <t>SJH BB</t>
  </si>
  <si>
    <t>SCH BB</t>
  </si>
  <si>
    <t>SCD BB</t>
  </si>
  <si>
    <t>SJD BB</t>
  </si>
  <si>
    <t>JEUNES</t>
  </si>
  <si>
    <t>SCRATCH Homme
BareBow</t>
  </si>
  <si>
    <t>SCRATCH 
Dame
BareBow</t>
  </si>
  <si>
    <t>Sénior
Dame
Classique</t>
  </si>
  <si>
    <t>Sénior
Homme
Classique</t>
  </si>
  <si>
    <t>Vétéran
Dame
Classique</t>
  </si>
  <si>
    <t>Vétéran
Homme
Classique</t>
  </si>
  <si>
    <t>Super Vétéran
Dame
Classique</t>
  </si>
  <si>
    <t>Super Vétéran
Homme
Classique</t>
  </si>
  <si>
    <t>Sénior
Dame
Poulies</t>
  </si>
  <si>
    <t>Sénior
Homme
Poulies</t>
  </si>
  <si>
    <t>Vétéran
Dame
Poulies</t>
  </si>
  <si>
    <t>Vétéran
Homme
Poulies</t>
  </si>
  <si>
    <t>Super Vétéran
Dame
Poulies</t>
  </si>
  <si>
    <t>Super Vétéran
Homme
Poulies</t>
  </si>
  <si>
    <t>Jeune
Dame
BareBow</t>
  </si>
  <si>
    <t>Jeune
Homme
Barebow</t>
  </si>
  <si>
    <t>Benjamin
Dame
Classique</t>
  </si>
  <si>
    <t>Benjamin
Homme
Classique</t>
  </si>
  <si>
    <t>Minime
Dame
Classique</t>
  </si>
  <si>
    <t>Minime
Homme
Classique</t>
  </si>
  <si>
    <t>Cadet
Dame
Classique</t>
  </si>
  <si>
    <t>Cadet
Homme
Classique</t>
  </si>
  <si>
    <t>Junior
Dame
Classique</t>
  </si>
  <si>
    <t>Junior
Homme
Classique</t>
  </si>
  <si>
    <t>Cadet
Dame
Poulies</t>
  </si>
  <si>
    <t>Cadet
Homme
Poulies</t>
  </si>
  <si>
    <t>Junior
Dame
Poulies</t>
  </si>
  <si>
    <t>Junior
Homme
Poulies</t>
  </si>
  <si>
    <t>Phase</t>
  </si>
  <si>
    <t>V1.1</t>
  </si>
  <si>
    <t>SVD CO</t>
  </si>
  <si>
    <t>Max 48 cibles</t>
  </si>
  <si>
    <t xml:space="preserve">Nombre de buttes disponibles : </t>
  </si>
  <si>
    <t>Sélectionner le type de tir ------&gt;</t>
  </si>
  <si>
    <t>&lt;----- Saisir le nombre de cibles</t>
  </si>
  <si>
    <t>Championnat du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</si>
</sst>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35">
    <font>
      <sz val="10"/>
      <name val="Arial"/>
      <family val="2"/>
    </font>
    <font>
      <sz val="10"/>
      <color indexed="10"/>
      <name val="Arial"/>
      <family val="2"/>
    </font>
    <font>
      <b/>
      <sz val="20"/>
      <color indexed="8"/>
      <name val="Arial"/>
      <family val="2"/>
    </font>
    <font>
      <b/>
      <sz val="32"/>
      <color indexed="38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32"/>
      <name val="Australian Sunrise"/>
      <charset val="1"/>
    </font>
    <font>
      <b/>
      <sz val="26"/>
      <name val="Australian Sunrise"/>
      <charset val="1"/>
    </font>
    <font>
      <b/>
      <sz val="10"/>
      <name val="Arial"/>
      <family val="2"/>
    </font>
    <font>
      <b/>
      <sz val="20"/>
      <name val="Comic Sans MS"/>
      <family val="4"/>
    </font>
    <font>
      <b/>
      <i/>
      <sz val="18"/>
      <name val="Arial"/>
      <family val="2"/>
    </font>
    <font>
      <b/>
      <i/>
      <sz val="10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36"/>
      <color indexed="8"/>
      <name val="Arial"/>
      <family val="2"/>
    </font>
    <font>
      <b/>
      <sz val="12"/>
      <color rgb="FFFF0000"/>
      <name val="Arial"/>
      <family val="2"/>
    </font>
    <font>
      <b/>
      <sz val="8"/>
      <color theme="8" tint="-0.249977111117893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</font>
    <font>
      <sz val="12"/>
      <color theme="0"/>
      <name val="Arial"/>
      <family val="2"/>
    </font>
    <font>
      <sz val="10"/>
      <name val="Calibri"/>
      <family val="2"/>
    </font>
    <font>
      <b/>
      <i/>
      <sz val="16"/>
      <name val="Arial"/>
      <family val="2"/>
    </font>
    <font>
      <sz val="26"/>
      <name val="Arial"/>
      <family val="2"/>
    </font>
    <font>
      <b/>
      <i/>
      <sz val="26"/>
      <name val="Arial"/>
      <family val="2"/>
    </font>
    <font>
      <b/>
      <i/>
      <sz val="28"/>
      <name val="Arial"/>
      <family val="2"/>
    </font>
    <font>
      <b/>
      <sz val="26"/>
      <color indexed="17"/>
      <name val="Arial"/>
      <family val="2"/>
    </font>
    <font>
      <b/>
      <sz val="26"/>
      <name val="Arial"/>
      <family val="2"/>
    </font>
    <font>
      <b/>
      <sz val="26"/>
      <color rgb="FFFF0000"/>
      <name val="Arial"/>
      <family val="2"/>
    </font>
    <font>
      <b/>
      <sz val="12"/>
      <color indexed="8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31"/>
      </patternFill>
    </fill>
  </fills>
  <borders count="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/>
    <xf numFmtId="0" fontId="0" fillId="0" borderId="0" xfId="0" applyNumberFormat="1"/>
    <xf numFmtId="0" fontId="16" fillId="0" borderId="0" xfId="0" applyFont="1" applyAlignment="1">
      <alignment horizontal="center"/>
    </xf>
    <xf numFmtId="0" fontId="0" fillId="0" borderId="0" xfId="0" applyFill="1"/>
    <xf numFmtId="49" fontId="0" fillId="0" borderId="0" xfId="0" applyNumberFormat="1"/>
    <xf numFmtId="0" fontId="0" fillId="0" borderId="0" xfId="0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7" fillId="0" borderId="0" xfId="0" applyFont="1" applyFill="1" applyAlignment="1" applyProtection="1">
      <alignment vertical="center"/>
      <protection locked="0"/>
    </xf>
    <xf numFmtId="0" fontId="16" fillId="2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12" fillId="4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0" fillId="4" borderId="0" xfId="0" applyFont="1" applyFill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5" fillId="4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2" fillId="0" borderId="0" xfId="0" applyFont="1" applyProtection="1"/>
    <xf numFmtId="0" fontId="0" fillId="0" borderId="0" xfId="0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1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3" fillId="4" borderId="0" xfId="0" applyFont="1" applyFill="1" applyProtection="1"/>
    <xf numFmtId="0" fontId="8" fillId="4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20" fillId="4" borderId="0" xfId="0" applyFont="1" applyFill="1" applyAlignment="1" applyProtection="1">
      <alignment horizontal="center" vertical="center"/>
    </xf>
    <xf numFmtId="0" fontId="23" fillId="4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7" fillId="0" borderId="0" xfId="0" applyFont="1"/>
    <xf numFmtId="0" fontId="28" fillId="0" borderId="0" xfId="0" applyFont="1"/>
    <xf numFmtId="0" fontId="29" fillId="0" borderId="2" xfId="0" applyFont="1" applyBorder="1" applyAlignment="1">
      <alignment horizontal="center" vertical="center" wrapText="1"/>
    </xf>
    <xf numFmtId="164" fontId="32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164" fontId="31" fillId="3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right" vertical="center" wrapText="1"/>
    </xf>
    <xf numFmtId="0" fontId="12" fillId="4" borderId="0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34" fillId="0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</xf>
  </cellXfs>
  <cellStyles count="1">
    <cellStyle name="Normal" xfId="0" builtinId="0"/>
  </cellStyles>
  <dxfs count="1550"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font>
        <b/>
        <i val="0"/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b/>
        <i val="0"/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b/>
        <i val="0"/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b/>
        <i val="0"/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ill>
        <patternFill>
          <bgColor rgb="FFFFDC6D"/>
        </patternFill>
      </fill>
    </dxf>
    <dxf>
      <fill>
        <patternFill>
          <bgColor rgb="FFFF5050"/>
        </patternFill>
      </fill>
    </dxf>
    <dxf>
      <fill>
        <patternFill>
          <bgColor rgb="FFFFDC6D"/>
        </patternFill>
      </fill>
    </dxf>
    <dxf>
      <fill>
        <patternFill>
          <bgColor rgb="FFFF5050"/>
        </patternFill>
      </fill>
    </dxf>
    <dxf>
      <fill>
        <patternFill>
          <bgColor rgb="FFFFDC6D"/>
        </patternFill>
      </fill>
    </dxf>
    <dxf>
      <fill>
        <patternFill>
          <bgColor rgb="FFFF5050"/>
        </patternFill>
      </fill>
    </dxf>
    <dxf>
      <fill>
        <patternFill>
          <bgColor rgb="FFFFDC6D"/>
        </patternFill>
      </fill>
    </dxf>
    <dxf>
      <fill>
        <patternFill>
          <bgColor rgb="FFFF5050"/>
        </patternFill>
      </fill>
    </dxf>
    <dxf>
      <font>
        <b val="0"/>
        <i val="0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DC6D"/>
        </patternFill>
      </fill>
    </dxf>
    <dxf>
      <fill>
        <patternFill>
          <bgColor rgb="FFFF5050"/>
        </patternFill>
      </fill>
    </dxf>
    <dxf>
      <font>
        <b val="0"/>
        <i val="0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ill>
        <patternFill>
          <bgColor rgb="FFFFDC6D"/>
        </patternFill>
      </fill>
    </dxf>
    <dxf>
      <fill>
        <patternFill>
          <bgColor rgb="FFFF5050"/>
        </patternFill>
      </fill>
    </dxf>
    <dxf>
      <font>
        <b val="0"/>
        <i val="0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DC6D"/>
        </patternFill>
      </fill>
    </dxf>
    <dxf>
      <fill>
        <patternFill>
          <bgColor rgb="FFFF5050"/>
        </patternFill>
      </fill>
    </dxf>
    <dxf>
      <font>
        <b val="0"/>
        <i val="0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ill>
        <patternFill>
          <bgColor rgb="FFFFDC6D"/>
        </patternFill>
      </fill>
    </dxf>
    <dxf>
      <fill>
        <patternFill>
          <bgColor rgb="FFFF5050"/>
        </patternFill>
      </fill>
    </dxf>
    <dxf>
      <font>
        <b val="0"/>
        <i val="0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DC6D"/>
        </patternFill>
      </fill>
    </dxf>
    <dxf>
      <fill>
        <patternFill>
          <bgColor rgb="FFFF5050"/>
        </patternFill>
      </fill>
    </dxf>
    <dxf>
      <font>
        <b val="0"/>
        <i val="0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ill>
        <patternFill>
          <bgColor rgb="FFFFDC6D"/>
        </patternFill>
      </fill>
    </dxf>
    <dxf>
      <fill>
        <patternFill>
          <bgColor rgb="FFFF5050"/>
        </patternFill>
      </fill>
    </dxf>
    <dxf>
      <font>
        <b val="0"/>
        <i val="0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DC6D"/>
        </patternFill>
      </fill>
    </dxf>
    <dxf>
      <fill>
        <patternFill>
          <bgColor rgb="FFFF5050"/>
        </patternFill>
      </fill>
    </dxf>
    <dxf>
      <font>
        <b val="0"/>
        <i val="0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ill>
        <patternFill>
          <bgColor rgb="FFFFDC6D"/>
        </patternFill>
      </fill>
    </dxf>
    <dxf>
      <fill>
        <patternFill>
          <bgColor rgb="FFFF5050"/>
        </patternFill>
      </fill>
    </dxf>
    <dxf>
      <font>
        <b val="0"/>
        <i val="0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DC6D"/>
        </patternFill>
      </fill>
    </dxf>
    <dxf>
      <fill>
        <patternFill>
          <bgColor rgb="FFFF5050"/>
        </patternFill>
      </fill>
    </dxf>
    <dxf>
      <font>
        <b val="0"/>
        <i val="0"/>
      </font>
      <fill>
        <patternFill>
          <bgColor rgb="FFFFC7CE"/>
        </patternFill>
      </fill>
    </dxf>
    <dxf>
      <font>
        <b val="0"/>
        <i val="0"/>
      </font>
      <fill>
        <patternFill>
          <bgColor rgb="FFFFC7CE"/>
        </patternFill>
      </fill>
    </dxf>
    <dxf>
      <font>
        <color theme="0"/>
      </font>
    </dxf>
    <dxf>
      <font>
        <b/>
        <i val="0"/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b/>
        <i val="0"/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b/>
        <i val="0"/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b/>
        <i val="0"/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border>
        <top style="thin">
          <color rgb="FF009999"/>
        </top>
        <vertical/>
        <horizontal/>
      </border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b val="0"/>
        <i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ill>
        <patternFill>
          <bgColor rgb="FFFFDC6D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94006B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198A8A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B3B300"/>
      <rgbColor rgb="00FFCC00"/>
      <rgbColor rgb="00EB613D"/>
      <rgbColor rgb="00FF6633"/>
      <rgbColor rgb="009966CC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99"/>
      <color rgb="FF339966"/>
      <color rgb="FFFFC7CE"/>
      <color rgb="FFFFDC6D"/>
      <color rgb="FFFF99CC"/>
      <color rgb="FFFF99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le1"/>
  <dimension ref="A1:H70"/>
  <sheetViews>
    <sheetView showGridLines="0" zoomScale="40" zoomScaleNormal="40" zoomScaleSheetLayoutView="25" workbookViewId="0">
      <selection activeCell="B6" sqref="B6:B7"/>
    </sheetView>
  </sheetViews>
  <sheetFormatPr baseColWidth="10" defaultRowHeight="33"/>
  <cols>
    <col min="1" max="1" width="27.6640625" customWidth="1"/>
    <col min="2" max="2" width="34.6640625" customWidth="1"/>
    <col min="3" max="7" width="42.6640625" customWidth="1"/>
    <col min="8" max="8" width="11.5" style="62"/>
  </cols>
  <sheetData>
    <row r="1" spans="1:8" ht="45.75" customHeight="1">
      <c r="A1" s="78" t="s">
        <v>5</v>
      </c>
      <c r="B1" s="78"/>
      <c r="C1" s="78"/>
      <c r="D1" s="78"/>
      <c r="E1" s="78"/>
      <c r="F1" s="78"/>
      <c r="G1" s="78"/>
    </row>
    <row r="2" spans="1:8">
      <c r="A2" s="86" t="s">
        <v>86</v>
      </c>
      <c r="B2" s="86"/>
      <c r="C2" s="86"/>
      <c r="D2" s="86"/>
      <c r="E2" s="86"/>
      <c r="F2" s="86"/>
      <c r="G2" s="86"/>
    </row>
    <row r="3" spans="1:8" s="62" customFormat="1">
      <c r="A3" s="80" t="s">
        <v>83</v>
      </c>
      <c r="B3" s="80"/>
      <c r="C3" s="80"/>
      <c r="D3" s="68">
        <f>'PLAN FINALES'!H2</f>
        <v>48</v>
      </c>
      <c r="E3" s="65"/>
      <c r="F3" s="79">
        <v>43212</v>
      </c>
      <c r="G3" s="79"/>
    </row>
    <row r="4" spans="1:8" ht="42" customHeight="1">
      <c r="A4" s="1"/>
      <c r="B4" s="2" t="s">
        <v>6</v>
      </c>
      <c r="C4" s="1"/>
      <c r="D4" s="1"/>
      <c r="E4" s="1"/>
      <c r="F4" s="1"/>
      <c r="G4" s="1"/>
    </row>
    <row r="5" spans="1:8" s="4" customFormat="1" ht="75" customHeight="1">
      <c r="A5" s="10" t="s">
        <v>7</v>
      </c>
      <c r="B5" s="11" t="s">
        <v>8</v>
      </c>
      <c r="C5" s="64" t="s">
        <v>9</v>
      </c>
      <c r="D5" s="64" t="s">
        <v>10</v>
      </c>
      <c r="E5" s="64" t="s">
        <v>11</v>
      </c>
      <c r="F5" s="64" t="s">
        <v>12</v>
      </c>
      <c r="G5" s="64" t="s">
        <v>13</v>
      </c>
      <c r="H5" s="63"/>
    </row>
    <row r="6" spans="1:8" ht="45" customHeight="1">
      <c r="A6" s="75" t="s">
        <v>52</v>
      </c>
      <c r="B6" s="77"/>
      <c r="C6" s="13" t="str">
        <f>IF('PLAN FINALES'!DD33=" "," ",IF('PLAN FINALES'!DD33="1/16","1/16ème Finale",IF('PLAN FINALES'!DD33="1/8","1/8ème Finale",IF('PLAN FINALES'!DD33="1/4","1/4 Finale",IF('PLAN FINALES'!DD33="1/2","1/2 Finale",IF('PLAN FINALES'!DD33="Finale","Finale",IF('PLAN FINALES'!DD33="Finale - Pte Finale","Finale - Pte Finale"," ")))))))</f>
        <v xml:space="preserve"> </v>
      </c>
      <c r="D6" s="13" t="str">
        <f>IF('PLAN FINALES'!DG33=" "," ",IF('PLAN FINALES'!DG33="1/16","1/16ème Finale",IF('PLAN FINALES'!DG33="1/8","1/8ème Finale",IF('PLAN FINALES'!DG33="1/4","1/4 Finale",IF('PLAN FINALES'!DG33="1/2","1/2 Finale",IF('PLAN FINALES'!DG33="Finale","Finale",IF('PLAN FINALES'!DG33="Finale - Pte Finale","Finale - Pte Finale"," ")))))))</f>
        <v xml:space="preserve"> </v>
      </c>
      <c r="E6" s="13" t="str">
        <f>IF('PLAN FINALES'!DJ33=" "," ",IF('PLAN FINALES'!DJ33="1/16","1/16ème Finale",IF('PLAN FINALES'!DJ33="1/8","1/8ème Finale",IF('PLAN FINALES'!DJ33="1/4","1/4 Finale",IF('PLAN FINALES'!DJ33="1/2","1/2 Finale",IF('PLAN FINALES'!DJ33="Finale","Finale",IF('PLAN FINALES'!DJ33="Finale - Pte Finale","Finale - Pte Finale"," ")))))))</f>
        <v xml:space="preserve"> </v>
      </c>
      <c r="F6" s="13" t="str">
        <f>IF('PLAN FINALES'!DM33=" "," ",IF('PLAN FINALES'!DM33="1/16","1/16ème Finale",IF('PLAN FINALES'!DM33="1/8","1/8ème Finale",IF('PLAN FINALES'!DM33="1/4","1/4 Finale",IF('PLAN FINALES'!DM33="1/2","1/2 Finale",IF('PLAN FINALES'!DM33="Finale","Finale",IF('PLAN FINALES'!DM33="Finale - Pte Finale","Finale - Pte Finale"," ")))))))</f>
        <v xml:space="preserve"> </v>
      </c>
      <c r="G6" s="13" t="str">
        <f>IF('PLAN FINALES'!DP33=" "," ",IF('PLAN FINALES'!DP33="1/16","1/16ème Finale",IF('PLAN FINALES'!DP33="1/8","1/8ème Finale",IF('PLAN FINALES'!DP33="1/4","1/4 Finale",IF('PLAN FINALES'!DP33="1/2","1/2 Finale",IF('PLAN FINALES'!DP33="Finale","Finale",IF('PLAN FINALES'!DP33="Finale - Pte Finale","Finale - Pte Finale"," ")))))))</f>
        <v xml:space="preserve"> </v>
      </c>
    </row>
    <row r="7" spans="1:8" ht="45" customHeight="1">
      <c r="A7" s="76"/>
      <c r="B7" s="77"/>
      <c r="C7" s="13" t="str">
        <f>IF('PLAN FINALES'!DB33=" "," ",IF(OR('PLAN FINALES'!DD33="1/2",'PLAN FINALES'!DD33="Finale"),'PLAN FINALES'!DB33&amp;" et "&amp;'PLAN FINALES'!DC33,IF('PLAN FINALES'!DD33="Finale - Pte Finale",CONCATENATE('PLAN FINALES'!DB33," et ",'PLAN FINALES'!DB33+1," - ",'PLAN FINALES'!DC33),'PLAN FINALES'!DB33&amp;" à "&amp;'PLAN FINALES'!DC33)))</f>
        <v xml:space="preserve"> </v>
      </c>
      <c r="D7" s="13" t="str">
        <f>IF('PLAN FINALES'!DE33=" "," ",IF(OR('PLAN FINALES'!DG33="1/2",'PLAN FINALES'!DG33="Finale"),'PLAN FINALES'!DE33&amp;" et "&amp;'PLAN FINALES'!DF33,IF('PLAN FINALES'!DG33="Finale - Pte Finale",CONCATENATE('PLAN FINALES'!DE33," et ",'PLAN FINALES'!DE33+1," - ",'PLAN FINALES'!DF33),'PLAN FINALES'!DE33&amp;" à "&amp;'PLAN FINALES'!DF33)))</f>
        <v xml:space="preserve"> </v>
      </c>
      <c r="E7" s="13" t="str">
        <f>IF('PLAN FINALES'!DH33=" "," ",IF(OR('PLAN FINALES'!DJ33="1/2",'PLAN FINALES'!DJ33="Finale"),'PLAN FINALES'!DH33&amp;" et "&amp;'PLAN FINALES'!DI33,IF('PLAN FINALES'!DJ33="Finale - Pte Finale",CONCATENATE('PLAN FINALES'!DH33," et ",'PLAN FINALES'!DH33+1," - ",'PLAN FINALES'!DI33),'PLAN FINALES'!DH33&amp;" à "&amp;'PLAN FINALES'!DI33)))</f>
        <v xml:space="preserve"> </v>
      </c>
      <c r="F7" s="13" t="str">
        <f>IF('PLAN FINALES'!DK33=" "," ",IF(OR('PLAN FINALES'!DM33="1/2",'PLAN FINALES'!DM33="Finale"),'PLAN FINALES'!DK33&amp;" et "&amp;'PLAN FINALES'!DL33,IF('PLAN FINALES'!DM33="Finale - Pte Finale",CONCATENATE('PLAN FINALES'!DK33," et ",'PLAN FINALES'!DK33+1," - ",'PLAN FINALES'!DL33),'PLAN FINALES'!DK33&amp;" à "&amp;'PLAN FINALES'!DL33)))</f>
        <v xml:space="preserve"> </v>
      </c>
      <c r="G7" s="13" t="str">
        <f>IF('PLAN FINALES'!DN33=" "," ",IF(OR('PLAN FINALES'!DP33="1/2",'PLAN FINALES'!DP33="Finale"),'PLAN FINALES'!DN33&amp;" et "&amp;'PLAN FINALES'!DO33,IF('PLAN FINALES'!DP33="Finale - Pte Finale",CONCATENATE('PLAN FINALES'!DN33," et ",'PLAN FINALES'!DN33+1," - ",'PLAN FINALES'!DO33),'PLAN FINALES'!DN33&amp;" à "&amp;'PLAN FINALES'!DO33)))</f>
        <v xml:space="preserve"> </v>
      </c>
    </row>
    <row r="8" spans="1:8" ht="45" customHeight="1">
      <c r="A8" s="73" t="s">
        <v>51</v>
      </c>
      <c r="B8" s="72"/>
      <c r="C8" s="14" t="str">
        <f>IF('PLAN FINALES'!DD32=" "," ",IF('PLAN FINALES'!DD32="1/16","1/16ème Finale",IF('PLAN FINALES'!DD32="1/8","1/8ème Finale",IF('PLAN FINALES'!DD32="1/4","1/4 Finale",IF('PLAN FINALES'!DD32="1/2","1/2 Finale",IF('PLAN FINALES'!DD32="Finale","Finale",IF('PLAN FINALES'!DD32="Finale - Pte Finale","Finale - Pte Finale"," ")))))))</f>
        <v xml:space="preserve"> </v>
      </c>
      <c r="D8" s="15" t="str">
        <f>IF('PLAN FINALES'!DG32=" "," ",IF('PLAN FINALES'!DG32="1/16","1/16ème Finale",IF('PLAN FINALES'!DG32="1/8","1/8ème Finale",IF('PLAN FINALES'!DG32="1/4","1/4 Finale",IF('PLAN FINALES'!DG32="1/2","1/2 Finale",IF('PLAN FINALES'!DG32="Finale","Finale",IF('PLAN FINALES'!DG32="Finale - Pte Finale","Finale - Pte Finale"," ")))))))</f>
        <v xml:space="preserve"> </v>
      </c>
      <c r="E8" s="15" t="str">
        <f>IF('PLAN FINALES'!DJ32=" "," ",IF('PLAN FINALES'!DJ32="1/16","1/16ème Finale",IF('PLAN FINALES'!DJ32="1/8","1/8ème Finale",IF('PLAN FINALES'!DJ32="1/4","1/4 Finale",IF('PLAN FINALES'!DJ32="1/2","1/2 Finale",IF('PLAN FINALES'!DJ32="Finale","Finale",IF('PLAN FINALES'!DJ32="Finale - Pte Finale","Finale - Pte Finale"," ")))))))</f>
        <v xml:space="preserve"> </v>
      </c>
      <c r="F8" s="14" t="str">
        <f>IF('PLAN FINALES'!DM32=" "," ",IF('PLAN FINALES'!DM32="1/16","1/16ème Finale",IF('PLAN FINALES'!DM32="1/8","1/8ème Finale",IF('PLAN FINALES'!DM32="1/4","1/4 Finale",IF('PLAN FINALES'!DM32="1/2","1/2 Finale",IF('PLAN FINALES'!DM32="Finale","Finale",IF('PLAN FINALES'!DM32="Finale - Pte Finale","Finale - Pte Finale"," ")))))))</f>
        <v xml:space="preserve"> </v>
      </c>
      <c r="G8" s="14" t="str">
        <f>IF('PLAN FINALES'!DP32=" "," ",IF('PLAN FINALES'!DP32="1/16","1/16ème Finale",IF('PLAN FINALES'!DP32="1/8","1/8ème Finale",IF('PLAN FINALES'!DP32="1/4","1/4 Finale",IF('PLAN FINALES'!DP32="1/2","1/2 Finale",IF('PLAN FINALES'!DP32="Finale","Finale",IF('PLAN FINALES'!DP32="Finale - Pte Finale","Finale - Pte Finale"," ")))))))</f>
        <v xml:space="preserve"> </v>
      </c>
    </row>
    <row r="9" spans="1:8" ht="45" customHeight="1">
      <c r="A9" s="74"/>
      <c r="B9" s="72"/>
      <c r="C9" s="14" t="str">
        <f>IF('PLAN FINALES'!DB32=" "," ",IF(OR('PLAN FINALES'!DD32="1/2",'PLAN FINALES'!DD32="Finale"),'PLAN FINALES'!DB32&amp;" et "&amp;'PLAN FINALES'!DC32,IF('PLAN FINALES'!DD32="Finale - Pte Finale",CONCATENATE('PLAN FINALES'!DB32," et ",'PLAN FINALES'!DB32+1," - ",'PLAN FINALES'!DC32),'PLAN FINALES'!DB32&amp;" à "&amp;'PLAN FINALES'!DC32)))</f>
        <v xml:space="preserve"> </v>
      </c>
      <c r="D9" s="15" t="str">
        <f>IF('PLAN FINALES'!DE32=" "," ",IF(OR('PLAN FINALES'!DG32="1/2",'PLAN FINALES'!DG32="Finale"),'PLAN FINALES'!DE32&amp;" et "&amp;'PLAN FINALES'!DF32,IF('PLAN FINALES'!DG32="Finale - Pte Finale",CONCATENATE('PLAN FINALES'!DE32," et ",'PLAN FINALES'!DE32+1," - ",'PLAN FINALES'!DF32),'PLAN FINALES'!DE32&amp;" à "&amp;'PLAN FINALES'!DF32)))</f>
        <v xml:space="preserve"> </v>
      </c>
      <c r="E9" s="14" t="str">
        <f>IF('PLAN FINALES'!DH32=" "," ",IF(OR('PLAN FINALES'!DJ32="1/2",'PLAN FINALES'!DJ32="Finale"),'PLAN FINALES'!DH32&amp;" et "&amp;'PLAN FINALES'!DI32,IF('PLAN FINALES'!DJ32="Finale - Pte Finale",CONCATENATE('PLAN FINALES'!DH32," et ",'PLAN FINALES'!DH32+1," - ",'PLAN FINALES'!DI32),'PLAN FINALES'!DH32&amp;" à "&amp;'PLAN FINALES'!DI32)))</f>
        <v xml:space="preserve"> </v>
      </c>
      <c r="F9" s="14" t="str">
        <f>IF('PLAN FINALES'!DK32=" "," ",IF(OR('PLAN FINALES'!DM32="1/2",'PLAN FINALES'!DM32="Finale"),'PLAN FINALES'!DK32&amp;" et "&amp;'PLAN FINALES'!DL32,IF('PLAN FINALES'!DM32="Finale - Pte Finale",CONCATENATE('PLAN FINALES'!DK32," et ",'PLAN FINALES'!DK32+1," - ",'PLAN FINALES'!DL32),'PLAN FINALES'!DK32&amp;" à "&amp;'PLAN FINALES'!DL32)))</f>
        <v xml:space="preserve"> </v>
      </c>
      <c r="G9" s="14" t="str">
        <f>IF('PLAN FINALES'!DN32=" "," ",IF(OR('PLAN FINALES'!DP32="1/2",'PLAN FINALES'!DP32="Finale"),'PLAN FINALES'!DN32&amp;" et "&amp;'PLAN FINALES'!DO32,IF('PLAN FINALES'!DP32="Finale - Pte Finale",CONCATENATE('PLAN FINALES'!DN32," et ",'PLAN FINALES'!DN32+1," - ",'PLAN FINALES'!DO32),'PLAN FINALES'!DN32&amp;" à "&amp;'PLAN FINALES'!DO32)))</f>
        <v xml:space="preserve"> </v>
      </c>
    </row>
    <row r="10" spans="1:8" ht="45" customHeight="1">
      <c r="A10" s="75" t="s">
        <v>53</v>
      </c>
      <c r="B10" s="77"/>
      <c r="C10" s="13" t="str">
        <f>IF('PLAN FINALES'!DD19=" "," ",IF('PLAN FINALES'!DD19="1/16","1/16ème Finale",IF('PLAN FINALES'!DD19="1/8","1/8ème Finale",IF('PLAN FINALES'!DD19="1/4","1/4 Finale",IF('PLAN FINALES'!DD19="1/2","1/2 Finale",IF('PLAN FINALES'!DD19="Finale","Finale",IF('PLAN FINALES'!DD19="Finale - Pte Finale","Finale - Pte Finale"," ")))))))</f>
        <v xml:space="preserve"> </v>
      </c>
      <c r="D10" s="13" t="str">
        <f>IF('PLAN FINALES'!DG19=" "," ",IF('PLAN FINALES'!DG19="1/16","1/16ème Finale",IF('PLAN FINALES'!DG19="1/8","1/8ème Finale",IF('PLAN FINALES'!DG19="1/4","1/4 Finale",IF('PLAN FINALES'!DG19="1/2","1/2 Finale",IF('PLAN FINALES'!DG19="Finale","Finale",IF('PLAN FINALES'!DG19="Finale - Pte Finale","Finale - Pte Finale"," ")))))))</f>
        <v xml:space="preserve"> </v>
      </c>
      <c r="E10" s="13" t="str">
        <f>IF('PLAN FINALES'!DJ19=" "," ",IF('PLAN FINALES'!DJ19="1/16","1/16ème Finale",IF('PLAN FINALES'!DJ19="1/8","1/8ème Finale",IF('PLAN FINALES'!DJ19="1/4","1/4 Finale",IF('PLAN FINALES'!DJ19="1/2","1/2 Finale",IF('PLAN FINALES'!DJ19="Finale","Finale",IF('PLAN FINALES'!DJ19="Finale - Pte Finale","Finale - Pte Finale"," ")))))))</f>
        <v xml:space="preserve"> </v>
      </c>
      <c r="F10" s="13" t="str">
        <f>IF('PLAN FINALES'!DM19=" "," ",IF('PLAN FINALES'!DM19="1/16","1/16ème Finale",IF('PLAN FINALES'!DM19="1/8","1/8ème Finale",IF('PLAN FINALES'!DM19="1/4","1/4 Finale",IF('PLAN FINALES'!DM19="1/2","1/2 Finale",IF('PLAN FINALES'!DM19="Finale","Finale",IF('PLAN FINALES'!DM19="Finale - Pte Finale","Finale - Pte Finale"," ")))))))</f>
        <v xml:space="preserve"> </v>
      </c>
      <c r="G10" s="13" t="str">
        <f>IF('PLAN FINALES'!DP19=" "," ",IF('PLAN FINALES'!DP19="1/16","1/16ème Finale",IF('PLAN FINALES'!DP19="1/8","1/8ème Finale",IF('PLAN FINALES'!DP19="1/4","1/4 Finale",IF('PLAN FINALES'!DP19="1/2","1/2 Finale",IF('PLAN FINALES'!DP19="Finale","Finale",IF('PLAN FINALES'!DP19="Finale - Pte Finale","Finale - Pte Finale"," ")))))))</f>
        <v xml:space="preserve"> </v>
      </c>
    </row>
    <row r="11" spans="1:8" ht="45" customHeight="1">
      <c r="A11" s="76"/>
      <c r="B11" s="77"/>
      <c r="C11" s="13" t="str">
        <f>IF('PLAN FINALES'!DB19=" "," ",IF(OR('PLAN FINALES'!DD19="1/2",'PLAN FINALES'!DD19="Finale"),'PLAN FINALES'!DB19&amp;" et "&amp;'PLAN FINALES'!DC19,IF('PLAN FINALES'!DD19="Finale - Pte Finale",CONCATENATE('PLAN FINALES'!DB19," et ",'PLAN FINALES'!DB19+1," - ",'PLAN FINALES'!DC19),'PLAN FINALES'!DB19&amp;" à "&amp;'PLAN FINALES'!DC19)))</f>
        <v xml:space="preserve"> </v>
      </c>
      <c r="D11" s="13" t="str">
        <f>IF('PLAN FINALES'!DE19=" "," ",IF(OR('PLAN FINALES'!DG19="1/2",'PLAN FINALES'!DG19="Finale"),'PLAN FINALES'!DE19&amp;" et "&amp;'PLAN FINALES'!DF19,IF('PLAN FINALES'!DG19="Finale - Pte Finale",CONCATENATE('PLAN FINALES'!DE19," et ",'PLAN FINALES'!DE19+1," - ",'PLAN FINALES'!DF19),'PLAN FINALES'!DE19&amp;" à "&amp;'PLAN FINALES'!DF19)))</f>
        <v xml:space="preserve"> </v>
      </c>
      <c r="E11" s="13" t="str">
        <f>IF('PLAN FINALES'!DH19=" "," ",IF(OR('PLAN FINALES'!DJ19="1/2",'PLAN FINALES'!DJ19="Finale"),'PLAN FINALES'!DH19&amp;" et "&amp;'PLAN FINALES'!DI19,IF('PLAN FINALES'!DJ19="Finale - Pte Finale",CONCATENATE('PLAN FINALES'!DH19," et ",'PLAN FINALES'!DH19+1," - ",'PLAN FINALES'!DI19),'PLAN FINALES'!DH19&amp;" à "&amp;'PLAN FINALES'!DI19)))</f>
        <v xml:space="preserve"> </v>
      </c>
      <c r="F11" s="13" t="str">
        <f>IF('PLAN FINALES'!DK19=" "," ",IF(OR('PLAN FINALES'!DM19="1/2",'PLAN FINALES'!DM19="Finale"),'PLAN FINALES'!DK19&amp;" et "&amp;'PLAN FINALES'!DL19,IF('PLAN FINALES'!DM19="Finale - Pte Finale",CONCATENATE('PLAN FINALES'!DK19," et ",'PLAN FINALES'!DK19+1," - ",'PLAN FINALES'!DL19),'PLAN FINALES'!DK19&amp;" à "&amp;'PLAN FINALES'!DL19)))</f>
        <v xml:space="preserve"> </v>
      </c>
      <c r="G11" s="13" t="str">
        <f>IF('PLAN FINALES'!DN19=" "," ",IF(OR('PLAN FINALES'!DP19="1/2",'PLAN FINALES'!DP19="Finale"),'PLAN FINALES'!DN19&amp;" et "&amp;'PLAN FINALES'!DO19,IF('PLAN FINALES'!DP19="Finale - Pte Finale",CONCATENATE('PLAN FINALES'!DN19," et ",'PLAN FINALES'!DN19+1," - ",'PLAN FINALES'!DO19),'PLAN FINALES'!DN19&amp;" à "&amp;'PLAN FINALES'!DO19)))</f>
        <v xml:space="preserve"> </v>
      </c>
    </row>
    <row r="12" spans="1:8" ht="45" customHeight="1">
      <c r="A12" s="73" t="s">
        <v>54</v>
      </c>
      <c r="B12" s="72"/>
      <c r="C12" s="14" t="str">
        <f>IF('PLAN FINALES'!DD18=" "," ",IF('PLAN FINALES'!DD18="1/16","1/16ème Finale",IF('PLAN FINALES'!DD18="1/8","1/8ème Finale",IF('PLAN FINALES'!DD18="1/4","1/4 Finale",IF('PLAN FINALES'!DD18="1/2","1/2 Finale",IF('PLAN FINALES'!DD18="Finale","Finale",IF('PLAN FINALES'!DD18="Finale - Pte Finale","Finale - Pte Finale"," ")))))))</f>
        <v xml:space="preserve"> </v>
      </c>
      <c r="D12" s="14" t="str">
        <f>IF('PLAN FINALES'!DG18=" "," ",IF('PLAN FINALES'!DG18="1/16","1/16ème Finale",IF('PLAN FINALES'!DG18="1/8","1/8ème Finale",IF('PLAN FINALES'!DG18="1/4","1/4 Finale",IF('PLAN FINALES'!DG18="1/2","1/2 Finale",IF('PLAN FINALES'!DG18="Finale","Finale",IF('PLAN FINALES'!DG18="Finale - Pte Finale","Finale - Pte Finale"," ")))))))</f>
        <v xml:space="preserve"> </v>
      </c>
      <c r="E12" s="14" t="str">
        <f>IF('PLAN FINALES'!DJ18=" "," ",IF('PLAN FINALES'!DJ18="1/16","1/16ème Finale",IF('PLAN FINALES'!DJ18="1/8","1/8ème Finale",IF('PLAN FINALES'!DJ18="1/4","1/4 Finale",IF('PLAN FINALES'!DJ18="1/2","1/2 Finale",IF('PLAN FINALES'!DJ18="Finale","Finale",IF('PLAN FINALES'!DJ18="Finale - Pte Finale","Finale - Pte Finale"," ")))))))</f>
        <v xml:space="preserve"> </v>
      </c>
      <c r="F12" s="14" t="str">
        <f>IF('PLAN FINALES'!DM18=" "," ",IF('PLAN FINALES'!DM18="1/16","1/16ème Finale",IF('PLAN FINALES'!DM18="1/8","1/8ème Finale",IF('PLAN FINALES'!DM18="1/4","1/4 Finale",IF('PLAN FINALES'!DM18="1/2","1/2 Finale",IF('PLAN FINALES'!DM18="Finale","Finale",IF('PLAN FINALES'!DM18="Finale - Pte Finale","Finale - Pte Finale"," ")))))))</f>
        <v xml:space="preserve"> </v>
      </c>
      <c r="G12" s="14" t="str">
        <f>IF('PLAN FINALES'!DP18=" "," ",IF('PLAN FINALES'!DP18="1/16","1/16ème Finale",IF('PLAN FINALES'!DP18="1/8","1/8ème Finale",IF('PLAN FINALES'!DP18="1/4","1/4 Finale",IF('PLAN FINALES'!DP18="1/2","1/2 Finale",IF('PLAN FINALES'!DP18="Finale","Finale",IF('PLAN FINALES'!DP18="Finale - Pte Finale","Finale - Pte Finale"," ")))))))</f>
        <v xml:space="preserve"> </v>
      </c>
    </row>
    <row r="13" spans="1:8" ht="45" customHeight="1">
      <c r="A13" s="74"/>
      <c r="B13" s="72"/>
      <c r="C13" s="15" t="str">
        <f>IF('PLAN FINALES'!DB18=" "," ",IF(OR('PLAN FINALES'!DD18="1/2",'PLAN FINALES'!DD18="Finale"),'PLAN FINALES'!DB18&amp;" et "&amp;'PLAN FINALES'!DC18,IF('PLAN FINALES'!DD18="Finale - Pte Finale",CONCATENATE('PLAN FINALES'!DB18," et ",'PLAN FINALES'!DB18+1," - ",'PLAN FINALES'!DC18),'PLAN FINALES'!DB18&amp;" à "&amp;'PLAN FINALES'!DC18)))</f>
        <v xml:space="preserve"> </v>
      </c>
      <c r="D13" s="15" t="str">
        <f>IF('PLAN FINALES'!DE18=" "," ",IF(OR('PLAN FINALES'!DG18="1/2",'PLAN FINALES'!DG18="Finale"),'PLAN FINALES'!DE18&amp;" et "&amp;'PLAN FINALES'!DF18,IF('PLAN FINALES'!DG18="Finale - Pte Finale",CONCATENATE('PLAN FINALES'!DE18," et ",'PLAN FINALES'!DE18+1," - ",'PLAN FINALES'!DF18),'PLAN FINALES'!DE18&amp;" à "&amp;'PLAN FINALES'!DF18)))</f>
        <v xml:space="preserve"> </v>
      </c>
      <c r="E13" s="15" t="str">
        <f>IF('PLAN FINALES'!DH18=" "," ",IF(OR('PLAN FINALES'!DJ18="1/2",'PLAN FINALES'!DJ18="Finale"),'PLAN FINALES'!DH18&amp;" et "&amp;'PLAN FINALES'!DI18,IF('PLAN FINALES'!DJ18="Finale - Pte Finale",CONCATENATE('PLAN FINALES'!DH18," et ",'PLAN FINALES'!DH18+1," - ",'PLAN FINALES'!DI18),'PLAN FINALES'!DH18&amp;" à "&amp;'PLAN FINALES'!DI18)))</f>
        <v xml:space="preserve"> </v>
      </c>
      <c r="F13" s="15" t="str">
        <f>IF('PLAN FINALES'!DK18=" "," ",IF(OR('PLAN FINALES'!DM18="1/2",'PLAN FINALES'!DM18="Finale"),'PLAN FINALES'!DK18&amp;" et "&amp;'PLAN FINALES'!DL18,IF('PLAN FINALES'!DM18="Finale - Pte Finale",CONCATENATE('PLAN FINALES'!DK18," et ",'PLAN FINALES'!DK18+1," - ",'PLAN FINALES'!DL18),'PLAN FINALES'!DK18&amp;" à "&amp;'PLAN FINALES'!DL18)))</f>
        <v xml:space="preserve"> </v>
      </c>
      <c r="G13" s="14" t="str">
        <f>IF('PLAN FINALES'!DN18=" "," ",IF(OR('PLAN FINALES'!DP18="1/2",'PLAN FINALES'!DP18="Finale"),'PLAN FINALES'!DN18&amp;" et "&amp;'PLAN FINALES'!DO18,IF('PLAN FINALES'!DP18="Finale - Pte Finale",CONCATENATE('PLAN FINALES'!DN18," et ",'PLAN FINALES'!DN18+1," - ",'PLAN FINALES'!DO18),'PLAN FINALES'!DN18&amp;" à "&amp;'PLAN FINALES'!DO18)))</f>
        <v xml:space="preserve"> </v>
      </c>
    </row>
    <row r="14" spans="1:8" ht="45" customHeight="1">
      <c r="A14" s="75" t="s">
        <v>55</v>
      </c>
      <c r="B14" s="77"/>
      <c r="C14" s="13" t="str">
        <f>IF('PLAN FINALES'!DD23=" "," ",IF('PLAN FINALES'!DD23="1/16","1/16ème Finale",IF('PLAN FINALES'!DD23="1/8","1/8ème Finale",IF('PLAN FINALES'!DD23="1/4","1/4 Finale",IF('PLAN FINALES'!DD23="1/2","1/2 Finale",IF('PLAN FINALES'!DD23="Finale","Finale",IF('PLAN FINALES'!DD23="Finale - Pte Finale","Finale - Pte Finale"," ")))))))</f>
        <v xml:space="preserve"> </v>
      </c>
      <c r="D14" s="13" t="str">
        <f>IF('PLAN FINALES'!DG23=" "," ",IF('PLAN FINALES'!DG23="1/16","1/16ème Finale",IF('PLAN FINALES'!DG23="1/8","1/8ème Finale",IF('PLAN FINALES'!DG23="1/4","1/4 Finale",IF('PLAN FINALES'!DG23="1/2","1/2 Finale",IF('PLAN FINALES'!DG23="Finale","Finale",IF('PLAN FINALES'!DG23="Finale - Pte Finale","Finale - Pte Finale"," ")))))))</f>
        <v xml:space="preserve"> </v>
      </c>
      <c r="E14" s="13" t="str">
        <f>IF('PLAN FINALES'!DJ23=" "," ",IF('PLAN FINALES'!DJ23="1/16","1/16ème Finale",IF('PLAN FINALES'!DJ23="1/8","1/8ème Finale",IF('PLAN FINALES'!DJ23="1/4","1/4 Finale",IF('PLAN FINALES'!DJ23="1/2","1/2 Finale",IF('PLAN FINALES'!DJ23="Finale","Finale",IF('PLAN FINALES'!DJ23="Finale - Pte Finale","Finale - Pte Finale"," ")))))))</f>
        <v xml:space="preserve"> </v>
      </c>
      <c r="F14" s="13" t="str">
        <f>IF('PLAN FINALES'!DM23=" "," ",IF('PLAN FINALES'!DM23="1/16","1/16ème Finale",IF('PLAN FINALES'!DM23="1/8","1/8ème Finale",IF('PLAN FINALES'!DM23="1/4","1/4 Finale",IF('PLAN FINALES'!DM23="1/2","1/2 Finale",IF('PLAN FINALES'!DM23="Finale","Finale",IF('PLAN FINALES'!DM23="Finale - Pte Finale","Finale - Pte Finale"," ")))))))</f>
        <v xml:space="preserve"> </v>
      </c>
      <c r="G14" s="13" t="str">
        <f>IF('PLAN FINALES'!DP23=" "," ",IF('PLAN FINALES'!DP23="1/16","1/16ème Finale",IF('PLAN FINALES'!DP23="1/8","1/8ème Finale",IF('PLAN FINALES'!DP23="1/4","1/4 Finale",IF('PLAN FINALES'!DP23="1/2","1/2 Finale",IF('PLAN FINALES'!DP23="Finale","Finale",IF('PLAN FINALES'!DP23="Finale - Pte Finale","Finale - Pte Finale"," ")))))))</f>
        <v xml:space="preserve"> </v>
      </c>
    </row>
    <row r="15" spans="1:8" ht="45" customHeight="1">
      <c r="A15" s="76"/>
      <c r="B15" s="77"/>
      <c r="C15" s="13" t="str">
        <f>IF('PLAN FINALES'!DB23=" "," ",IF(OR('PLAN FINALES'!DD23="1/2",'PLAN FINALES'!DD23="Finale"),'PLAN FINALES'!DB23&amp;" et "&amp;'PLAN FINALES'!DC23,IF('PLAN FINALES'!DD23="Finale - Pte Finale",CONCATENATE('PLAN FINALES'!DB23," et ",'PLAN FINALES'!DB23+1," - ",'PLAN FINALES'!DC23),'PLAN FINALES'!DB23&amp;" à "&amp;'PLAN FINALES'!DC23)))</f>
        <v xml:space="preserve"> </v>
      </c>
      <c r="D15" s="13" t="str">
        <f>IF('PLAN FINALES'!DE23=" "," ",IF(OR('PLAN FINALES'!DG23="1/2",'PLAN FINALES'!DG23="Finale"),'PLAN FINALES'!DE23&amp;" et "&amp;'PLAN FINALES'!DF23,IF('PLAN FINALES'!DG23="Finale - Pte Finale",CONCATENATE('PLAN FINALES'!DE23," et ",'PLAN FINALES'!DE23+1," - ",'PLAN FINALES'!DF23),'PLAN FINALES'!DE23&amp;" à "&amp;'PLAN FINALES'!DF23)))</f>
        <v xml:space="preserve"> </v>
      </c>
      <c r="E15" s="13" t="str">
        <f>IF('PLAN FINALES'!DH23=" "," ",IF(OR('PLAN FINALES'!DJ23="1/2",'PLAN FINALES'!DJ23="Finale"),'PLAN FINALES'!DH23&amp;" et "&amp;'PLAN FINALES'!DI23,IF('PLAN FINALES'!DJ23="Finale - Pte Finale",CONCATENATE('PLAN FINALES'!DH23," et ",'PLAN FINALES'!DH23+1," - ",'PLAN FINALES'!DI23),'PLAN FINALES'!DH23&amp;" à "&amp;'PLAN FINALES'!DI23)))</f>
        <v xml:space="preserve"> </v>
      </c>
      <c r="F15" s="13" t="str">
        <f>IF('PLAN FINALES'!DK23=" "," ",IF(OR('PLAN FINALES'!DM23="1/2",'PLAN FINALES'!DM23="Finale"),'PLAN FINALES'!DK23&amp;" et "&amp;'PLAN FINALES'!DL23,IF('PLAN FINALES'!DM23="Finale - Pte Finale",CONCATENATE('PLAN FINALES'!DK23," et ",'PLAN FINALES'!DK23+1," - ",'PLAN FINALES'!DL23),'PLAN FINALES'!DK23&amp;" à "&amp;'PLAN FINALES'!DL23)))</f>
        <v xml:space="preserve"> </v>
      </c>
      <c r="G15" s="13" t="str">
        <f>IF('PLAN FINALES'!DN23=" "," ",IF(OR('PLAN FINALES'!DP23="1/2",'PLAN FINALES'!DP23="Finale"),'PLAN FINALES'!DN23&amp;" et "&amp;'PLAN FINALES'!DO23,IF('PLAN FINALES'!DP23="Finale - Pte Finale",CONCATENATE('PLAN FINALES'!DN23," et ",'PLAN FINALES'!DN23+1," - ",'PLAN FINALES'!DO23),'PLAN FINALES'!DN23&amp;" à "&amp;'PLAN FINALES'!DO23)))</f>
        <v xml:space="preserve"> </v>
      </c>
    </row>
    <row r="16" spans="1:8" ht="45" customHeight="1">
      <c r="A16" s="73" t="s">
        <v>56</v>
      </c>
      <c r="B16" s="72"/>
      <c r="C16" s="14" t="str">
        <f>IF('PLAN FINALES'!DD22=" "," ",IF('PLAN FINALES'!DD22="1/16","1/16ème Finale",IF('PLAN FINALES'!DD22="1/8","1/8ème Finale",IF('PLAN FINALES'!DD22="1/4","1/4 Finale",IF('PLAN FINALES'!DD22="1/2","1/2 Finale",IF('PLAN FINALES'!DD22="Finale","Finale",IF('PLAN FINALES'!DD22="Finale - Pte Finale","Finale - Pte Finale"," ")))))))</f>
        <v xml:space="preserve"> </v>
      </c>
      <c r="D16" s="14" t="str">
        <f>IF('PLAN FINALES'!DG22=" "," ",IF('PLAN FINALES'!DG22="1/16","1/16ème Finale",IF('PLAN FINALES'!DG22="1/8","1/8ème Finale",IF('PLAN FINALES'!DG22="1/4","1/4 Finale",IF('PLAN FINALES'!DG22="1/2","1/2 Finale",IF('PLAN FINALES'!DG22="Finale","Finale",IF('PLAN FINALES'!DG22="Finale - Pte Finale","Finale - Pte Finale"," ")))))))</f>
        <v xml:space="preserve"> </v>
      </c>
      <c r="E16" s="14" t="str">
        <f>IF('PLAN FINALES'!DJ22=" "," ",IF('PLAN FINALES'!DJ22="1/16","1/16ème Finale",IF('PLAN FINALES'!DJ22="1/8","1/8ème Finale",IF('PLAN FINALES'!DJ22="1/4","1/4 Finale",IF('PLAN FINALES'!DJ22="1/2","1/2 Finale",IF('PLAN FINALES'!DJ22="Finale","Finale",IF('PLAN FINALES'!DJ22="Finale - Pte Finale","Finale - Pte Finale"," ")))))))</f>
        <v xml:space="preserve"> </v>
      </c>
      <c r="F16" s="14" t="str">
        <f>IF('PLAN FINALES'!DM22=" "," ",IF('PLAN FINALES'!DM22="1/16","1/16ème Finale",IF('PLAN FINALES'!DM22="1/8","1/8ème Finale",IF('PLAN FINALES'!DM22="1/4","1/4 Finale",IF('PLAN FINALES'!DM22="1/2","1/2 Finale",IF('PLAN FINALES'!DM22="Finale","Finale",IF('PLAN FINALES'!DM22="Finale - Pte Finale","Finale - Pte Finale"," ")))))))</f>
        <v xml:space="preserve"> </v>
      </c>
      <c r="G16" s="14" t="str">
        <f>IF('PLAN FINALES'!DP22=" "," ",IF('PLAN FINALES'!DP22="1/16","1/16ème Finale",IF('PLAN FINALES'!DP22="1/8","1/8ème Finale",IF('PLAN FINALES'!DP22="1/4","1/4 Finale",IF('PLAN FINALES'!DP22="1/2","1/2 Finale",IF('PLAN FINALES'!DP22="Finale","Finale",IF('PLAN FINALES'!DP22="Finale - Pte Finale","Finale - Pte Finale"," ")))))))</f>
        <v xml:space="preserve"> </v>
      </c>
    </row>
    <row r="17" spans="1:7" ht="45" customHeight="1">
      <c r="A17" s="74"/>
      <c r="B17" s="72"/>
      <c r="C17" s="14" t="str">
        <f>IF('PLAN FINALES'!DB22=" "," ",IF(OR('PLAN FINALES'!DD22="1/2",'PLAN FINALES'!DD22="Finale"),'PLAN FINALES'!DB22&amp;" et "&amp;'PLAN FINALES'!DC22,IF('PLAN FINALES'!DD22="Finale - Pte Finale",CONCATENATE('PLAN FINALES'!DB22," et ",'PLAN FINALES'!DB22+1," - ",'PLAN FINALES'!DC22),'PLAN FINALES'!DB22&amp;" à "&amp;'PLAN FINALES'!DC22)))</f>
        <v xml:space="preserve"> </v>
      </c>
      <c r="D17" s="14" t="str">
        <f>IF('PLAN FINALES'!DE22=" "," ",IF(OR('PLAN FINALES'!DG22="1/2",'PLAN FINALES'!DG22="Finale"),'PLAN FINALES'!DE22&amp;" et "&amp;'PLAN FINALES'!DF22,IF('PLAN FINALES'!DG22="Finale - Pte Finale",CONCATENATE('PLAN FINALES'!DE22," et ",'PLAN FINALES'!DE22+1," - ",'PLAN FINALES'!DF22),'PLAN FINALES'!DE22&amp;" à "&amp;'PLAN FINALES'!DF22)))</f>
        <v xml:space="preserve"> </v>
      </c>
      <c r="E17" s="15" t="str">
        <f>IF('PLAN FINALES'!DH22=" "," ",IF(OR('PLAN FINALES'!DJ22="1/2",'PLAN FINALES'!DJ22="Finale"),'PLAN FINALES'!DH22&amp;" et "&amp;'PLAN FINALES'!DI22,IF('PLAN FINALES'!DJ22="Finale - Pte Finale",CONCATENATE('PLAN FINALES'!DH22," et ",'PLAN FINALES'!DH22+1," - ",'PLAN FINALES'!DI22),'PLAN FINALES'!DH22&amp;" à "&amp;'PLAN FINALES'!DI22)))</f>
        <v xml:space="preserve"> </v>
      </c>
      <c r="F17" s="14" t="str">
        <f>IF('PLAN FINALES'!DK22=" "," ",IF(OR('PLAN FINALES'!DM22="1/2",'PLAN FINALES'!DM22="Finale"),'PLAN FINALES'!DK22&amp;" et "&amp;'PLAN FINALES'!DL22,IF('PLAN FINALES'!DM22="Finale - Pte Finale",CONCATENATE('PLAN FINALES'!DK22," et ",'PLAN FINALES'!DK22+1," - ",'PLAN FINALES'!DL22),'PLAN FINALES'!DK22&amp;" à "&amp;'PLAN FINALES'!DL22)))</f>
        <v xml:space="preserve"> </v>
      </c>
      <c r="G17" s="15" t="str">
        <f>IF('PLAN FINALES'!DN22=" "," ",IF(OR('PLAN FINALES'!DP22="1/2",'PLAN FINALES'!DP22="Finale"),'PLAN FINALES'!DN22&amp;" et "&amp;'PLAN FINALES'!DO22,IF('PLAN FINALES'!DP22="Finale - Pte Finale",CONCATENATE('PLAN FINALES'!DN22," et ",'PLAN FINALES'!DN22+1," - ",'PLAN FINALES'!DO22),'PLAN FINALES'!DN22&amp;" à "&amp;'PLAN FINALES'!DO22)))</f>
        <v xml:space="preserve"> </v>
      </c>
    </row>
    <row r="18" spans="1:7" ht="45" customHeight="1">
      <c r="A18" s="75" t="s">
        <v>57</v>
      </c>
      <c r="B18" s="77"/>
      <c r="C18" s="13" t="str">
        <f>IF('PLAN FINALES'!DD27=" "," ",IF('PLAN FINALES'!DD27="1/16","1/16ème Finale",IF('PLAN FINALES'!DD27="1/8","1/8ème Finale",IF('PLAN FINALES'!DD27="1/4","1/4 Finale",IF('PLAN FINALES'!DD27="1/2","1/2 Finale",IF('PLAN FINALES'!DD27="Finale","Finale",IF('PLAN FINALES'!DD27="Finale - Pte Finale","Finale - Pte Finale"," ")))))))</f>
        <v xml:space="preserve"> </v>
      </c>
      <c r="D18" s="13" t="str">
        <f>IF('PLAN FINALES'!DG27=" "," ",IF('PLAN FINALES'!DG27="1/16","1/16ème Finale",IF('PLAN FINALES'!DG27="1/8","1/8ème Finale",IF('PLAN FINALES'!DG27="1/4","1/4 Finale",IF('PLAN FINALES'!DG27="1/2","1/2 Finale",IF('PLAN FINALES'!DG27="Finale","Finale",IF('PLAN FINALES'!DG27="Finale - Pte Finale","Finale - Pte Finale"," ")))))))</f>
        <v xml:space="preserve"> </v>
      </c>
      <c r="E18" s="13" t="str">
        <f>IF('PLAN FINALES'!DJ27=" "," ",IF('PLAN FINALES'!DJ27="1/16","1/16ème Finale",IF('PLAN FINALES'!DJ27="1/8","1/8ème Finale",IF('PLAN FINALES'!DJ27="1/4","1/4 Finale",IF('PLAN FINALES'!DJ27="1/2","1/2 Finale",IF('PLAN FINALES'!DJ27="Finale","Finale",IF('PLAN FINALES'!DJ27="Finale - Pte Finale","Finale - Pte Finale"," ")))))))</f>
        <v xml:space="preserve"> </v>
      </c>
      <c r="F18" s="13" t="str">
        <f>IF('PLAN FINALES'!DM27=" "," ",IF('PLAN FINALES'!DM27="1/16","1/16ème Finale",IF('PLAN FINALES'!DM27="1/8","1/8ème Finale",IF('PLAN FINALES'!DM27="1/4","1/4 Finale",IF('PLAN FINALES'!DM27="1/2","1/2 Finale",IF('PLAN FINALES'!DM27="Finale","Finale",IF('PLAN FINALES'!DM27="Finale - Pte Finale","Finale - Pte Finale"," ")))))))</f>
        <v xml:space="preserve"> </v>
      </c>
      <c r="G18" s="13" t="str">
        <f>IF('PLAN FINALES'!DP27=" "," ",IF('PLAN FINALES'!DP27="1/16","1/16ème Finale",IF('PLAN FINALES'!DP27="1/8","1/8ème Finale",IF('PLAN FINALES'!DP27="1/4","1/4 Finale",IF('PLAN FINALES'!DP27="1/2","1/2 Finale",IF('PLAN FINALES'!DP27="Finale","Finale",IF('PLAN FINALES'!DP27="Finale - Pte Finale","Finale - Pte Finale"," ")))))))</f>
        <v xml:space="preserve"> </v>
      </c>
    </row>
    <row r="19" spans="1:7" ht="45" customHeight="1">
      <c r="A19" s="76"/>
      <c r="B19" s="77"/>
      <c r="C19" s="13" t="str">
        <f>IF('PLAN FINALES'!DB27=" "," ",IF(OR('PLAN FINALES'!DD27="1/2",'PLAN FINALES'!DD27="Finale"),'PLAN FINALES'!DB27&amp;" et "&amp;'PLAN FINALES'!DC27,IF('PLAN FINALES'!DD27="Finale - Pte Finale",CONCATENATE('PLAN FINALES'!DB27," et ",'PLAN FINALES'!DB27+1," - ",'PLAN FINALES'!DC27),'PLAN FINALES'!DB27&amp;" à "&amp;'PLAN FINALES'!DC27)))</f>
        <v xml:space="preserve"> </v>
      </c>
      <c r="D19" s="13" t="str">
        <f>IF('PLAN FINALES'!DE27=" "," ",IF(OR('PLAN FINALES'!DG27="1/2",'PLAN FINALES'!DG27="Finale"),'PLAN FINALES'!DE27&amp;" et "&amp;'PLAN FINALES'!DF27,IF('PLAN FINALES'!DG27="Finale - Pte Finale",CONCATENATE('PLAN FINALES'!DE27," et ",'PLAN FINALES'!DE27+1," - ",'PLAN FINALES'!DF27),'PLAN FINALES'!DE27&amp;" à "&amp;'PLAN FINALES'!DF27)))</f>
        <v xml:space="preserve"> </v>
      </c>
      <c r="E19" s="13" t="str">
        <f>IF('PLAN FINALES'!DH27=" "," ",IF(OR('PLAN FINALES'!DJ27="1/2",'PLAN FINALES'!DJ27="Finale"),'PLAN FINALES'!DH27&amp;" et "&amp;'PLAN FINALES'!DI27,IF('PLAN FINALES'!DJ27="Finale - Pte Finale",CONCATENATE('PLAN FINALES'!DH27," et ",'PLAN FINALES'!DH27+1," - ",'PLAN FINALES'!DI27),'PLAN FINALES'!DH27&amp;" à "&amp;'PLAN FINALES'!DI27)))</f>
        <v xml:space="preserve"> </v>
      </c>
      <c r="F19" s="13" t="str">
        <f>IF('PLAN FINALES'!DK27=" "," ",IF(OR('PLAN FINALES'!DM27="1/2",'PLAN FINALES'!DM27="Finale"),'PLAN FINALES'!DK27&amp;" et "&amp;'PLAN FINALES'!DL27,IF('PLAN FINALES'!DM27="Finale - Pte Finale",CONCATENATE('PLAN FINALES'!DK27," et ",'PLAN FINALES'!DK27+1," - ",'PLAN FINALES'!DL27),'PLAN FINALES'!DK27&amp;" à "&amp;'PLAN FINALES'!DL27)))</f>
        <v xml:space="preserve"> </v>
      </c>
      <c r="G19" s="13" t="str">
        <f>IF('PLAN FINALES'!DN27=" "," ",IF(OR('PLAN FINALES'!DP27="1/2",'PLAN FINALES'!DP27="Finale"),'PLAN FINALES'!DN27&amp;" et "&amp;'PLAN FINALES'!DO27,IF('PLAN FINALES'!DP27="Finale - Pte Finale",CONCATENATE('PLAN FINALES'!DN27," et ",'PLAN FINALES'!DN27+1," - ",'PLAN FINALES'!DO27),'PLAN FINALES'!DN27&amp;" à "&amp;'PLAN FINALES'!DO27)))</f>
        <v xml:space="preserve"> </v>
      </c>
    </row>
    <row r="20" spans="1:7" ht="45" customHeight="1">
      <c r="A20" s="73" t="s">
        <v>58</v>
      </c>
      <c r="B20" s="72"/>
      <c r="C20" s="14" t="str">
        <f>IF('PLAN FINALES'!DD26=" "," ",IF('PLAN FINALES'!DD26="1/16","1/16ème Finale",IF('PLAN FINALES'!DD26="1/8","1/8ème Finale",IF('PLAN FINALES'!DD26="1/4","1/4 Finale",IF('PLAN FINALES'!DD26="1/2","1/2 Finale",IF('PLAN FINALES'!DD26="Finale","Finale",IF('PLAN FINALES'!DD26="Finale - Pte Finale","Finale - Pte Finale"," ")))))))</f>
        <v xml:space="preserve"> </v>
      </c>
      <c r="D20" s="14" t="str">
        <f>IF('PLAN FINALES'!DG26=" "," ",IF('PLAN FINALES'!DG26="1/16","1/16ème Finale",IF('PLAN FINALES'!DG26="1/8","1/8ème Finale",IF('PLAN FINALES'!DG26="1/4","1/4 Finale",IF('PLAN FINALES'!DG26="1/2","1/2 Finale",IF('PLAN FINALES'!DG26="Finale","Finale",IF('PLAN FINALES'!DG26="Finale - Pte Finale","Finale - Pte Finale"," ")))))))</f>
        <v xml:space="preserve"> </v>
      </c>
      <c r="E20" s="14" t="str">
        <f>IF('PLAN FINALES'!DJ26=" "," ",IF('PLAN FINALES'!DJ26="1/16","1/16ème Finale",IF('PLAN FINALES'!DJ26="1/8","1/8ème Finale",IF('PLAN FINALES'!DJ26="1/4","1/4 Finale",IF('PLAN FINALES'!DJ26="1/2","1/2 Finale",IF('PLAN FINALES'!DJ26="Finale","Finale",IF('PLAN FINALES'!DJ26="Finale - Pte Finale","Finale - Pte Finale"," ")))))))</f>
        <v xml:space="preserve"> </v>
      </c>
      <c r="F20" s="14" t="str">
        <f>IF('PLAN FINALES'!DM26=" "," ",IF('PLAN FINALES'!DM26="1/16","1/16ème Finale",IF('PLAN FINALES'!DM26="1/8","1/8ème Finale",IF('PLAN FINALES'!DM26="1/4","1/4 Finale",IF('PLAN FINALES'!DM26="1/2","1/2 Finale",IF('PLAN FINALES'!DM26="Finale","Finale",IF('PLAN FINALES'!DM26="Finale - Pte Finale","Finale - Pte Finale"," ")))))))</f>
        <v xml:space="preserve"> </v>
      </c>
      <c r="G20" s="14" t="str">
        <f>IF('PLAN FINALES'!DP26=" "," ",IF('PLAN FINALES'!DP26="1/16","1/16ème Finale",IF('PLAN FINALES'!DP26="1/8","1/8ème Finale",IF('PLAN FINALES'!DP26="1/4","1/4 Finale",IF('PLAN FINALES'!DP26="1/2","1/2 Finale",IF('PLAN FINALES'!DP26="Finale","Finale",IF('PLAN FINALES'!DP26="Finale - Pte Finale","Finale - Pte Finale"," ")))))))</f>
        <v xml:space="preserve"> </v>
      </c>
    </row>
    <row r="21" spans="1:7" ht="45" customHeight="1">
      <c r="A21" s="74"/>
      <c r="B21" s="72"/>
      <c r="C21" s="15" t="str">
        <f>IF('PLAN FINALES'!DB26=" "," ",IF(OR('PLAN FINALES'!DD26="1/2",'PLAN FINALES'!DD26="Finale"),'PLAN FINALES'!DB26&amp;" et "&amp;'PLAN FINALES'!DC26,IF('PLAN FINALES'!DD26="Finale - Pte Finale",CONCATENATE('PLAN FINALES'!DB26," et ",'PLAN FINALES'!DB26+1," - ",'PLAN FINALES'!DC26),'PLAN FINALES'!DB26&amp;" à "&amp;'PLAN FINALES'!DC26)))</f>
        <v xml:space="preserve"> </v>
      </c>
      <c r="D21" s="14" t="str">
        <f>IF('PLAN FINALES'!DE26=" "," ",IF(OR('PLAN FINALES'!DG26="1/2",'PLAN FINALES'!DG26="Finale"),'PLAN FINALES'!DE26&amp;" et "&amp;'PLAN FINALES'!DF26,IF('PLAN FINALES'!DG26="Finale - Pte Finale",CONCATENATE('PLAN FINALES'!DE26," et ",'PLAN FINALES'!DE26+1," - ",'PLAN FINALES'!DF26),'PLAN FINALES'!DE26&amp;" à "&amp;'PLAN FINALES'!DF26)))</f>
        <v xml:space="preserve"> </v>
      </c>
      <c r="E21" s="14" t="str">
        <f>IF('PLAN FINALES'!DH26=" "," ",IF(OR('PLAN FINALES'!DJ26="1/2",'PLAN FINALES'!DJ26="Finale"),'PLAN FINALES'!DH26&amp;" et "&amp;'PLAN FINALES'!DI26,IF('PLAN FINALES'!DJ26="Finale - Pte Finale",CONCATENATE('PLAN FINALES'!DH26," et ",'PLAN FINALES'!DH26+1," - ",'PLAN FINALES'!DI26),'PLAN FINALES'!DH26&amp;" à "&amp;'PLAN FINALES'!DI26)))</f>
        <v xml:space="preserve"> </v>
      </c>
      <c r="F21" s="14" t="str">
        <f>IF('PLAN FINALES'!DK26=" "," ",IF(OR('PLAN FINALES'!DM26="1/2",'PLAN FINALES'!DM26="Finale"),'PLAN FINALES'!DK26&amp;" et "&amp;'PLAN FINALES'!DL26,IF('PLAN FINALES'!DM26="Finale - Pte Finale",CONCATENATE('PLAN FINALES'!DK26," et ",'PLAN FINALES'!DK26+1," - ",'PLAN FINALES'!DL26),'PLAN FINALES'!DK26&amp;" à "&amp;'PLAN FINALES'!DL26)))</f>
        <v xml:space="preserve"> </v>
      </c>
      <c r="G21" s="14" t="str">
        <f>IF('PLAN FINALES'!DN26=" "," ",IF(OR('PLAN FINALES'!DP26="1/2",'PLAN FINALES'!DP26="Finale"),'PLAN FINALES'!DN26&amp;" et "&amp;'PLAN FINALES'!DO26,IF('PLAN FINALES'!DP26="Finale - Pte Finale",CONCATENATE('PLAN FINALES'!DN26," et ",'PLAN FINALES'!DN26+1," - ",'PLAN FINALES'!DO26),'PLAN FINALES'!DN26&amp;" à "&amp;'PLAN FINALES'!DO26)))</f>
        <v xml:space="preserve"> </v>
      </c>
    </row>
    <row r="22" spans="1:7" ht="45" customHeight="1">
      <c r="A22" s="75" t="s">
        <v>59</v>
      </c>
      <c r="B22" s="77"/>
      <c r="C22" s="13" t="str">
        <f>IF('PLAN FINALES'!DD21=" "," ",IF('PLAN FINALES'!DD21="1/16","1/16ème Finale",IF('PLAN FINALES'!DD21="1/8","1/8ème Finale",IF('PLAN FINALES'!DD21="1/4","1/4 Finale",IF('PLAN FINALES'!DD21="1/2","1/2 Finale",IF('PLAN FINALES'!DD21="Finale","Finale",IF('PLAN FINALES'!DD21="Finale - Pte Finale","Finale - Pte Finale"," ")))))))</f>
        <v xml:space="preserve"> </v>
      </c>
      <c r="D22" s="13" t="str">
        <f>IF('PLAN FINALES'!DG21=" "," ",IF('PLAN FINALES'!DG21="1/16","1/16ème Finale",IF('PLAN FINALES'!DG21="1/8","1/8ème Finale",IF('PLAN FINALES'!DG21="1/4","1/4 Finale",IF('PLAN FINALES'!DG21="1/2","1/2 Finale",IF('PLAN FINALES'!DG21="Finale","Finale",IF('PLAN FINALES'!DG21="Finale - Pte Finale","Finale - Pte Finale"," ")))))))</f>
        <v xml:space="preserve"> </v>
      </c>
      <c r="E22" s="13" t="str">
        <f>IF('PLAN FINALES'!DJ21=" "," ",IF('PLAN FINALES'!DJ21="1/16","1/16ème Finale",IF('PLAN FINALES'!DJ21="1/8","1/8ème Finale",IF('PLAN FINALES'!DJ21="1/4","1/4 Finale",IF('PLAN FINALES'!DJ21="1/2","1/2 Finale",IF('PLAN FINALES'!DJ21="Finale","Finale",IF('PLAN FINALES'!DJ21="Finale - Pte Finale","Finale - Pte Finale"," ")))))))</f>
        <v xml:space="preserve"> </v>
      </c>
      <c r="F22" s="13" t="str">
        <f>IF('PLAN FINALES'!DM21=" "," ",IF('PLAN FINALES'!DM21="1/16","1/16ème Finale",IF('PLAN FINALES'!DM21="1/8","1/8ème Finale",IF('PLAN FINALES'!DM21="1/4","1/4 Finale",IF('PLAN FINALES'!DM21="1/2","1/2 Finale",IF('PLAN FINALES'!DM21="Finale","Finale",IF('PLAN FINALES'!DM21="Finale - Pte Finale","Finale - Pte Finale"," ")))))))</f>
        <v xml:space="preserve"> </v>
      </c>
      <c r="G22" s="13" t="str">
        <f>IF('PLAN FINALES'!DP21=" "," ",IF('PLAN FINALES'!DP21="1/16","1/16ème Finale",IF('PLAN FINALES'!DP21="1/8","1/8ème Finale",IF('PLAN FINALES'!DP21="1/4","1/4 Finale",IF('PLAN FINALES'!DP21="1/2","1/2 Finale",IF('PLAN FINALES'!DP21="Finale","Finale",IF('PLAN FINALES'!DP21="Finale - Pte Finale","Finale - Pte Finale"," ")))))))</f>
        <v xml:space="preserve"> </v>
      </c>
    </row>
    <row r="23" spans="1:7" ht="45" customHeight="1">
      <c r="A23" s="76"/>
      <c r="B23" s="77"/>
      <c r="C23" s="13" t="str">
        <f>IF('PLAN FINALES'!DB21=" "," ",IF(OR('PLAN FINALES'!DD21="1/2",'PLAN FINALES'!DD21="Finale"),'PLAN FINALES'!DB21&amp;" et "&amp;'PLAN FINALES'!DC21,IF('PLAN FINALES'!DD21="Finale - Pte Finale",CONCATENATE('PLAN FINALES'!DB21," et ",'PLAN FINALES'!DB21+1," - ",'PLAN FINALES'!DC21),'PLAN FINALES'!DB21&amp;" à "&amp;'PLAN FINALES'!DC21)))</f>
        <v xml:space="preserve"> </v>
      </c>
      <c r="D23" s="13" t="str">
        <f>IF('PLAN FINALES'!DE21=" "," ",IF(OR('PLAN FINALES'!DG21="1/2",'PLAN FINALES'!DG21="Finale"),'PLAN FINALES'!DE21&amp;" et "&amp;'PLAN FINALES'!DF21,IF('PLAN FINALES'!DG21="Finale - Pte Finale",CONCATENATE('PLAN FINALES'!DE21," et ",'PLAN FINALES'!DE21+1," - ",'PLAN FINALES'!DF21),'PLAN FINALES'!DE21&amp;" à "&amp;'PLAN FINALES'!DF21)))</f>
        <v xml:space="preserve"> </v>
      </c>
      <c r="E23" s="13" t="str">
        <f>IF('PLAN FINALES'!DH21=" "," ",IF(OR('PLAN FINALES'!DJ21="1/2",'PLAN FINALES'!DJ21="Finale"),'PLAN FINALES'!DH21&amp;" et "&amp;'PLAN FINALES'!DI21,IF('PLAN FINALES'!DJ21="Finale - Pte Finale",CONCATENATE('PLAN FINALES'!DH21," et ",'PLAN FINALES'!DH21+1," - ",'PLAN FINALES'!DI21),'PLAN FINALES'!DH21&amp;" à "&amp;'PLAN FINALES'!DI21)))</f>
        <v xml:space="preserve"> </v>
      </c>
      <c r="F23" s="13" t="str">
        <f>IF('PLAN FINALES'!DK21=" "," ",IF(OR('PLAN FINALES'!DM21="1/2",'PLAN FINALES'!DM21="Finale"),'PLAN FINALES'!DK21&amp;" et "&amp;'PLAN FINALES'!DL21,IF('PLAN FINALES'!DM21="Finale - Pte Finale",CONCATENATE('PLAN FINALES'!DK21," et ",'PLAN FINALES'!DK21+1," - ",'PLAN FINALES'!DL21),'PLAN FINALES'!DK21&amp;" à "&amp;'PLAN FINALES'!DL21)))</f>
        <v xml:space="preserve"> </v>
      </c>
      <c r="G23" s="13" t="str">
        <f>IF('PLAN FINALES'!DN21=" "," ",IF(OR('PLAN FINALES'!DP21="1/2",'PLAN FINALES'!DP21="Finale"),'PLAN FINALES'!DN21&amp;" et "&amp;'PLAN FINALES'!DO21,IF('PLAN FINALES'!DP21="Finale - Pte Finale",CONCATENATE('PLAN FINALES'!DN21," et ",'PLAN FINALES'!DN21+1," - ",'PLAN FINALES'!DO21),'PLAN FINALES'!DN21&amp;" à "&amp;'PLAN FINALES'!DO21)))</f>
        <v xml:space="preserve"> </v>
      </c>
    </row>
    <row r="24" spans="1:7" ht="45" customHeight="1">
      <c r="A24" s="73" t="s">
        <v>60</v>
      </c>
      <c r="B24" s="72"/>
      <c r="C24" s="14" t="str">
        <f>IF('PLAN FINALES'!DD20=" "," ",IF('PLAN FINALES'!DD20="1/16","1/16ème Finale",IF('PLAN FINALES'!DD20="1/8","1/8ème Finale",IF('PLAN FINALES'!DD20="1/4","1/4 Finale",IF('PLAN FINALES'!DD20="1/2","1/2 Finale",IF('PLAN FINALES'!DD20="Finale","Finale",IF('PLAN FINALES'!DD20="Finale - Pte Finale","Finale - Pte Finale"," ")))))))</f>
        <v xml:space="preserve"> </v>
      </c>
      <c r="D24" s="14" t="str">
        <f>IF('PLAN FINALES'!DG20=" "," ",IF('PLAN FINALES'!DG20="1/16","1/16ème Finale",IF('PLAN FINALES'!DG20="1/8","1/8ème Finale",IF('PLAN FINALES'!DG20="1/4","1/4 Finale",IF('PLAN FINALES'!DG20="1/2","1/2 Finale",IF('PLAN FINALES'!DG20="Finale","Finale",IF('PLAN FINALES'!DG20="Finale - Pte Finale","Finale - Pte Finale"," ")))))))</f>
        <v xml:space="preserve"> </v>
      </c>
      <c r="E24" s="14" t="str">
        <f>IF('PLAN FINALES'!DJ20=" "," ",IF('PLAN FINALES'!DJ20="1/16","1/16ème Finale",IF('PLAN FINALES'!DJ20="1/8","1/8ème Finale",IF('PLAN FINALES'!DJ20="1/4","1/4 Finale",IF('PLAN FINALES'!DJ20="1/2","1/2 Finale",IF('PLAN FINALES'!DJ20="Finale","Finale",IF('PLAN FINALES'!DJ20="Finale - Pte Finale","Finale - Pte Finale"," ")))))))</f>
        <v xml:space="preserve"> </v>
      </c>
      <c r="F24" s="14" t="str">
        <f>IF('PLAN FINALES'!DM20=" "," ",IF('PLAN FINALES'!DM20="1/16","1/16ème Finale",IF('PLAN FINALES'!DM20="1/8","1/8ème Finale",IF('PLAN FINALES'!DM20="1/4","1/4 Finale",IF('PLAN FINALES'!DM20="1/2","1/2 Finale",IF('PLAN FINALES'!DM20="Finale","Finale",IF('PLAN FINALES'!DM20="Finale - Pte Finale","Finale - Pte Finale"," ")))))))</f>
        <v xml:space="preserve"> </v>
      </c>
      <c r="G24" s="14" t="str">
        <f>IF('PLAN FINALES'!DP20=" "," ",IF('PLAN FINALES'!DP20="1/16","1/16ème Finale",IF('PLAN FINALES'!DP20="1/8","1/8ème Finale",IF('PLAN FINALES'!DP20="1/4","1/4 Finale",IF('PLAN FINALES'!DP20="1/2","1/2 Finale",IF('PLAN FINALES'!DP20="Finale","Finale",IF('PLAN FINALES'!DP20="Finale - Pte Finale","Finale - Pte Finale"," ")))))))</f>
        <v xml:space="preserve"> </v>
      </c>
    </row>
    <row r="25" spans="1:7" ht="45" customHeight="1">
      <c r="A25" s="74"/>
      <c r="B25" s="72"/>
      <c r="C25" s="14" t="str">
        <f>IF('PLAN FINALES'!DB20=" "," ",IF(OR('PLAN FINALES'!DD20="1/2",'PLAN FINALES'!DD20="Finale"),'PLAN FINALES'!DB20&amp;" et "&amp;'PLAN FINALES'!DC20,IF('PLAN FINALES'!DD20="Finale - Pte Finale",CONCATENATE('PLAN FINALES'!DB20," et ",'PLAN FINALES'!DB20+1," - ",'PLAN FINALES'!DC20),'PLAN FINALES'!DB20&amp;" à "&amp;'PLAN FINALES'!DC20)))</f>
        <v xml:space="preserve"> </v>
      </c>
      <c r="D25" s="14" t="str">
        <f>IF('PLAN FINALES'!DE20=" "," ",IF(OR('PLAN FINALES'!DG20="1/2",'PLAN FINALES'!DG20="Finale"),'PLAN FINALES'!DE20&amp;" et "&amp;'PLAN FINALES'!DF20,IF('PLAN FINALES'!DG20="Finale - Pte Finale",CONCATENATE('PLAN FINALES'!DE20," et ",'PLAN FINALES'!DE20+1," - ",'PLAN FINALES'!DF20),'PLAN FINALES'!DE20&amp;" à "&amp;'PLAN FINALES'!DF20)))</f>
        <v xml:space="preserve"> </v>
      </c>
      <c r="E25" s="15" t="str">
        <f>IF('PLAN FINALES'!DH20=" "," ",IF(OR('PLAN FINALES'!DJ20="1/2",'PLAN FINALES'!DJ20="Finale"),'PLAN FINALES'!DH20&amp;" et "&amp;'PLAN FINALES'!DI20,IF('PLAN FINALES'!DJ20="Finale - Pte Finale",CONCATENATE('PLAN FINALES'!DH20," et ",'PLAN FINALES'!DH20+1," - ",'PLAN FINALES'!DI20),'PLAN FINALES'!DH20&amp;" à "&amp;'PLAN FINALES'!DI20)))</f>
        <v xml:space="preserve"> </v>
      </c>
      <c r="F25" s="14" t="str">
        <f>IF('PLAN FINALES'!DK20=" "," ",IF(OR('PLAN FINALES'!DM20="1/2",'PLAN FINALES'!DM20="Finale"),'PLAN FINALES'!DK20&amp;" et "&amp;'PLAN FINALES'!DL20,IF('PLAN FINALES'!DM20="Finale - Pte Finale",CONCATENATE('PLAN FINALES'!DK20," et ",'PLAN FINALES'!DK20+1," - ",'PLAN FINALES'!DL20),'PLAN FINALES'!DK20&amp;" à "&amp;'PLAN FINALES'!DL20)))</f>
        <v xml:space="preserve"> </v>
      </c>
      <c r="G25" s="14" t="str">
        <f>IF('PLAN FINALES'!DN20=" "," ",IF(OR('PLAN FINALES'!DP20="1/2",'PLAN FINALES'!DP20="Finale"),'PLAN FINALES'!DN20&amp;" et "&amp;'PLAN FINALES'!DO20,IF('PLAN FINALES'!DP20="Finale - Pte Finale",CONCATENATE('PLAN FINALES'!DN20," et ",'PLAN FINALES'!DN20+1," - ",'PLAN FINALES'!DO20),'PLAN FINALES'!DN20&amp;" à "&amp;'PLAN FINALES'!DO20)))</f>
        <v xml:space="preserve"> </v>
      </c>
    </row>
    <row r="26" spans="1:7" ht="45" customHeight="1">
      <c r="A26" s="75" t="s">
        <v>61</v>
      </c>
      <c r="B26" s="77"/>
      <c r="C26" s="13" t="str">
        <f>IF('PLAN FINALES'!DD25=" "," ",IF('PLAN FINALES'!DD25="1/16","1/16ème Finale",IF('PLAN FINALES'!DD25="1/8","1/8ème Finale",IF('PLAN FINALES'!DD25="1/4","1/4 Finale",IF('PLAN FINALES'!DD25="1/2","1/2 Finale",IF('PLAN FINALES'!DD25="Finale","Finale",IF('PLAN FINALES'!DD25="Finale - Pte Finale","Finale - Pte Finale"," ")))))))</f>
        <v xml:space="preserve"> </v>
      </c>
      <c r="D26" s="13" t="str">
        <f>IF('PLAN FINALES'!DG25=" "," ",IF('PLAN FINALES'!DG25="1/16","1/16ème Finale",IF('PLAN FINALES'!DG25="1/8","1/8ème Finale",IF('PLAN FINALES'!DG25="1/4","1/4 Finale",IF('PLAN FINALES'!DG25="1/2","1/2 Finale",IF('PLAN FINALES'!DG25="Finale","Finale",IF('PLAN FINALES'!DG25="Finale - Pte Finale","Finale - Pte Finale"," ")))))))</f>
        <v xml:space="preserve"> </v>
      </c>
      <c r="E26" s="13" t="str">
        <f>IF('PLAN FINALES'!DJ25=" "," ",IF('PLAN FINALES'!DJ25="1/16","1/16ème Finale",IF('PLAN FINALES'!DJ25="1/8","1/8ème Finale",IF('PLAN FINALES'!DJ25="1/4","1/4 Finale",IF('PLAN FINALES'!DJ25="1/2","1/2 Finale",IF('PLAN FINALES'!DJ25="Finale","Finale",IF('PLAN FINALES'!DJ25="Finale - Pte Finale","Finale - Pte Finale"," ")))))))</f>
        <v xml:space="preserve"> </v>
      </c>
      <c r="F26" s="13" t="str">
        <f>IF('PLAN FINALES'!DM25=" "," ",IF('PLAN FINALES'!DM25="1/16","1/16ème Finale",IF('PLAN FINALES'!DM25="1/8","1/8ème Finale",IF('PLAN FINALES'!DM25="1/4","1/4 Finale",IF('PLAN FINALES'!DM25="1/2","1/2 Finale",IF('PLAN FINALES'!DM25="Finale","Finale",IF('PLAN FINALES'!DM25="Finale - Pte Finale","Finale - Pte Finale"," ")))))))</f>
        <v xml:space="preserve"> </v>
      </c>
      <c r="G26" s="13" t="str">
        <f>IF('PLAN FINALES'!DP25=" "," ",IF('PLAN FINALES'!DP25="1/16","1/16ème Finale",IF('PLAN FINALES'!DP25="1/8","1/8ème Finale",IF('PLAN FINALES'!DP25="1/4","1/4 Finale",IF('PLAN FINALES'!DP25="1/2","1/2 Finale",IF('PLAN FINALES'!DP25="Finale","Finale",IF('PLAN FINALES'!DP25="Finale - Pte Finale","Finale - Pte Finale"," ")))))))</f>
        <v xml:space="preserve"> </v>
      </c>
    </row>
    <row r="27" spans="1:7" ht="45" customHeight="1">
      <c r="A27" s="76"/>
      <c r="B27" s="77"/>
      <c r="C27" s="13" t="str">
        <f>IF('PLAN FINALES'!DB25=" "," ",IF(OR('PLAN FINALES'!DD25="1/2",'PLAN FINALES'!DD25="Finale"),'PLAN FINALES'!DB25&amp;" et "&amp;'PLAN FINALES'!DC25,IF('PLAN FINALES'!DD25="Finale - Pte Finale",CONCATENATE('PLAN FINALES'!DB25," et ",'PLAN FINALES'!DB25+1," - ",'PLAN FINALES'!DC25),'PLAN FINALES'!DB25&amp;" à "&amp;'PLAN FINALES'!DC25)))</f>
        <v xml:space="preserve"> </v>
      </c>
      <c r="D27" s="13" t="str">
        <f>IF('PLAN FINALES'!DE25=" "," ",IF(OR('PLAN FINALES'!DG25="1/2",'PLAN FINALES'!DG25="Finale"),'PLAN FINALES'!DE25&amp;" et "&amp;'PLAN FINALES'!DF25,IF('PLAN FINALES'!DG25="Finale - Pte Finale",CONCATENATE('PLAN FINALES'!DE25," et ",'PLAN FINALES'!DE25+1," - ",'PLAN FINALES'!DF25),'PLAN FINALES'!DE25&amp;" à "&amp;'PLAN FINALES'!DF25)))</f>
        <v xml:space="preserve"> </v>
      </c>
      <c r="E27" s="13" t="str">
        <f>IF('PLAN FINALES'!DH25=" "," ",IF(OR('PLAN FINALES'!DJ25="1/2",'PLAN FINALES'!DJ25="Finale"),'PLAN FINALES'!DH25&amp;" et "&amp;'PLAN FINALES'!DI25,IF('PLAN FINALES'!DJ25="Finale - Pte Finale",CONCATENATE('PLAN FINALES'!DH25," et ",'PLAN FINALES'!DH25+1," - ",'PLAN FINALES'!DI25),'PLAN FINALES'!DH25&amp;" à "&amp;'PLAN FINALES'!DI25)))</f>
        <v xml:space="preserve"> </v>
      </c>
      <c r="F27" s="13" t="str">
        <f>IF('PLAN FINALES'!DK25=" "," ",IF(OR('PLAN FINALES'!DM25="1/2",'PLAN FINALES'!DM25="Finale"),'PLAN FINALES'!DK25&amp;" et "&amp;'PLAN FINALES'!DL25,IF('PLAN FINALES'!DM25="Finale - Pte Finale",CONCATENATE('PLAN FINALES'!DK25," et ",'PLAN FINALES'!DK25+1," - ",'PLAN FINALES'!DL25),'PLAN FINALES'!DK25&amp;" à "&amp;'PLAN FINALES'!DL25)))</f>
        <v xml:space="preserve"> </v>
      </c>
      <c r="G27" s="13" t="str">
        <f>IF('PLAN FINALES'!DN25=" "," ",IF(OR('PLAN FINALES'!DP25="1/2",'PLAN FINALES'!DP25="Finale"),'PLAN FINALES'!DN25&amp;" et "&amp;'PLAN FINALES'!DO25,IF('PLAN FINALES'!DP25="Finale - Pte Finale",CONCATENATE('PLAN FINALES'!DN25," et ",'PLAN FINALES'!DN25+1," - ",'PLAN FINALES'!DO25),'PLAN FINALES'!DN25&amp;" à "&amp;'PLAN FINALES'!DO25)))</f>
        <v xml:space="preserve"> </v>
      </c>
    </row>
    <row r="28" spans="1:7" ht="45" customHeight="1">
      <c r="A28" s="70" t="s">
        <v>62</v>
      </c>
      <c r="B28" s="72"/>
      <c r="C28" s="15" t="str">
        <f>IF('PLAN FINALES'!DD24=" "," ",IF('PLAN FINALES'!DD24="1/16","1/16ème Finale",IF('PLAN FINALES'!DD24="1/8","1/8ème Finale",IF('PLAN FINALES'!DD24="1/4","1/4 Finale",IF('PLAN FINALES'!DD24="1/2","1/2 Finale",IF('PLAN FINALES'!DD24="Finale","Finale",IF('PLAN FINALES'!DD24="Finale - Pte Finale","Finale - Pte Finale"," ")))))))</f>
        <v xml:space="preserve"> </v>
      </c>
      <c r="D28" s="15" t="str">
        <f>IF('PLAN FINALES'!DG24=" "," ",IF('PLAN FINALES'!DG24="1/16","1/16ème Finale",IF('PLAN FINALES'!DG24="1/8","1/8ème Finale",IF('PLAN FINALES'!DG24="1/4","1/4 Finale",IF('PLAN FINALES'!DG24="1/2","1/2 Finale",IF('PLAN FINALES'!DG24="Finale","Finale",IF('PLAN FINALES'!DG24="Finale - Pte Finale","Finale - Pte Finale"," ")))))))</f>
        <v xml:space="preserve"> </v>
      </c>
      <c r="E28" s="15" t="str">
        <f>IF('PLAN FINALES'!DJ24=" "," ",IF('PLAN FINALES'!DJ24="1/16","1/16ème Finale",IF('PLAN FINALES'!DJ24="1/8","1/8ème Finale",IF('PLAN FINALES'!DJ24="1/4","1/4 Finale",IF('PLAN FINALES'!DJ24="1/2","1/2 Finale",IF('PLAN FINALES'!DJ24="Finale","Finale",IF('PLAN FINALES'!DJ24="Finale - Pte Finale","Finale - Pte Finale"," ")))))))</f>
        <v xml:space="preserve"> </v>
      </c>
      <c r="F28" s="15" t="str">
        <f>IF('PLAN FINALES'!DM24=" "," ",IF('PLAN FINALES'!DM24="1/16","1/16ème Finale",IF('PLAN FINALES'!DM24="1/8","1/8ème Finale",IF('PLAN FINALES'!DM24="1/4","1/4 Finale",IF('PLAN FINALES'!DM24="1/2","1/2 Finale",IF('PLAN FINALES'!DM24="Finale","Finale",IF('PLAN FINALES'!DM24="Finale - Pte Finale","Finale - Pte Finale"," ")))))))</f>
        <v xml:space="preserve"> </v>
      </c>
      <c r="G28" s="15" t="str">
        <f>IF('PLAN FINALES'!DP24=" "," ",IF('PLAN FINALES'!DP24="1/16","1/16ème Finale",IF('PLAN FINALES'!DP24="1/8","1/8ème Finale",IF('PLAN FINALES'!DP24="1/4","1/4 Finale",IF('PLAN FINALES'!DP24="1/2","1/2 Finale",IF('PLAN FINALES'!DP24="Finale","Finale",IF('PLAN FINALES'!DP24="Finale - Pte Finale","Finale - Pte Finale"," ")))))))</f>
        <v xml:space="preserve"> </v>
      </c>
    </row>
    <row r="29" spans="1:7" ht="45" customHeight="1">
      <c r="A29" s="71"/>
      <c r="B29" s="72"/>
      <c r="C29" s="15" t="str">
        <f>IF('PLAN FINALES'!DB24=" "," ",IF(OR('PLAN FINALES'!DD24="1/2",'PLAN FINALES'!DD24="Finale"),'PLAN FINALES'!DB24&amp;" et "&amp;'PLAN FINALES'!DC24,IF('PLAN FINALES'!DD24="Finale - Pte Finale",CONCATENATE('PLAN FINALES'!DB24," et ",'PLAN FINALES'!DB24+1," - ",'PLAN FINALES'!DC24),'PLAN FINALES'!DB24&amp;" à "&amp;'PLAN FINALES'!DC24)))</f>
        <v xml:space="preserve"> </v>
      </c>
      <c r="D29" s="15" t="str">
        <f>IF('PLAN FINALES'!DE24=" "," ",IF(OR('PLAN FINALES'!DG24="1/2",'PLAN FINALES'!DG24="Finale"),'PLAN FINALES'!DE24&amp;" et "&amp;'PLAN FINALES'!DF24,IF('PLAN FINALES'!DG24="Finale - Pte Finale",CONCATENATE('PLAN FINALES'!DE24," et ",'PLAN FINALES'!DE24+1," - ",'PLAN FINALES'!DF24),'PLAN FINALES'!DE24&amp;" à "&amp;'PLAN FINALES'!DF24)))</f>
        <v xml:space="preserve"> </v>
      </c>
      <c r="E29" s="15" t="str">
        <f>IF('PLAN FINALES'!DH24=" "," ",IF(OR('PLAN FINALES'!DJ24="1/2",'PLAN FINALES'!DJ24="Finale"),'PLAN FINALES'!DH24&amp;" et "&amp;'PLAN FINALES'!DI24,IF('PLAN FINALES'!DJ24="Finale - Pte Finale",CONCATENATE('PLAN FINALES'!DH24," et ",'PLAN FINALES'!DH24+1," - ",'PLAN FINALES'!DI24),'PLAN FINALES'!DH24&amp;" à "&amp;'PLAN FINALES'!DI24)))</f>
        <v xml:space="preserve"> </v>
      </c>
      <c r="F29" s="15" t="str">
        <f>IF('PLAN FINALES'!DK24=" "," ",IF(OR('PLAN FINALES'!DM24="1/2",'PLAN FINALES'!DM24="Finale"),'PLAN FINALES'!DK24&amp;" et "&amp;'PLAN FINALES'!DL24,IF('PLAN FINALES'!DM24="Finale - Pte Finale",CONCATENATE('PLAN FINALES'!DK24," et ",'PLAN FINALES'!DK24+1," - ",'PLAN FINALES'!DL24),'PLAN FINALES'!DK24&amp;" à "&amp;'PLAN FINALES'!DL24)))</f>
        <v xml:space="preserve"> </v>
      </c>
      <c r="G29" s="15" t="str">
        <f>IF('PLAN FINALES'!DN24=" "," ",IF(OR('PLAN FINALES'!DP24="1/2",'PLAN FINALES'!DP24="Finale"),'PLAN FINALES'!DN24&amp;" et "&amp;'PLAN FINALES'!DO24,IF('PLAN FINALES'!DP24="Finale - Pte Finale",CONCATENATE('PLAN FINALES'!DN24," et ",'PLAN FINALES'!DN24+1," - ",'PLAN FINALES'!DO24),'PLAN FINALES'!DN24&amp;" à "&amp;'PLAN FINALES'!DO24)))</f>
        <v xml:space="preserve"> </v>
      </c>
    </row>
    <row r="30" spans="1:7" ht="45" customHeight="1">
      <c r="A30" s="75" t="s">
        <v>63</v>
      </c>
      <c r="B30" s="77"/>
      <c r="C30" s="13" t="str">
        <f>IF('PLAN FINALES'!DD29=" "," ",IF('PLAN FINALES'!DD29="1/16","1/16ème Finale",IF('PLAN FINALES'!DD29="1/8","1/8ème Finale",IF('PLAN FINALES'!DD29="1/4","1/4 Finale",IF('PLAN FINALES'!DD29="1/2","1/2 Finale",IF('PLAN FINALES'!DD29="Finale","Finale",IF('PLAN FINALES'!DD29="Finale - Pte Finale","Finale - Pte Finale"," ")))))))</f>
        <v xml:space="preserve"> </v>
      </c>
      <c r="D30" s="13" t="str">
        <f>IF('PLAN FINALES'!DG29=" "," ",IF('PLAN FINALES'!DG29="1/16","1/16ème Finale",IF('PLAN FINALES'!DG29="1/8","1/8ème Finale",IF('PLAN FINALES'!DG29="1/4","1/4 Finale",IF('PLAN FINALES'!DG29="1/2","1/2 Finale",IF('PLAN FINALES'!DG29="Finale","Finale",IF('PLAN FINALES'!DG29="Finale - Pte Finale","Finale - Pte Finale"," ")))))))</f>
        <v xml:space="preserve"> </v>
      </c>
      <c r="E30" s="13" t="str">
        <f>IF('PLAN FINALES'!DJ29=" "," ",IF('PLAN FINALES'!DJ29="1/16","1/16ème Finale",IF('PLAN FINALES'!DJ29="1/8","1/8ème Finale",IF('PLAN FINALES'!DJ29="1/4","1/4 Finale",IF('PLAN FINALES'!DJ29="1/2","1/2 Finale",IF('PLAN FINALES'!DJ29="Finale","Finale",IF('PLAN FINALES'!DJ29="Finale - Pte Finale","Finale - Pte Finale"," ")))))))</f>
        <v xml:space="preserve"> </v>
      </c>
      <c r="F30" s="13" t="str">
        <f>IF('PLAN FINALES'!DM29=" "," ",IF('PLAN FINALES'!DM29="1/16","1/16ème Finale",IF('PLAN FINALES'!DM29="1/8","1/8ème Finale",IF('PLAN FINALES'!DM29="1/4","1/4 Finale",IF('PLAN FINALES'!DM29="1/2","1/2 Finale",IF('PLAN FINALES'!DM29="Finale","Finale",IF('PLAN FINALES'!DM29="Finale - Pte Finale","Finale - Pte Finale"," ")))))))</f>
        <v xml:space="preserve"> </v>
      </c>
      <c r="G30" s="13" t="str">
        <f>IF('PLAN FINALES'!DP29=" "," ",IF('PLAN FINALES'!DP29="1/16","1/16ème Finale",IF('PLAN FINALES'!DP29="1/8","1/8ème Finale",IF('PLAN FINALES'!DP29="1/4","1/4 Finale",IF('PLAN FINALES'!DP29="1/2","1/2 Finale",IF('PLAN FINALES'!DP29="Finale","Finale",IF('PLAN FINALES'!DP29="Finale - Pte Finale","Finale - Pte Finale"," ")))))))</f>
        <v xml:space="preserve"> </v>
      </c>
    </row>
    <row r="31" spans="1:7" ht="45" customHeight="1">
      <c r="A31" s="76"/>
      <c r="B31" s="77"/>
      <c r="C31" s="13" t="str">
        <f>IF('PLAN FINALES'!DB29=" "," ",IF(OR('PLAN FINALES'!DD29="1/2",'PLAN FINALES'!DD29="Finale"),'PLAN FINALES'!DB29&amp;" et "&amp;'PLAN FINALES'!DC29,IF('PLAN FINALES'!DD29="Finale - Pte Finale",CONCATENATE('PLAN FINALES'!DB29," et ",'PLAN FINALES'!DB29+1," - ",'PLAN FINALES'!DC29),'PLAN FINALES'!DB29&amp;" à "&amp;'PLAN FINALES'!DC29)))</f>
        <v xml:space="preserve"> </v>
      </c>
      <c r="D31" s="13" t="str">
        <f>IF('PLAN FINALES'!DE29=" "," ",IF(OR('PLAN FINALES'!DG29="1/2",'PLAN FINALES'!DG29="Finale"),'PLAN FINALES'!DE29&amp;" et "&amp;'PLAN FINALES'!DF29,IF('PLAN FINALES'!DG29="Finale - Pte Finale",CONCATENATE('PLAN FINALES'!DE29," et ",'PLAN FINALES'!DE29+1," - ",'PLAN FINALES'!DF29),'PLAN FINALES'!DE29&amp;" à "&amp;'PLAN FINALES'!DF29)))</f>
        <v xml:space="preserve"> </v>
      </c>
      <c r="E31" s="13" t="str">
        <f>IF('PLAN FINALES'!DH29=" "," ",IF(OR('PLAN FINALES'!DJ29="1/2",'PLAN FINALES'!DJ29="Finale"),'PLAN FINALES'!DH29&amp;" et "&amp;'PLAN FINALES'!DI29,IF('PLAN FINALES'!DJ29="Finale - Pte Finale",CONCATENATE('PLAN FINALES'!DH29," et ",'PLAN FINALES'!DH29+1," - ",'PLAN FINALES'!DI29),'PLAN FINALES'!DH29&amp;" à "&amp;'PLAN FINALES'!DI29)))</f>
        <v xml:space="preserve"> </v>
      </c>
      <c r="F31" s="13" t="str">
        <f>IF('PLAN FINALES'!DK29=" "," ",IF(OR('PLAN FINALES'!DM29="1/2",'PLAN FINALES'!DM29="Finale"),'PLAN FINALES'!DK29&amp;" et "&amp;'PLAN FINALES'!DL29,IF('PLAN FINALES'!DM29="Finale - Pte Finale",CONCATENATE('PLAN FINALES'!DK29," et ",'PLAN FINALES'!DK29+1," - ",'PLAN FINALES'!DL29),'PLAN FINALES'!DK29&amp;" à "&amp;'PLAN FINALES'!DL29)))</f>
        <v xml:space="preserve"> </v>
      </c>
      <c r="G31" s="13" t="str">
        <f>IF('PLAN FINALES'!DN29=" "," ",IF(OR('PLAN FINALES'!DP29="1/2",'PLAN FINALES'!DP29="Finale"),'PLAN FINALES'!DN29&amp;" et "&amp;'PLAN FINALES'!DO29,IF('PLAN FINALES'!DP29="Finale - Pte Finale",CONCATENATE('PLAN FINALES'!DN29," et ",'PLAN FINALES'!DN29+1," - ",'PLAN FINALES'!DO29),'PLAN FINALES'!DN29&amp;" à "&amp;'PLAN FINALES'!DO29)))</f>
        <v xml:space="preserve"> </v>
      </c>
    </row>
    <row r="32" spans="1:7" ht="45" customHeight="1">
      <c r="A32" s="70" t="s">
        <v>64</v>
      </c>
      <c r="B32" s="72"/>
      <c r="C32" s="15" t="str">
        <f>IF('PLAN FINALES'!DD28=" "," ",IF('PLAN FINALES'!DD28="1/16","1/16ème Finale",IF('PLAN FINALES'!DD28="1/8","1/8ème Finale",IF('PLAN FINALES'!DD28="1/4","1/4 Finale",IF('PLAN FINALES'!DD28="1/2","1/2 Finale",IF('PLAN FINALES'!DD28="Finale","Finale",IF('PLAN FINALES'!DD28="Finale - Pte Finale","Finale - Pte Finale"," ")))))))</f>
        <v xml:space="preserve"> </v>
      </c>
      <c r="D32" s="15" t="str">
        <f>IF('PLAN FINALES'!DG28=" "," ",IF('PLAN FINALES'!DG28="1/16","1/16ème Finale",IF('PLAN FINALES'!DG28="1/8","1/8ème Finale",IF('PLAN FINALES'!DG28="1/4","1/4 Finale",IF('PLAN FINALES'!DG28="1/2","1/2 Finale",IF('PLAN FINALES'!DG28="Finale","Finale",IF('PLAN FINALES'!DG28="Finale - Pte Finale","Finale - Pte Finale"," ")))))))</f>
        <v xml:space="preserve"> </v>
      </c>
      <c r="E32" s="15" t="str">
        <f>IF('PLAN FINALES'!DJ28=" "," ",IF('PLAN FINALES'!DJ28="1/16","1/16ème Finale",IF('PLAN FINALES'!DJ28="1/8","1/8ème Finale",IF('PLAN FINALES'!DJ28="1/4","1/4 Finale",IF('PLAN FINALES'!DJ28="1/2","1/2 Finale",IF('PLAN FINALES'!DJ28="Finale","Finale",IF('PLAN FINALES'!DJ28="Finale - Pte Finale","Finale - Pte Finale"," ")))))))</f>
        <v xml:space="preserve"> </v>
      </c>
      <c r="F32" s="15" t="str">
        <f>IF('PLAN FINALES'!DM28=" "," ",IF('PLAN FINALES'!DM28="1/16","1/16ème Finale",IF('PLAN FINALES'!DM28="1/8","1/8ème Finale",IF('PLAN FINALES'!DM28="1/4","1/4 Finale",IF('PLAN FINALES'!DM28="1/2","1/2 Finale",IF('PLAN FINALES'!DM28="Finale","Finale",IF('PLAN FINALES'!DM28="Finale - Pte Finale","Finale - Pte Finale"," ")))))))</f>
        <v xml:space="preserve"> </v>
      </c>
      <c r="G32" s="15" t="str">
        <f>IF('PLAN FINALES'!DP28=" "," ",IF('PLAN FINALES'!DP28="1/16","1/16ème Finale",IF('PLAN FINALES'!DP28="1/8","1/8ème Finale",IF('PLAN FINALES'!DP28="1/4","1/4 Finale",IF('PLAN FINALES'!DP28="1/2","1/2 Finale",IF('PLAN FINALES'!DP28="Finale","Finale",IF('PLAN FINALES'!DP28="Finale - Pte Finale","Finale - Pte Finale"," ")))))))</f>
        <v xml:space="preserve"> </v>
      </c>
    </row>
    <row r="33" spans="1:7" ht="45" customHeight="1">
      <c r="A33" s="71"/>
      <c r="B33" s="72"/>
      <c r="C33" s="15" t="str">
        <f>IF('PLAN FINALES'!DB28=" "," ",IF(OR('PLAN FINALES'!DD28="1/2",'PLAN FINALES'!DD28="Finale"),'PLAN FINALES'!DB28&amp;" et "&amp;'PLAN FINALES'!DC28,IF('PLAN FINALES'!DD28="Finale - Pte Finale",CONCATENATE('PLAN FINALES'!DB28," et ",'PLAN FINALES'!DB28+1," - ",'PLAN FINALES'!DC28),'PLAN FINALES'!DB28&amp;" à "&amp;'PLAN FINALES'!DC28)))</f>
        <v xml:space="preserve"> </v>
      </c>
      <c r="D33" s="15" t="str">
        <f>IF('PLAN FINALES'!DE28=" "," ",IF(OR('PLAN FINALES'!DG28="1/2",'PLAN FINALES'!DG28="Finale"),'PLAN FINALES'!DE28&amp;" et "&amp;'PLAN FINALES'!DF28,IF('PLAN FINALES'!DG28="Finale - Pte Finale",CONCATENATE('PLAN FINALES'!DE28," et ",'PLAN FINALES'!DE28+1," - ",'PLAN FINALES'!DF28),'PLAN FINALES'!DE28&amp;" à "&amp;'PLAN FINALES'!DF28)))</f>
        <v xml:space="preserve"> </v>
      </c>
      <c r="E33" s="15" t="str">
        <f>IF('PLAN FINALES'!DH28=" "," ",IF(OR('PLAN FINALES'!DJ28="1/2",'PLAN FINALES'!DJ28="Finale"),'PLAN FINALES'!DH28&amp;" et "&amp;'PLAN FINALES'!DI28,IF('PLAN FINALES'!DJ28="Finale - Pte Finale",CONCATENATE('PLAN FINALES'!DH28," et ",'PLAN FINALES'!DH28+1," - ",'PLAN FINALES'!DI28),'PLAN FINALES'!DH28&amp;" à "&amp;'PLAN FINALES'!DI28)))</f>
        <v xml:space="preserve"> </v>
      </c>
      <c r="F33" s="15" t="str">
        <f>IF('PLAN FINALES'!DK28=" "," ",IF(OR('PLAN FINALES'!DM28="1/2",'PLAN FINALES'!DM28="Finale"),'PLAN FINALES'!DK28&amp;" et "&amp;'PLAN FINALES'!DL28,IF('PLAN FINALES'!DM28="Finale - Pte Finale",CONCATENATE('PLAN FINALES'!DK28," et ",'PLAN FINALES'!DK28+1," - ",'PLAN FINALES'!DL28),'PLAN FINALES'!DK28&amp;" à "&amp;'PLAN FINALES'!DL28)))</f>
        <v xml:space="preserve"> </v>
      </c>
      <c r="G33" s="15" t="str">
        <f>IF('PLAN FINALES'!DN28=" "," ",IF(OR('PLAN FINALES'!DP28="1/2",'PLAN FINALES'!DP28="Finale"),'PLAN FINALES'!DN28&amp;" et "&amp;'PLAN FINALES'!DO28,IF('PLAN FINALES'!DP28="Finale - Pte Finale",CONCATENATE('PLAN FINALES'!DN28," et ",'PLAN FINALES'!DN28+1," - ",'PLAN FINALES'!DO28),'PLAN FINALES'!DN28&amp;" à "&amp;'PLAN FINALES'!DO28)))</f>
        <v xml:space="preserve"> </v>
      </c>
    </row>
    <row r="34" spans="1:7">
      <c r="A34" s="5"/>
      <c r="B34" s="6">
        <f>SUM(B6:B33)</f>
        <v>0</v>
      </c>
    </row>
    <row r="35" spans="1:7">
      <c r="A35" s="5"/>
      <c r="B35" s="6"/>
    </row>
    <row r="36" spans="1:7">
      <c r="A36" s="5"/>
      <c r="B36" s="6"/>
    </row>
    <row r="37" spans="1:7" ht="45.75" customHeight="1">
      <c r="A37" s="78" t="str">
        <f>A1</f>
        <v>REPARTITION DES TIREURS SUR LES CIBLES</v>
      </c>
      <c r="B37" s="78"/>
      <c r="C37" s="78"/>
      <c r="D37" s="78"/>
      <c r="E37" s="78"/>
      <c r="F37" s="78"/>
      <c r="G37" s="78"/>
    </row>
    <row r="38" spans="1:7">
      <c r="A38" s="86"/>
      <c r="B38" s="86"/>
      <c r="C38" s="86"/>
      <c r="D38" s="86"/>
      <c r="E38" s="86"/>
      <c r="F38" s="86"/>
      <c r="G38" s="86"/>
    </row>
    <row r="40" spans="1:7" ht="42" customHeight="1">
      <c r="A40" s="1"/>
      <c r="B40" s="2" t="s">
        <v>50</v>
      </c>
      <c r="C40" s="1"/>
      <c r="D40" s="1"/>
      <c r="E40" s="1"/>
      <c r="F40" s="1"/>
      <c r="G40" s="1"/>
    </row>
    <row r="41" spans="1:7" ht="75" customHeight="1">
      <c r="A41" s="10" t="s">
        <v>7</v>
      </c>
      <c r="B41" s="11" t="s">
        <v>8</v>
      </c>
      <c r="C41" s="3" t="s">
        <v>9</v>
      </c>
      <c r="D41" s="3" t="s">
        <v>10</v>
      </c>
      <c r="E41" s="3" t="s">
        <v>11</v>
      </c>
      <c r="F41" s="3" t="s">
        <v>12</v>
      </c>
      <c r="G41" s="3" t="s">
        <v>13</v>
      </c>
    </row>
    <row r="42" spans="1:7" ht="45" customHeight="1">
      <c r="A42" s="75" t="s">
        <v>65</v>
      </c>
      <c r="B42" s="77"/>
      <c r="C42" s="13" t="str">
        <f>IF('PLAN FINALES'!DD31=" "," ",IF('PLAN FINALES'!DD31="1/16","1/16ème Finale",IF('PLAN FINALES'!DD31="1/8","1/8ème Finale",IF('PLAN FINALES'!DD31="1/4","1/4 Finale",IF('PLAN FINALES'!DD31="1/2","1/2 Finale",IF('PLAN FINALES'!DD31="Finale","Finale",IF('PLAN FINALES'!DD31="Finale - Pte Finale","Finale - Pte Finale"," ")))))))</f>
        <v xml:space="preserve"> </v>
      </c>
      <c r="D42" s="13" t="str">
        <f>IF('PLAN FINALES'!DG31=" "," ",IF('PLAN FINALES'!DG31="1/16","1/16ème Finale",IF('PLAN FINALES'!DG31="1/8","1/8ème Finale",IF('PLAN FINALES'!DG31="1/4","1/4 Finale",IF('PLAN FINALES'!DG31="1/2","1/2 Finale",IF('PLAN FINALES'!DG31="Finale","Finale",IF('PLAN FINALES'!DG31="Finale - Pte Finale","Finale - Pte Finale"," ")))))))</f>
        <v xml:space="preserve"> </v>
      </c>
      <c r="E42" s="13" t="str">
        <f>IF('PLAN FINALES'!DJ31=" "," ",IF('PLAN FINALES'!DJ31="1/16","1/16ème Finale",IF('PLAN FINALES'!DJ31="1/8","1/8ème Finale",IF('PLAN FINALES'!DJ31="1/4","1/4 Finale",IF('PLAN FINALES'!DJ31="1/2","1/2 Finale",IF('PLAN FINALES'!DJ31="Finale","Finale",IF('PLAN FINALES'!DJ31="Finale - Pte Finale","Finale - Pte Finale"," ")))))))</f>
        <v xml:space="preserve"> </v>
      </c>
      <c r="F42" s="13" t="str">
        <f>IF('PLAN FINALES'!DM31=" "," ",IF('PLAN FINALES'!DM31="1/16","1/16ème Finale",IF('PLAN FINALES'!DM31="1/8","1/8ème Finale",IF('PLAN FINALES'!DM31="1/4","1/4 Finale",IF('PLAN FINALES'!DM31="1/2","1/2 Finale",IF('PLAN FINALES'!DM31="Finale","Finale",IF('PLAN FINALES'!DM31="Finale - Pte Finale","Finale - Pte Finale"," ")))))))</f>
        <v xml:space="preserve"> </v>
      </c>
      <c r="G42" s="13" t="str">
        <f>IF('PLAN FINALES'!DP31=" "," ",IF('PLAN FINALES'!DP31="1/16","1/16ème Finale",IF('PLAN FINALES'!DP31="1/8","1/8ème Finale",IF('PLAN FINALES'!DP31="1/4","1/4 Finale",IF('PLAN FINALES'!DP31="1/2","1/2 Finale",IF('PLAN FINALES'!DP31="Finale","Finale",IF('PLAN FINALES'!DP31="Finale - Pte Finale","Finale - Pte Finale"," ")))))))</f>
        <v xml:space="preserve"> </v>
      </c>
    </row>
    <row r="43" spans="1:7" ht="45" customHeight="1">
      <c r="A43" s="76"/>
      <c r="B43" s="77"/>
      <c r="C43" s="13" t="str">
        <f>IF('PLAN FINALES'!DB31=" "," ",IF(OR('PLAN FINALES'!DD31="1/2",'PLAN FINALES'!DD31="Finale"),'PLAN FINALES'!DB31&amp;" et "&amp;'PLAN FINALES'!DC31,IF('PLAN FINALES'!DD31="Finale - Pte Finale",CONCATENATE('PLAN FINALES'!DB31," et ",'PLAN FINALES'!DB31+1," - ",'PLAN FINALES'!DC31),'PLAN FINALES'!DB31&amp;" à "&amp;'PLAN FINALES'!DC31)))</f>
        <v xml:space="preserve"> </v>
      </c>
      <c r="D43" s="13" t="str">
        <f>IF('PLAN FINALES'!DE31=" "," ",IF(OR('PLAN FINALES'!DG31="1/2",'PLAN FINALES'!DG31="Finale"),'PLAN FINALES'!DE31&amp;" et "&amp;'PLAN FINALES'!DF31,IF('PLAN FINALES'!DG31="Finale - Pte Finale",CONCATENATE('PLAN FINALES'!DE31," et ",'PLAN FINALES'!DE31+1," - ",'PLAN FINALES'!DF31),'PLAN FINALES'!DE31&amp;" à "&amp;'PLAN FINALES'!DF31)))</f>
        <v xml:space="preserve"> </v>
      </c>
      <c r="E43" s="13" t="str">
        <f>IF('PLAN FINALES'!DH31=" "," ",IF(OR('PLAN FINALES'!DJ31="1/2",'PLAN FINALES'!DJ31="Finale"),'PLAN FINALES'!DH31&amp;" et "&amp;'PLAN FINALES'!DI31,IF('PLAN FINALES'!DJ31="Finale - Pte Finale",CONCATENATE('PLAN FINALES'!DH31," et ",'PLAN FINALES'!DH31+1," - ",'PLAN FINALES'!DI31),'PLAN FINALES'!DH31&amp;" à "&amp;'PLAN FINALES'!DI31)))</f>
        <v xml:space="preserve"> </v>
      </c>
      <c r="F43" s="13" t="str">
        <f>IF('PLAN FINALES'!DK31=" "," ",IF(OR('PLAN FINALES'!DM31="1/2",'PLAN FINALES'!DM31="Finale"),'PLAN FINALES'!DK31&amp;" et "&amp;'PLAN FINALES'!DL31,IF('PLAN FINALES'!DM31="Finale - Pte Finale",CONCATENATE('PLAN FINALES'!DK31," et ",'PLAN FINALES'!DK31+1," - ",'PLAN FINALES'!DL31),'PLAN FINALES'!DK31&amp;" à "&amp;'PLAN FINALES'!DL31)))</f>
        <v xml:space="preserve"> </v>
      </c>
      <c r="G43" s="13" t="str">
        <f>IF('PLAN FINALES'!DN31=" "," ",IF(OR('PLAN FINALES'!DP31="1/2",'PLAN FINALES'!DP31="Finale"),'PLAN FINALES'!DN31&amp;" et "&amp;'PLAN FINALES'!DO31,IF('PLAN FINALES'!DP31="Finale - Pte Finale",CONCATENATE('PLAN FINALES'!DN31," et ",'PLAN FINALES'!DN31+1," - ",'PLAN FINALES'!DO31),'PLAN FINALES'!DN31&amp;" à "&amp;'PLAN FINALES'!DO31)))</f>
        <v xml:space="preserve"> </v>
      </c>
    </row>
    <row r="44" spans="1:7" ht="45" customHeight="1">
      <c r="A44" s="73" t="s">
        <v>66</v>
      </c>
      <c r="B44" s="72"/>
      <c r="C44" s="14" t="str">
        <f>IF('PLAN FINALES'!DD30=" "," ",IF('PLAN FINALES'!DD30="1/16","1/16ème Finale",IF('PLAN FINALES'!DD30="1/8","1/8ème Finale",IF('PLAN FINALES'!DD30="1/4","1/4 Finale",IF('PLAN FINALES'!DD30="1/2","1/2 Finale",IF('PLAN FINALES'!DD30="Finale","Finale",IF('PLAN FINALES'!DD30="Finale - Pte Finale","Finale - Pte Finale"," ")))))))</f>
        <v xml:space="preserve"> </v>
      </c>
      <c r="D44" s="15" t="str">
        <f>IF('PLAN FINALES'!DG30=" "," ",IF('PLAN FINALES'!DG30="1/16","1/16ème Finale",IF('PLAN FINALES'!DG30="1/8","1/8ème Finale",IF('PLAN FINALES'!DG30="1/4","1/4 Finale",IF('PLAN FINALES'!DG30="1/2","1/2 Finale",IF('PLAN FINALES'!DG30="Finale","Finale",IF('PLAN FINALES'!DG30="Finale - Pte Finale","Finale - Pte Finale"," ")))))))</f>
        <v xml:space="preserve"> </v>
      </c>
      <c r="E44" s="15" t="str">
        <f>IF('PLAN FINALES'!DJ30=" "," ",IF('PLAN FINALES'!DJ30="1/16","1/16ème Finale",IF('PLAN FINALES'!DJ30="1/8","1/8ème Finale",IF('PLAN FINALES'!DJ30="1/4","1/4 Finale",IF('PLAN FINALES'!DJ30="1/2","1/2 Finale",IF('PLAN FINALES'!DJ30="Finale","Finale",IF('PLAN FINALES'!DJ30="Finale - Pte Finale","Finale - Pte Finale"," ")))))))</f>
        <v xml:space="preserve"> </v>
      </c>
      <c r="F44" s="14" t="str">
        <f>IF('PLAN FINALES'!DM30=" "," ",IF('PLAN FINALES'!DM30="1/16","1/16ème Finale",IF('PLAN FINALES'!DM30="1/8","1/8ème Finale",IF('PLAN FINALES'!DM30="1/4","1/4 Finale",IF('PLAN FINALES'!DM30="1/2","1/2 Finale",IF('PLAN FINALES'!DM30="Finale","Finale",IF('PLAN FINALES'!DM30="Finale - Pte Finale","Finale - Pte Finale"," ")))))))</f>
        <v xml:space="preserve"> </v>
      </c>
      <c r="G44" s="14" t="str">
        <f>IF('PLAN FINALES'!DP30=" "," ",IF('PLAN FINALES'!DP30="1/16","1/16ème Finale",IF('PLAN FINALES'!DP30="1/8","1/8ème Finale",IF('PLAN FINALES'!DP30="1/4","1/4 Finale",IF('PLAN FINALES'!DP30="1/2","1/2 Finale",IF('PLAN FINALES'!DP30="Finale","Finale",IF('PLAN FINALES'!DP30="Finale - Pte Finale","Finale - Pte Finale"," ")))))))</f>
        <v xml:space="preserve"> </v>
      </c>
    </row>
    <row r="45" spans="1:7" ht="45" customHeight="1">
      <c r="A45" s="74"/>
      <c r="B45" s="72"/>
      <c r="C45" s="14" t="str">
        <f>IF('PLAN FINALES'!DB30=" "," ",IF(OR('PLAN FINALES'!DD30="1/2",'PLAN FINALES'!DD30="Finale"),'PLAN FINALES'!DB30&amp;" et "&amp;'PLAN FINALES'!DC30,IF('PLAN FINALES'!DD30="Finale - Pte Finale",CONCATENATE('PLAN FINALES'!DB30," et ",'PLAN FINALES'!DB30+1," - ",'PLAN FINALES'!DC30),'PLAN FINALES'!DB30&amp;" à "&amp;'PLAN FINALES'!DC30)))</f>
        <v xml:space="preserve"> </v>
      </c>
      <c r="D45" s="15" t="str">
        <f>IF('PLAN FINALES'!DE30=" "," ",IF(OR('PLAN FINALES'!DG30="1/2",'PLAN FINALES'!DG30="Finale"),'PLAN FINALES'!DE30&amp;" et "&amp;'PLAN FINALES'!DF30,IF('PLAN FINALES'!DG30="Finale - Pte Finale",CONCATENATE('PLAN FINALES'!DE30," et ",'PLAN FINALES'!DE30+1," - ",'PLAN FINALES'!DF30),'PLAN FINALES'!DE30&amp;" à "&amp;'PLAN FINALES'!DF30)))</f>
        <v xml:space="preserve"> </v>
      </c>
      <c r="E45" s="14" t="str">
        <f>IF('PLAN FINALES'!DH30=" "," ",IF(OR('PLAN FINALES'!DJ30="1/2",'PLAN FINALES'!DJ30="Finale"),'PLAN FINALES'!DH30&amp;" et "&amp;'PLAN FINALES'!DI30,IF('PLAN FINALES'!DJ30="Finale - Pte Finale",CONCATENATE('PLAN FINALES'!DH30," et ",'PLAN FINALES'!DH30+1," - ",'PLAN FINALES'!DI30),'PLAN FINALES'!DH30&amp;" à "&amp;'PLAN FINALES'!DI30)))</f>
        <v xml:space="preserve"> </v>
      </c>
      <c r="F45" s="14" t="str">
        <f>IF('PLAN FINALES'!DK30=" "," ",IF(OR('PLAN FINALES'!DM30="1/2",'PLAN FINALES'!DM30="Finale"),'PLAN FINALES'!DK30&amp;" et "&amp;'PLAN FINALES'!DL30,IF('PLAN FINALES'!DM30="Finale - Pte Finale",CONCATENATE('PLAN FINALES'!DK30," et ",'PLAN FINALES'!DK30+1," - ",'PLAN FINALES'!DL30),'PLAN FINALES'!DK30&amp;" à "&amp;'PLAN FINALES'!DL30)))</f>
        <v xml:space="preserve"> </v>
      </c>
      <c r="G45" s="14" t="str">
        <f>IF('PLAN FINALES'!DN30=" "," ",IF(OR('PLAN FINALES'!DP30="1/2",'PLAN FINALES'!DP30="Finale"),'PLAN FINALES'!DN30&amp;" et "&amp;'PLAN FINALES'!DO30,IF('PLAN FINALES'!DP30="Finale - Pte Finale",CONCATENATE('PLAN FINALES'!DN30," et ",'PLAN FINALES'!DN30+1," - ",'PLAN FINALES'!DO30),'PLAN FINALES'!DN30&amp;" à "&amp;'PLAN FINALES'!DO30)))</f>
        <v xml:space="preserve"> </v>
      </c>
    </row>
    <row r="46" spans="1:7" ht="45" customHeight="1">
      <c r="A46" s="75" t="s">
        <v>67</v>
      </c>
      <c r="B46" s="77"/>
      <c r="C46" s="13" t="str">
        <f>IF('PLAN FINALES'!DD7=" "," ",IF('PLAN FINALES'!DD7="1/16","1/16ème Finale",IF('PLAN FINALES'!DD7="1/8","1/8ème Finale",IF('PLAN FINALES'!DD7="1/4","1/4 Finale",IF('PLAN FINALES'!DD7="1/2","1/2 Finale",IF('PLAN FINALES'!DD7="Finale","Finale",IF('PLAN FINALES'!DD7="Finale - Pte Finale","Finale - Pte Finale"," ")))))))</f>
        <v xml:space="preserve"> </v>
      </c>
      <c r="D46" s="13" t="str">
        <f>IF('PLAN FINALES'!DG7=" "," ",IF('PLAN FINALES'!DG7="1/16","1/16ème Finale",IF('PLAN FINALES'!DG7="1/8","1/8ème Finale",IF('PLAN FINALES'!DG7="1/4","1/4 Finale",IF('PLAN FINALES'!DG7="1/2","1/2 Finale",IF('PLAN FINALES'!DG7="Finale","Finale",IF('PLAN FINALES'!DG7="Finale - Pte Finale","Finale - Pte Finale"," ")))))))</f>
        <v xml:space="preserve"> </v>
      </c>
      <c r="E46" s="13" t="str">
        <f>IF('PLAN FINALES'!DJ7=" "," ",IF('PLAN FINALES'!DJ7="1/16","1/16ème Finale",IF('PLAN FINALES'!DJ7="1/8","1/8ème Finale",IF('PLAN FINALES'!DJ7="1/4","1/4 Finale",IF('PLAN FINALES'!DJ7="1/2","1/2 Finale",IF('PLAN FINALES'!DJ7="Finale","Finale",IF('PLAN FINALES'!DJ7="Finale - Pte Finale","Finale - Pte Finale"," ")))))))</f>
        <v xml:space="preserve"> </v>
      </c>
      <c r="F46" s="13" t="str">
        <f>IF('PLAN FINALES'!DM7=" "," ",IF('PLAN FINALES'!DM7="1/16","1/16ème Finale",IF('PLAN FINALES'!DM7="1/8","1/8ème Finale",IF('PLAN FINALES'!DM7="1/4","1/4 Finale",IF('PLAN FINALES'!DM7="1/2","1/2 Finale",IF('PLAN FINALES'!DM7="Finale","Finale",IF('PLAN FINALES'!DM7="Finale - Pte Finale","Finale - Pte Finale"," ")))))))</f>
        <v xml:space="preserve"> </v>
      </c>
      <c r="G46" s="13" t="str">
        <f>IF('PLAN FINALES'!DP7=" "," ",IF('PLAN FINALES'!DP7="1/16","1/16ème Finale",IF('PLAN FINALES'!DP7="1/8","1/8ème Finale",IF('PLAN FINALES'!DP7="1/4","1/4 Finale",IF('PLAN FINALES'!DP7="1/2","1/2 Finale",IF('PLAN FINALES'!DP7="Finale","Finale",IF('PLAN FINALES'!DP7="Finale - Pte Finale","Finale - Pte Finale"," ")))))))</f>
        <v xml:space="preserve"> </v>
      </c>
    </row>
    <row r="47" spans="1:7" ht="45" customHeight="1">
      <c r="A47" s="76"/>
      <c r="B47" s="77"/>
      <c r="C47" s="13" t="str">
        <f>IF('PLAN FINALES'!DB7=" "," ",IF(OR('PLAN FINALES'!DD7="1/2",'PLAN FINALES'!DD7="Finale"),'PLAN FINALES'!DB7&amp;" et "&amp;'PLAN FINALES'!DC7,IF('PLAN FINALES'!DD7="Finale - Pte Finale",CONCATENATE('PLAN FINALES'!DB7," et ",'PLAN FINALES'!DB7+1," - ",'PLAN FINALES'!DC7),'PLAN FINALES'!DB7&amp;" à "&amp;'PLAN FINALES'!DC7)))</f>
        <v xml:space="preserve"> </v>
      </c>
      <c r="D47" s="13" t="str">
        <f>IF('PLAN FINALES'!DE7=" "," ",IF(OR('PLAN FINALES'!DG7="1/2",'PLAN FINALES'!DG7="Finale"),'PLAN FINALES'!DE7&amp;" et "&amp;'PLAN FINALES'!DF7,IF('PLAN FINALES'!DG7="Finale - Pte Finale",CONCATENATE('PLAN FINALES'!DE7," et ",'PLAN FINALES'!DE7+1," - ",'PLAN FINALES'!DF7),'PLAN FINALES'!DE7&amp;" à "&amp;'PLAN FINALES'!DF7)))</f>
        <v xml:space="preserve"> </v>
      </c>
      <c r="E47" s="13" t="str">
        <f>IF('PLAN FINALES'!DH7=" "," ",IF(OR('PLAN FINALES'!DJ7="1/2",'PLAN FINALES'!DJ7="Finale"),'PLAN FINALES'!DH7&amp;" et "&amp;'PLAN FINALES'!DI7,IF('PLAN FINALES'!DJ7="Finale - Pte Finale",CONCATENATE('PLAN FINALES'!DH7," et ",'PLAN FINALES'!DH7+1," - ",'PLAN FINALES'!DI7),'PLAN FINALES'!DH7&amp;" à "&amp;'PLAN FINALES'!DI7)))</f>
        <v xml:space="preserve"> </v>
      </c>
      <c r="F47" s="13" t="str">
        <f>IF('PLAN FINALES'!DK7=" "," ",IF(OR('PLAN FINALES'!DM7="1/2",'PLAN FINALES'!DM7="Finale"),'PLAN FINALES'!DK7&amp;" et "&amp;'PLAN FINALES'!DL7,IF('PLAN FINALES'!DM7="Finale - Pte Finale",CONCATENATE('PLAN FINALES'!DK7," et ",'PLAN FINALES'!DK7+1," - ",'PLAN FINALES'!DL7),'PLAN FINALES'!DK7&amp;" à "&amp;'PLAN FINALES'!DL7)))</f>
        <v xml:space="preserve"> </v>
      </c>
      <c r="G47" s="13" t="str">
        <f>IF('PLAN FINALES'!DN7=" "," ",IF(OR('PLAN FINALES'!DP7="1/2",'PLAN FINALES'!DP7="Finale"),'PLAN FINALES'!DN7&amp;" et "&amp;'PLAN FINALES'!DO7,IF('PLAN FINALES'!DP7="Finale - Pte Finale",CONCATENATE('PLAN FINALES'!DN7," et ",'PLAN FINALES'!DN7+1," - ",'PLAN FINALES'!DO7),'PLAN FINALES'!DN7&amp;" à "&amp;'PLAN FINALES'!DO7)))</f>
        <v xml:space="preserve"> </v>
      </c>
    </row>
    <row r="48" spans="1:7" ht="45" customHeight="1">
      <c r="A48" s="73" t="s">
        <v>68</v>
      </c>
      <c r="B48" s="72"/>
      <c r="C48" s="14" t="str">
        <f>IF('PLAN FINALES'!DD6=" "," ",IF('PLAN FINALES'!DD6="1/16","1/16ème Finale",IF('PLAN FINALES'!DD6="1/8","1/8ème Finale",IF('PLAN FINALES'!DD6="1/4","1/4 Finale",IF('PLAN FINALES'!DD6="1/2","1/2 Finale",IF('PLAN FINALES'!DD6="Finale","Finale",IF('PLAN FINALES'!DD6="Finale - Pte Finale","Finale - Pte Finale"," ")))))))</f>
        <v xml:space="preserve"> </v>
      </c>
      <c r="D48" s="14" t="str">
        <f>IF('PLAN FINALES'!DG6=" "," ",IF('PLAN FINALES'!DG6="1/16","1/16ème Finale",IF('PLAN FINALES'!DG6="1/8","1/8ème Finale",IF('PLAN FINALES'!DG6="1/4","1/4 Finale",IF('PLAN FINALES'!DG6="1/2","1/2 Finale",IF('PLAN FINALES'!DG6="Finale","Finale",IF('PLAN FINALES'!DG6="Finale - Pte Finale","Finale - Pte Finale"," ")))))))</f>
        <v xml:space="preserve"> </v>
      </c>
      <c r="E48" s="14" t="str">
        <f>IF('PLAN FINALES'!DJ6=" "," ",IF('PLAN FINALES'!DJ6="1/16","1/16ème Finale",IF('PLAN FINALES'!DJ6="1/8","1/8ème Finale",IF('PLAN FINALES'!DJ6="1/4","1/4 Finale",IF('PLAN FINALES'!DJ6="1/2","1/2 Finale",IF('PLAN FINALES'!DJ6="Finale","Finale",IF('PLAN FINALES'!DJ6="Finale - Pte Finale","Finale - Pte Finale"," ")))))))</f>
        <v xml:space="preserve"> </v>
      </c>
      <c r="F48" s="14" t="str">
        <f>IF('PLAN FINALES'!DM6=" "," ",IF('PLAN FINALES'!DM6="1/16","1/16ème Finale",IF('PLAN FINALES'!DM6="1/8","1/8ème Finale",IF('PLAN FINALES'!DM6="1/4","1/4 Finale",IF('PLAN FINALES'!DM6="1/2","1/2 Finale",IF('PLAN FINALES'!DM6="Finale","Finale",IF('PLAN FINALES'!DM6="Finale - Pte Finale","Finale - Pte Finale"," ")))))))</f>
        <v xml:space="preserve"> </v>
      </c>
      <c r="G48" s="14" t="str">
        <f>IF('PLAN FINALES'!DP6=" "," ",IF('PLAN FINALES'!DP6="1/16","1/16ème Finale",IF('PLAN FINALES'!DP6="1/8","1/8ème Finale",IF('PLAN FINALES'!DP6="1/4","1/4 Finale",IF('PLAN FINALES'!DP6="1/2","1/2 Finale",IF('PLAN FINALES'!DP6="Finale","Finale",IF('PLAN FINALES'!DP6="Finale - Pte Finale","Finale - Pte Finale"," ")))))))</f>
        <v xml:space="preserve"> </v>
      </c>
    </row>
    <row r="49" spans="1:7" ht="45" customHeight="1">
      <c r="A49" s="74"/>
      <c r="B49" s="72"/>
      <c r="C49" s="15" t="str">
        <f>IF('PLAN FINALES'!DB6=" "," ",IF(OR('PLAN FINALES'!DD6="1/2",'PLAN FINALES'!DD6="Finale"),'PLAN FINALES'!DB6&amp;" et "&amp;'PLAN FINALES'!DC6,IF('PLAN FINALES'!DD6="Finale - Pte Finale",CONCATENATE('PLAN FINALES'!DB6," et ",'PLAN FINALES'!DB6+1," - ",'PLAN FINALES'!DC6),'PLAN FINALES'!DB6&amp;" à "&amp;'PLAN FINALES'!DC6)))</f>
        <v xml:space="preserve"> </v>
      </c>
      <c r="D49" s="15" t="str">
        <f>IF('PLAN FINALES'!DE6=" "," ",IF(OR('PLAN FINALES'!DG6="1/2",'PLAN FINALES'!DG6="Finale"),'PLAN FINALES'!DE6&amp;" et "&amp;'PLAN FINALES'!DF6,IF('PLAN FINALES'!DG6="Finale - Pte Finale",CONCATENATE('PLAN FINALES'!DE6," et ",'PLAN FINALES'!DE6+1," - ",'PLAN FINALES'!DF6),'PLAN FINALES'!DE6&amp;" à "&amp;'PLAN FINALES'!DF6)))</f>
        <v xml:space="preserve"> </v>
      </c>
      <c r="E49" s="15" t="str">
        <f>IF('PLAN FINALES'!DH6=" "," ",IF(OR('PLAN FINALES'!DJ6="1/2",'PLAN FINALES'!DJ6="Finale"),'PLAN FINALES'!DH6&amp;" et "&amp;'PLAN FINALES'!DI6,IF('PLAN FINALES'!DJ6="Finale - Pte Finale",CONCATENATE('PLAN FINALES'!DH6," et ",'PLAN FINALES'!DH6+1," - ",'PLAN FINALES'!DI6),'PLAN FINALES'!DH6&amp;" à "&amp;'PLAN FINALES'!DI6)))</f>
        <v xml:space="preserve"> </v>
      </c>
      <c r="F49" s="15" t="str">
        <f>IF('PLAN FINALES'!DK6=" "," ",IF(OR('PLAN FINALES'!DM6="1/2",'PLAN FINALES'!DM6="Finale"),'PLAN FINALES'!DK6&amp;" et "&amp;'PLAN FINALES'!DL6,IF('PLAN FINALES'!DM6="Finale - Pte Finale",CONCATENATE('PLAN FINALES'!DK6," et ",'PLAN FINALES'!DK6+1," - ",'PLAN FINALES'!DL6),'PLAN FINALES'!DK6&amp;" à "&amp;'PLAN FINALES'!DL6)))</f>
        <v xml:space="preserve"> </v>
      </c>
      <c r="G49" s="15" t="str">
        <f>IF('PLAN FINALES'!DN6=" "," ",IF(OR('PLAN FINALES'!DP6="1/2",'PLAN FINALES'!DP6="Finale"),'PLAN FINALES'!DN6&amp;" et "&amp;'PLAN FINALES'!DO6,IF('PLAN FINALES'!DP6="Finale - Pte Finale",CONCATENATE('PLAN FINALES'!DN6," et ",'PLAN FINALES'!DN6+1," - ",'PLAN FINALES'!DO6),'PLAN FINALES'!DN6&amp;" à "&amp;'PLAN FINALES'!DO6)))</f>
        <v xml:space="preserve"> </v>
      </c>
    </row>
    <row r="50" spans="1:7" ht="45" customHeight="1">
      <c r="A50" s="75" t="s">
        <v>69</v>
      </c>
      <c r="B50" s="77"/>
      <c r="C50" s="13" t="str">
        <f>IF('PLAN FINALES'!DD9=" "," ",IF('PLAN FINALES'!DD9="1/16","1/16ème Finale",IF('PLAN FINALES'!DD9="1/8","1/8ème Finale",IF('PLAN FINALES'!DD9="1/4","1/4 Finale",IF('PLAN FINALES'!DD9="1/2","1/2 Finale",IF('PLAN FINALES'!DD9="Finale","Finale",IF('PLAN FINALES'!DD9="Finale - Pte Finale","Finale - Pte Finale"," ")))))))</f>
        <v xml:space="preserve"> </v>
      </c>
      <c r="D50" s="13" t="str">
        <f>IF('PLAN FINALES'!DG9=" "," ",IF('PLAN FINALES'!DG9="1/16","1/16ème Finale",IF('PLAN FINALES'!DG9="1/8","1/8ème Finale",IF('PLAN FINALES'!DG9="1/4","1/4 Finale",IF('PLAN FINALES'!DG9="1/2","1/2 Finale",IF('PLAN FINALES'!DG9="Finale","Finale",IF('PLAN FINALES'!DG9="Finale - Pte Finale","Finale - Pte Finale"," ")))))))</f>
        <v xml:space="preserve"> </v>
      </c>
      <c r="E50" s="13" t="str">
        <f>IF('PLAN FINALES'!DJ9=" "," ",IF('PLAN FINALES'!DJ9="1/16","1/16ème Finale",IF('PLAN FINALES'!DJ9="1/8","1/8ème Finale",IF('PLAN FINALES'!DJ9="1/4","1/4 Finale",IF('PLAN FINALES'!DJ9="1/2","1/2 Finale",IF('PLAN FINALES'!DJ9="Finale","Finale",IF('PLAN FINALES'!DJ9="Finale - Pte Finale","Finale - Pte Finale"," ")))))))</f>
        <v xml:space="preserve"> </v>
      </c>
      <c r="F50" s="13" t="str">
        <f>IF('PLAN FINALES'!DM9=" "," ",IF('PLAN FINALES'!DM9="1/16","1/16ème Finale",IF('PLAN FINALES'!D96="1/8","1/8ème Finale",IF('PLAN FINALES'!DM9="1/4","1/4 Finale",IF('PLAN FINALES'!DM9="1/2","1/2 Finale",IF('PLAN FINALES'!DM9="Finale","Finale",IF('PLAN FINALES'!DM9="Finale - Pte Finale","Finale - Pte Finale"," ")))))))</f>
        <v xml:space="preserve"> </v>
      </c>
      <c r="G50" s="13" t="str">
        <f>IF('PLAN FINALES'!DP9=" "," ",IF('PLAN FINALES'!DP9="1/16","1/16ème Finale",IF('PLAN FINALES'!DP9="1/8","1/8ème Finale",IF('PLAN FINALES'!DP9="1/4","1/4 Finale",IF('PLAN FINALES'!DP9="1/2","1/2 Finale",IF('PLAN FINALES'!DP9="Finale","Finale",IF('PLAN FINALES'!DP9="Finale - Pte Finale","Finale - Pte Finale"," ")))))))</f>
        <v xml:space="preserve"> </v>
      </c>
    </row>
    <row r="51" spans="1:7" ht="45" customHeight="1">
      <c r="A51" s="76"/>
      <c r="B51" s="77"/>
      <c r="C51" s="13" t="str">
        <f>IF('PLAN FINALES'!DB9=" "," ",IF(OR('PLAN FINALES'!DD9="1/2",'PLAN FINALES'!DD9="Finale"),'PLAN FINALES'!DB9&amp;" et "&amp;'PLAN FINALES'!DC9,IF('PLAN FINALES'!DD9="Finale - Pte Finale",CONCATENATE('PLAN FINALES'!DB9," et ",'PLAN FINALES'!DB9+1," - ",'PLAN FINALES'!DC9),'PLAN FINALES'!DB9&amp;" à "&amp;'PLAN FINALES'!DC9)))</f>
        <v xml:space="preserve"> </v>
      </c>
      <c r="D51" s="13" t="str">
        <f>IF('PLAN FINALES'!DE9=" "," ",IF(OR('PLAN FINALES'!DG9="1/2",'PLAN FINALES'!DG9="Finale"),'PLAN FINALES'!DE9&amp;" et "&amp;'PLAN FINALES'!DF9,IF('PLAN FINALES'!DG9="Finale - Pte Finale",CONCATENATE('PLAN FINALES'!DE9," et ",'PLAN FINALES'!DE9+1," - ",'PLAN FINALES'!DF9),'PLAN FINALES'!DE9&amp;" à "&amp;'PLAN FINALES'!DF9)))</f>
        <v xml:space="preserve"> </v>
      </c>
      <c r="E51" s="13" t="str">
        <f>IF('PLAN FINALES'!DH9=" "," ",IF(OR('PLAN FINALES'!DJ9="1/2",'PLAN FINALES'!DJ9="Finale"),'PLAN FINALES'!DH9&amp;" et "&amp;'PLAN FINALES'!DI9,IF('PLAN FINALES'!DJ9="Finale - Pte Finale",CONCATENATE('PLAN FINALES'!DH9," et ",'PLAN FINALES'!DH9+1," - ",'PLAN FINALES'!DI9),'PLAN FINALES'!DH9&amp;" à "&amp;'PLAN FINALES'!DI9)))</f>
        <v xml:space="preserve"> </v>
      </c>
      <c r="F51" s="13" t="str">
        <f>IF('PLAN FINALES'!DK9=" "," ",IF(OR('PLAN FINALES'!DM9="1/2",'PLAN FINALES'!DM9="Finale"),'PLAN FINALES'!DK9&amp;" et "&amp;'PLAN FINALES'!DL9,IF('PLAN FINALES'!DM9="Finale - Pte Finale",CONCATENATE('PLAN FINALES'!DK9," et ",'PLAN FINALES'!DK9+1," - ",'PLAN FINALES'!DL9),'PLAN FINALES'!DK9&amp;" à "&amp;'PLAN FINALES'!DL9)))</f>
        <v xml:space="preserve"> </v>
      </c>
      <c r="G51" s="13" t="str">
        <f>IF('PLAN FINALES'!DN9=" "," ",IF(OR('PLAN FINALES'!DP9="1/2",'PLAN FINALES'!DP9="Finale"),'PLAN FINALES'!DN9&amp;" et "&amp;'PLAN FINALES'!DO9,IF('PLAN FINALES'!DP9="Finale - Pte Finale",CONCATENATE('PLAN FINALES'!DN9," et ",'PLAN FINALES'!DN9+1," - ",'PLAN FINALES'!DO9),'PLAN FINALES'!DN9&amp;" à "&amp;'PLAN FINALES'!DO9)))</f>
        <v xml:space="preserve"> </v>
      </c>
    </row>
    <row r="52" spans="1:7" ht="45" customHeight="1">
      <c r="A52" s="73" t="s">
        <v>70</v>
      </c>
      <c r="B52" s="72"/>
      <c r="C52" s="14" t="str">
        <f>IF('PLAN FINALES'!DD8=" "," ",IF('PLAN FINALES'!DD8="1/16","1/16ème Finale",IF('PLAN FINALES'!DD8="1/8","1/8ème Finale",IF('PLAN FINALES'!DD8="1/4","1/4 Finale",IF('PLAN FINALES'!DD8="1/2","1/2 Finale",IF('PLAN FINALES'!DD8="Finale","Finale",IF('PLAN FINALES'!DD8="Finale - Pte Finale","Finale - Pte Finale"," ")))))))</f>
        <v xml:space="preserve"> </v>
      </c>
      <c r="D52" s="14" t="str">
        <f>IF('PLAN FINALES'!DG8=" "," ",IF('PLAN FINALES'!DG8="1/16","1/16ème Finale",IF('PLAN FINALES'!DG8="1/8","1/8ème Finale",IF('PLAN FINALES'!DG8="1/4","1/4 Finale",IF('PLAN FINALES'!DG8="1/2","1/2 Finale",IF('PLAN FINALES'!DG8="Finale","Finale",IF('PLAN FINALES'!DG8="Finale - Pte Finale","Finale - Pte Finale"," ")))))))</f>
        <v xml:space="preserve"> </v>
      </c>
      <c r="E52" s="14" t="str">
        <f>IF('PLAN FINALES'!DJ8=" "," ",IF('PLAN FINALES'!DJ8="1/16","1/16ème Finale",IF('PLAN FINALES'!DJ8="1/8","1/8ème Finale",IF('PLAN FINALES'!DJ8="1/4","1/4 Finale",IF('PLAN FINALES'!DJ8="1/2","1/2 Finale",IF('PLAN FINALES'!DJ8="Finale","Finale",IF('PLAN FINALES'!DJ8="Finale - Pte Finale","Finale - Pte Finale"," ")))))))</f>
        <v xml:space="preserve"> </v>
      </c>
      <c r="F52" s="14" t="str">
        <f>IF('PLAN FINALES'!DM8=" "," ",IF('PLAN FINALES'!DM8="1/16","1/16ème Finale",IF('PLAN FINALES'!DM8="1/8","1/8ème Finale",IF('PLAN FINALES'!DM8="1/4","1/4 Finale",IF('PLAN FINALES'!DM8="1/2","1/2 Finale",IF('PLAN FINALES'!DM8="Finale","Finale",IF('PLAN FINALES'!DM8="Finale - Pte Finale","Finale - Pte Finale"," ")))))))</f>
        <v xml:space="preserve"> </v>
      </c>
      <c r="G52" s="14" t="str">
        <f>IF('PLAN FINALES'!DP8=" "," ",IF('PLAN FINALES'!DP8="1/16","1/16ème Finale",IF('PLAN FINALES'!DP8="1/8","1/8ème Finale",IF('PLAN FINALES'!DP8="1/4","1/4 Finale",IF('PLAN FINALES'!DP8="1/2","1/2 Finale",IF('PLAN FINALES'!DP8="Finale","Finale",IF('PLAN FINALES'!DP8="Finale - Pte Finale","Finale - Pte Finale"," ")))))))</f>
        <v xml:space="preserve"> </v>
      </c>
    </row>
    <row r="53" spans="1:7" ht="45" customHeight="1">
      <c r="A53" s="74"/>
      <c r="B53" s="72"/>
      <c r="C53" s="14" t="str">
        <f>IF('PLAN FINALES'!DB8=" "," ",IF(OR('PLAN FINALES'!DD8="1/2",'PLAN FINALES'!DD8="Finale"),'PLAN FINALES'!DB8&amp;" et "&amp;'PLAN FINALES'!DC8,IF('PLAN FINALES'!DD8="Finale - Pte Finale",CONCATENATE('PLAN FINALES'!DB8," et ",'PLAN FINALES'!DB8+1," - ",'PLAN FINALES'!DC8),'PLAN FINALES'!DB8&amp;" à "&amp;'PLAN FINALES'!DC8)))</f>
        <v xml:space="preserve"> </v>
      </c>
      <c r="D53" s="14" t="str">
        <f>IF('PLAN FINALES'!DE8=" "," ",IF(OR('PLAN FINALES'!DG8="1/2",'PLAN FINALES'!DG8="Finale"),'PLAN FINALES'!DE8&amp;" et "&amp;'PLAN FINALES'!DF8,IF('PLAN FINALES'!DG8="Finale - Pte Finale",CONCATENATE('PLAN FINALES'!DE8," et ",'PLAN FINALES'!DE8+1," - ",'PLAN FINALES'!DF8),'PLAN FINALES'!DE8&amp;" à "&amp;'PLAN FINALES'!DF8)))</f>
        <v xml:space="preserve"> </v>
      </c>
      <c r="E53" s="15" t="str">
        <f>IF('PLAN FINALES'!DH8=" "," ",IF(OR('PLAN FINALES'!DJ8="1/2",'PLAN FINALES'!DJ8="Finale"),'PLAN FINALES'!DH8&amp;" et "&amp;'PLAN FINALES'!DI8,IF('PLAN FINALES'!DJ8="Finale - Pte Finale",CONCATENATE('PLAN FINALES'!DH8," et ",'PLAN FINALES'!DH8+1," - ",'PLAN FINALES'!DI8),'PLAN FINALES'!DH8&amp;" à "&amp;'PLAN FINALES'!DI8)))</f>
        <v xml:space="preserve"> </v>
      </c>
      <c r="F53" s="14" t="str">
        <f>IF('PLAN FINALES'!DK8=" "," ",IF(OR('PLAN FINALES'!DM8="1/2",'PLAN FINALES'!DM8="Finale"),'PLAN FINALES'!DK8&amp;" et "&amp;'PLAN FINALES'!DL8,IF('PLAN FINALES'!DM8="Finale - Pte Finale",CONCATENATE('PLAN FINALES'!DK8," et ",'PLAN FINALES'!DK8+1," - ",'PLAN FINALES'!DL8),'PLAN FINALES'!DK8&amp;" à "&amp;'PLAN FINALES'!DL8)))</f>
        <v xml:space="preserve"> </v>
      </c>
      <c r="G53" s="15" t="str">
        <f>IF('PLAN FINALES'!DN8=" "," ",IF(OR('PLAN FINALES'!DP8="1/2",'PLAN FINALES'!DP8="Finale"),'PLAN FINALES'!DN8&amp;" et "&amp;'PLAN FINALES'!DO8,IF('PLAN FINALES'!DP8="Finale - Pte Finale",CONCATENATE('PLAN FINALES'!DN8," et ",'PLAN FINALES'!DN8+1," - ",'PLAN FINALES'!DO8),'PLAN FINALES'!DN8&amp;" à "&amp;'PLAN FINALES'!DO8)))</f>
        <v xml:space="preserve"> </v>
      </c>
    </row>
    <row r="54" spans="1:7" ht="45" customHeight="1">
      <c r="A54" s="75" t="s">
        <v>71</v>
      </c>
      <c r="B54" s="77"/>
      <c r="C54" s="13" t="str">
        <f>IF('PLAN FINALES'!DD11=" "," ",IF('PLAN FINALES'!DD11="1/16","1/16ème Finale",IF('PLAN FINALES'!DD11="1/8","1/8ème Finale",IF('PLAN FINALES'!DD11="1/4","1/4 Finale",IF('PLAN FINALES'!DD11="1/2","1/2 Finale",IF('PLAN FINALES'!DD11="Finale","Finale",IF('PLAN FINALES'!DD11="Finale - Pte Finale","Finale - Pte Finale"," ")))))))</f>
        <v xml:space="preserve"> </v>
      </c>
      <c r="D54" s="13" t="str">
        <f>IF('PLAN FINALES'!DG11=" "," ",IF('PLAN FINALES'!DG11="1/16","1/16ème Finale",IF('PLAN FINALES'!DG11="1/8","1/8ème Finale",IF('PLAN FINALES'!DG11="1/4","1/4 Finale",IF('PLAN FINALES'!DG11="1/2","1/2 Finale",IF('PLAN FINALES'!DG11="Finale","Finale",IF('PLAN FINALES'!DG11="Finale - Pte Finale","Finale - Pte Finale"," ")))))))</f>
        <v xml:space="preserve"> </v>
      </c>
      <c r="E54" s="13" t="str">
        <f>IF('PLAN FINALES'!DJ11=" "," ",IF('PLAN FINALES'!DJ11="1/16","1/16ème Finale",IF('PLAN FINALES'!DJ11="1/8","1/8ème Finale",IF('PLAN FINALES'!DJ11="1/4","1/4 Finale",IF('PLAN FINALES'!DJ11="1/2","1/2 Finale",IF('PLAN FINALES'!DJ11="Finale","Finale",IF('PLAN FINALES'!DJ11="Finale - Pte Finale","Finale - Pte Finale"," ")))))))</f>
        <v xml:space="preserve"> </v>
      </c>
      <c r="F54" s="13" t="str">
        <f>IF('PLAN FINALES'!DM11=" "," ",IF('PLAN FINALES'!DM11="1/16","1/16ème Finale",IF('PLAN FINALES'!DM11="1/8","1/8ème Finale",IF('PLAN FINALES'!DM11="1/4","1/4 Finale",IF('PLAN FINALES'!DM11="1/2","1/2 Finale",IF('PLAN FINALES'!DM11="Finale","Finale",IF('PLAN FINALES'!DM11="Finale - Pte Finale","Finale - Pte Finale"," ")))))))</f>
        <v xml:space="preserve"> </v>
      </c>
      <c r="G54" s="13" t="str">
        <f>IF('PLAN FINALES'!DP11=" "," ",IF('PLAN FINALES'!DP11="1/16","1/16ème Finale",IF('PLAN FINALES'!DP11="1/8","1/8ème Finale",IF('PLAN FINALES'!DP11="1/4","1/4 Finale",IF('PLAN FINALES'!DP11="1/2","1/2 Finale",IF('PLAN FINALES'!DP11="Finale","Finale",IF('PLAN FINALES'!DP11="Finale - Pte Finale","Finale - Pte Finale"," ")))))))</f>
        <v xml:space="preserve"> </v>
      </c>
    </row>
    <row r="55" spans="1:7" ht="45" customHeight="1">
      <c r="A55" s="76"/>
      <c r="B55" s="77"/>
      <c r="C55" s="13" t="str">
        <f>IF('PLAN FINALES'!DB11=" "," ",IF(OR('PLAN FINALES'!DD11="1/2",'PLAN FINALES'!DD11="Finale"),'PLAN FINALES'!DB11&amp;" et "&amp;'PLAN FINALES'!DC11,IF('PLAN FINALES'!DD11="Finale - Pte Finale",CONCATENATE('PLAN FINALES'!DB11," et ",'PLAN FINALES'!DB11+1," - ",'PLAN FINALES'!DC11),'PLAN FINALES'!DB11&amp;" à "&amp;'PLAN FINALES'!DC11)))</f>
        <v xml:space="preserve"> </v>
      </c>
      <c r="D55" s="13" t="str">
        <f>IF('PLAN FINALES'!DE11=" "," ",IF(OR('PLAN FINALES'!DG11="1/2",'PLAN FINALES'!DG11="Finale"),'PLAN FINALES'!DE11&amp;" et "&amp;'PLAN FINALES'!DF11,IF('PLAN FINALES'!DG11="Finale - Pte Finale",CONCATENATE('PLAN FINALES'!DE11," et ",'PLAN FINALES'!DE11+1," - ",'PLAN FINALES'!DF11),'PLAN FINALES'!DE11&amp;" à "&amp;'PLAN FINALES'!DF11)))</f>
        <v xml:space="preserve"> </v>
      </c>
      <c r="E55" s="13" t="str">
        <f>IF('PLAN FINALES'!DH11=" "," ",IF(OR('PLAN FINALES'!DJ11="1/2",'PLAN FINALES'!DJ11="Finale"),'PLAN FINALES'!DH11&amp;" et "&amp;'PLAN FINALES'!DI11,IF('PLAN FINALES'!DJ11="Finale - Pte Finale",CONCATENATE('PLAN FINALES'!DH11," et ",'PLAN FINALES'!DH11+1," - ",'PLAN FINALES'!DI11),'PLAN FINALES'!DH11&amp;" à "&amp;'PLAN FINALES'!DI11)))</f>
        <v xml:space="preserve"> </v>
      </c>
      <c r="F55" s="13" t="str">
        <f>IF('PLAN FINALES'!DK11=" "," ",IF(OR('PLAN FINALES'!DM11="1/2",'PLAN FINALES'!DM11="Finale"),'PLAN FINALES'!DK11&amp;" et "&amp;'PLAN FINALES'!DL11,IF('PLAN FINALES'!DM11="Finale - Pte Finale",CONCATENATE('PLAN FINALES'!DK11," et ",'PLAN FINALES'!DK11+1," - ",'PLAN FINALES'!DL11),'PLAN FINALES'!DK11&amp;" à "&amp;'PLAN FINALES'!DL11)))</f>
        <v xml:space="preserve"> </v>
      </c>
      <c r="G55" s="13" t="str">
        <f>IF('PLAN FINALES'!DN11=" "," ",IF(OR('PLAN FINALES'!DP11="1/2",'PLAN FINALES'!DP11="Finale"),'PLAN FINALES'!DN11&amp;" et "&amp;'PLAN FINALES'!DO11,IF('PLAN FINALES'!DP11="Finale - Pte Finale",CONCATENATE('PLAN FINALES'!DN11," et ",'PLAN FINALES'!DN11+1," - ",'PLAN FINALES'!DO11),'PLAN FINALES'!DN11&amp;" à "&amp;'PLAN FINALES'!DO11)))</f>
        <v xml:space="preserve"> </v>
      </c>
    </row>
    <row r="56" spans="1:7" ht="45" customHeight="1">
      <c r="A56" s="73" t="s">
        <v>72</v>
      </c>
      <c r="B56" s="72"/>
      <c r="C56" s="14" t="str">
        <f>IF('PLAN FINALES'!DD10=" "," ",IF('PLAN FINALES'!DD10="1/16","1/16ème Finale",IF('PLAN FINALES'!DD10="1/8","1/8ème Finale",IF('PLAN FINALES'!DD10="1/4","1/4 Finale",IF('PLAN FINALES'!DD10="1/2","1/2 Finale",IF('PLAN FINALES'!DD10="Finale","Finale",IF('PLAN FINALES'!DD10="Finale - Pte Finale","Finale - Pte Finale"," ")))))))</f>
        <v xml:space="preserve"> </v>
      </c>
      <c r="D56" s="14" t="str">
        <f>IF('PLAN FINALES'!DG10=" "," ",IF('PLAN FINALES'!DG10="1/16","1/16ème Finale",IF('PLAN FINALES'!DG10="1/8","1/8ème Finale",IF('PLAN FINALES'!DG10="1/4","1/4 Finale",IF('PLAN FINALES'!DG10="1/2","1/2 Finale",IF('PLAN FINALES'!DG10="Finale","Finale",IF('PLAN FINALES'!DG10="Finale - Pte Finale","Finale - Pte Finale"," ")))))))</f>
        <v xml:space="preserve"> </v>
      </c>
      <c r="E56" s="14" t="str">
        <f>IF('PLAN FINALES'!DJ10=" "," ",IF('PLAN FINALES'!DJ10="1/16","1/16ème Finale",IF('PLAN FINALES'!DJ10="1/8","1/8ème Finale",IF('PLAN FINALES'!DJ10="1/4","1/4 Finale",IF('PLAN FINALES'!DJ10="1/2","1/2 Finale",IF('PLAN FINALES'!DJ10="Finale","Finale",IF('PLAN FINALES'!DJ10="Finale - Pte Finale","Finale - Pte Finale"," ")))))))</f>
        <v xml:space="preserve"> </v>
      </c>
      <c r="F56" s="14" t="str">
        <f>IF('PLAN FINALES'!DM10=" "," ",IF('PLAN FINALES'!DM10="1/16","1/16ème Finale",IF('PLAN FINALES'!DM10="1/8","1/8ème Finale",IF('PLAN FINALES'!DM10="1/4","1/4 Finale",IF('PLAN FINALES'!DM10="1/2","1/2 Finale",IF('PLAN FINALES'!DM10="Finale","Finale",IF('PLAN FINALES'!DM10="Finale - Pte Finale","Finale - Pte Finale"," ")))))))</f>
        <v xml:space="preserve"> </v>
      </c>
      <c r="G56" s="14" t="str">
        <f>IF('PLAN FINALES'!DP10=" "," ",IF('PLAN FINALES'!DP10="1/16","1/16ème Finale",IF('PLAN FINALES'!DP10="1/8","1/8ème Finale",IF('PLAN FINALES'!DP10="1/4","1/4 Finale",IF('PLAN FINALES'!DP10="1/2","1/2 Finale",IF('PLAN FINALES'!DP10="Finale","Finale",IF('PLAN FINALES'!DP10="Finale - Pte Finale","Finale - Pte Finale"," ")))))))</f>
        <v xml:space="preserve"> </v>
      </c>
    </row>
    <row r="57" spans="1:7" ht="45" customHeight="1">
      <c r="A57" s="74"/>
      <c r="B57" s="72"/>
      <c r="C57" s="15" t="str">
        <f>IF('PLAN FINALES'!DB10=" "," ",IF(OR('PLAN FINALES'!DD10="1/2",'PLAN FINALES'!DD10="Finale"),'PLAN FINALES'!DB10&amp;" et "&amp;'PLAN FINALES'!DC10,IF('PLAN FINALES'!DD10="Finale - Pte Finale",CONCATENATE('PLAN FINALES'!DB10," et ",'PLAN FINALES'!DB10+1," - ",'PLAN FINALES'!DC10),'PLAN FINALES'!DB10&amp;" à "&amp;'PLAN FINALES'!DC10)))</f>
        <v xml:space="preserve"> </v>
      </c>
      <c r="D57" s="14" t="str">
        <f>IF('PLAN FINALES'!DE10=" "," ",IF(OR('PLAN FINALES'!DG10="1/2",'PLAN FINALES'!DG10="Finale"),'PLAN FINALES'!DE10&amp;" et "&amp;'PLAN FINALES'!DF10,IF('PLAN FINALES'!DG10="Finale - Pte Finale",CONCATENATE('PLAN FINALES'!DE10," et ",'PLAN FINALES'!DE10+1," - ",'PLAN FINALES'!DF10),'PLAN FINALES'!DE10&amp;" à "&amp;'PLAN FINALES'!DF10)))</f>
        <v xml:space="preserve"> </v>
      </c>
      <c r="E57" s="14" t="str">
        <f>IF('PLAN FINALES'!DH10=" "," ",IF(OR('PLAN FINALES'!DJ10="1/2",'PLAN FINALES'!DJ10="Finale"),'PLAN FINALES'!DH10&amp;" et "&amp;'PLAN FINALES'!DI10,IF('PLAN FINALES'!DJ10="Finale - Pte Finale",CONCATENATE('PLAN FINALES'!DH10," et ",'PLAN FINALES'!DH10+1," - ",'PLAN FINALES'!DI10),'PLAN FINALES'!DH10&amp;" à "&amp;'PLAN FINALES'!DI10)))</f>
        <v xml:space="preserve"> </v>
      </c>
      <c r="F57" s="14" t="str">
        <f>IF('PLAN FINALES'!DK10=" "," ",IF(OR('PLAN FINALES'!DM10="1/2",'PLAN FINALES'!DM10="Finale"),'PLAN FINALES'!DK10&amp;" et "&amp;'PLAN FINALES'!DL10,IF('PLAN FINALES'!DM10="Finale - Pte Finale",CONCATENATE('PLAN FINALES'!DK10," et ",'PLAN FINALES'!DK10+1," - ",'PLAN FINALES'!DL10),'PLAN FINALES'!DK10&amp;" à "&amp;'PLAN FINALES'!DL10)))</f>
        <v xml:space="preserve"> </v>
      </c>
      <c r="G57" s="14" t="str">
        <f>IF('PLAN FINALES'!DN10=" "," ",IF(OR('PLAN FINALES'!DP10="1/2",'PLAN FINALES'!DP10="Finale"),'PLAN FINALES'!DN10&amp;" et "&amp;'PLAN FINALES'!DO10,IF('PLAN FINALES'!DP10="Finale - Pte Finale",CONCATENATE('PLAN FINALES'!DN10," et ",'PLAN FINALES'!DN10+1," - ",'PLAN FINALES'!DO10),'PLAN FINALES'!DN10&amp;" à "&amp;'PLAN FINALES'!DO10)))</f>
        <v xml:space="preserve"> </v>
      </c>
    </row>
    <row r="58" spans="1:7" ht="45" customHeight="1">
      <c r="A58" s="75" t="s">
        <v>73</v>
      </c>
      <c r="B58" s="77"/>
      <c r="C58" s="13" t="str">
        <f>IF('PLAN FINALES'!DD15=" "," ",IF('PLAN FINALES'!DD15="1/16","1/16ème Finale",IF('PLAN FINALES'!DD15="1/8","1/8ème Finale",IF('PLAN FINALES'!DD15="1/4","1/4 Finale",IF('PLAN FINALES'!DD15="1/2","1/2 Finale",IF('PLAN FINALES'!DD15="Finale","Finale",IF('PLAN FINALES'!DD15="Finale - Pte Finale","Finale - Pte Finale"," ")))))))</f>
        <v xml:space="preserve"> </v>
      </c>
      <c r="D58" s="13" t="str">
        <f>IF('PLAN FINALES'!DG15=" "," ",IF('PLAN FINALES'!DG15="1/16","1/16ème Finale",IF('PLAN FINALES'!DG15="1/8","1/8ème Finale",IF('PLAN FINALES'!DG15="1/4","1/4 Finale",IF('PLAN FINALES'!DG15="1/2","1/2 Finale",IF('PLAN FINALES'!DG15="Finale","Finale",IF('PLAN FINALES'!DG15="Finale - Pte Finale","Finale - Pte Finale"," ")))))))</f>
        <v xml:space="preserve"> </v>
      </c>
      <c r="E58" s="13" t="str">
        <f>IF('PLAN FINALES'!DJ15=" "," ",IF('PLAN FINALES'!DJ15="1/16","1/16ème Finale",IF('PLAN FINALES'!DJ15="1/8","1/8ème Finale",IF('PLAN FINALES'!DJ15="1/4","1/4 Finale",IF('PLAN FINALES'!DJ15="1/2","1/2 Finale",IF('PLAN FINALES'!DJ15="Finale","Finale",IF('PLAN FINALES'!DJ15="Finale - Pte Finale","Finale - Pte Finale"," ")))))))</f>
        <v xml:space="preserve"> </v>
      </c>
      <c r="F58" s="13" t="str">
        <f>IF('PLAN FINALES'!DM15=" "," ",IF('PLAN FINALES'!DM15="1/16","1/16ème Finale",IF('PLAN FINALES'!DM15="1/8","1/8ème Finale",IF('PLAN FINALES'!DM15="1/4","1/4 Finale",IF('PLAN FINALES'!DM15="1/2","1/2 Finale",IF('PLAN FINALES'!DM15="Finale","Finale",IF('PLAN FINALES'!DM15="Finale - Pte Finale","Finale - Pte Finale"," ")))))))</f>
        <v xml:space="preserve"> </v>
      </c>
      <c r="G58" s="13" t="str">
        <f>IF('PLAN FINALES'!DP15=" "," ",IF('PLAN FINALES'!DP15="1/16","1/16ème Finale",IF('PLAN FINALES'!DP15="1/8","1/8ème Finale",IF('PLAN FINALES'!DP15="1/4","1/4 Finale",IF('PLAN FINALES'!DP15="1/2","1/2 Finale",IF('PLAN FINALES'!DP15="Finale","Finale",IF('PLAN FINALES'!DP15="Finale - Pte Finale","Finale - Pte Finale"," ")))))))</f>
        <v xml:space="preserve"> </v>
      </c>
    </row>
    <row r="59" spans="1:7" ht="45" customHeight="1">
      <c r="A59" s="76"/>
      <c r="B59" s="77"/>
      <c r="C59" s="13" t="str">
        <f>IF('PLAN FINALES'!DB15=" "," ",IF(OR('PLAN FINALES'!DD15="1/2",'PLAN FINALES'!DD15="Finale"),'PLAN FINALES'!DB15&amp;" et "&amp;'PLAN FINALES'!DC15,IF('PLAN FINALES'!DD15="Finale - Pte Finale",CONCATENATE('PLAN FINALES'!DB15," et ",'PLAN FINALES'!DB15+1," - ",'PLAN FINALES'!DC15),'PLAN FINALES'!DB15&amp;" à "&amp;'PLAN FINALES'!DC15)))</f>
        <v xml:space="preserve"> </v>
      </c>
      <c r="D59" s="13" t="str">
        <f>IF('PLAN FINALES'!DE15=" "," ",IF(OR('PLAN FINALES'!DG15="1/2",'PLAN FINALES'!DG15="Finale"),'PLAN FINALES'!DE15&amp;" et "&amp;'PLAN FINALES'!DF15,IF('PLAN FINALES'!DG15="Finale - Pte Finale",CONCATENATE('PLAN FINALES'!DE15," et ",'PLAN FINALES'!DE15+1," - ",'PLAN FINALES'!DF15),'PLAN FINALES'!DE15&amp;" à "&amp;'PLAN FINALES'!DF15)))</f>
        <v xml:space="preserve"> </v>
      </c>
      <c r="E59" s="13" t="str">
        <f>IF('PLAN FINALES'!DH15=" "," ",IF(OR('PLAN FINALES'!DJ15="1/2",'PLAN FINALES'!DJ15="Finale"),'PLAN FINALES'!DH15&amp;" et "&amp;'PLAN FINALES'!DI15,IF('PLAN FINALES'!DJ15="Finale - Pte Finale",CONCATENATE('PLAN FINALES'!DH15," et ",'PLAN FINALES'!DH15+1," - ",'PLAN FINALES'!DI15),'PLAN FINALES'!DH15&amp;" à "&amp;'PLAN FINALES'!DI15)))</f>
        <v xml:space="preserve"> </v>
      </c>
      <c r="F59" s="13" t="str">
        <f>IF('PLAN FINALES'!DK15=" "," ",IF(OR('PLAN FINALES'!DM15="1/2",'PLAN FINALES'!DM15="Finale"),'PLAN FINALES'!DK15&amp;" et "&amp;'PLAN FINALES'!DL15,IF('PLAN FINALES'!DM15="Finale - Pte Finale",CONCATENATE('PLAN FINALES'!DK15," et ",'PLAN FINALES'!DK15+1," - ",'PLAN FINALES'!DL15),'PLAN FINALES'!DK15&amp;" à "&amp;'PLAN FINALES'!DL15)))</f>
        <v xml:space="preserve"> </v>
      </c>
      <c r="G59" s="13" t="str">
        <f>IF('PLAN FINALES'!DN15=" "," ",IF(OR('PLAN FINALES'!DP15="1/2",'PLAN FINALES'!DP15="Finale"),'PLAN FINALES'!DN15&amp;" et "&amp;'PLAN FINALES'!DO15,IF('PLAN FINALES'!DP15="Finale - Pte Finale",CONCATENATE('PLAN FINALES'!DN15," et ",'PLAN FINALES'!DN15+1," - ",'PLAN FINALES'!DO15),'PLAN FINALES'!DN15&amp;" à "&amp;'PLAN FINALES'!DO15)))</f>
        <v xml:space="preserve"> </v>
      </c>
    </row>
    <row r="60" spans="1:7" ht="45" customHeight="1">
      <c r="A60" s="73" t="s">
        <v>74</v>
      </c>
      <c r="B60" s="72"/>
      <c r="C60" s="14" t="str">
        <f>IF('PLAN FINALES'!DD14=" "," ",IF('PLAN FINALES'!DD14="1/16","1/16ème Finale",IF('PLAN FINALES'!DD14="1/8","1/8ème Finale",IF('PLAN FINALES'!DD14="1/4","1/4 Finale",IF('PLAN FINALES'!DD14="1/2","1/2 Finale",IF('PLAN FINALES'!DD14="Finale","Finale",IF('PLAN FINALES'!DD14="Finale - Pte Finale","Finale - Pte Finale"," ")))))))</f>
        <v xml:space="preserve"> </v>
      </c>
      <c r="D60" s="14" t="str">
        <f>IF('PLAN FINALES'!DG14=" "," ",IF('PLAN FINALES'!DG14="1/16","1/16ème Finale",IF('PLAN FINALES'!DG14="1/8","1/8ème Finale",IF('PLAN FINALES'!DG14="1/4","1/4 Finale",IF('PLAN FINALES'!DG14="1/2","1/2 Finale",IF('PLAN FINALES'!DG14="Finale","Finale",IF('PLAN FINALES'!DG14="Finale - Pte Finale","Finale - Pte Finale"," ")))))))</f>
        <v xml:space="preserve"> </v>
      </c>
      <c r="E60" s="14" t="str">
        <f>IF('PLAN FINALES'!DJ14=" "," ",IF('PLAN FINALES'!DJ14="1/16","1/16ème Finale",IF('PLAN FINALES'!DJ14="1/8","1/8ème Finale",IF('PLAN FINALES'!DJ14="1/4","1/4 Finale",IF('PLAN FINALES'!DJ14="1/2","1/2 Finale",IF('PLAN FINALES'!DJ14="Finale","Finale",IF('PLAN FINALES'!DJ14="Finale - Pte Finale","Finale - Pte Finale"," ")))))))</f>
        <v xml:space="preserve"> </v>
      </c>
      <c r="F60" s="14" t="str">
        <f>IF('PLAN FINALES'!DM14=" "," ",IF('PLAN FINALES'!DM14="1/16","1/16ème Finale",IF('PLAN FINALES'!DM14="1/8","1/8ème Finale",IF('PLAN FINALES'!DM14="1/4","1/4 Finale",IF('PLAN FINALES'!DM14="1/2","1/2 Finale",IF('PLAN FINALES'!DM14="Finale","Finale",IF('PLAN FINALES'!DM14="Finale - Pte Finale","Finale - Pte Finale"," ")))))))</f>
        <v xml:space="preserve"> </v>
      </c>
      <c r="G60" s="14" t="str">
        <f>IF('PLAN FINALES'!DP14=" "," ",IF('PLAN FINALES'!DP14="1/16","1/16ème Finale",IF('PLAN FINALES'!DP14="1/8","1/8ème Finale",IF('PLAN FINALES'!DP14="1/4","1/4 Finale",IF('PLAN FINALES'!DP14="1/2","1/2 Finale",IF('PLAN FINALES'!DP14="Finale","Finale",IF('PLAN FINALES'!DP14="Finale - Pte Finale","Finale - Pte Finale"," ")))))))</f>
        <v xml:space="preserve"> </v>
      </c>
    </row>
    <row r="61" spans="1:7" ht="45" customHeight="1">
      <c r="A61" s="74"/>
      <c r="B61" s="72"/>
      <c r="C61" s="14" t="str">
        <f>IF('PLAN FINALES'!DB14=" "," ",IF(OR('PLAN FINALES'!DD14="1/2",'PLAN FINALES'!DD14="Finale"),'PLAN FINALES'!DB14&amp;" et "&amp;'PLAN FINALES'!DC14,IF('PLAN FINALES'!DD14="Finale - Pte Finale",CONCATENATE('PLAN FINALES'!DB14," et ",'PLAN FINALES'!DB14+1," - ",'PLAN FINALES'!DC14),'PLAN FINALES'!DB14&amp;" à "&amp;'PLAN FINALES'!DC14)))</f>
        <v xml:space="preserve"> </v>
      </c>
      <c r="D61" s="14" t="str">
        <f>IF('PLAN FINALES'!DE14=" "," ",IF(OR('PLAN FINALES'!DG14="1/2",'PLAN FINALES'!DG14="Finale"),'PLAN FINALES'!DE14&amp;" et "&amp;'PLAN FINALES'!DF14,IF('PLAN FINALES'!DG14="Finale - Pte Finale",CONCATENATE('PLAN FINALES'!DE14," et ",'PLAN FINALES'!DE14+1," - ",'PLAN FINALES'!DF14),'PLAN FINALES'!DE14&amp;" à "&amp;'PLAN FINALES'!DF14)))</f>
        <v xml:space="preserve"> </v>
      </c>
      <c r="E61" s="15" t="str">
        <f>IF('PLAN FINALES'!DH14=" "," ",IF(OR('PLAN FINALES'!DJ14="1/2",'PLAN FINALES'!DJ14="Finale"),'PLAN FINALES'!DH14&amp;" et "&amp;'PLAN FINALES'!DI14,IF('PLAN FINALES'!DJ14="Finale - Pte Finale",CONCATENATE('PLAN FINALES'!DH14," et ",'PLAN FINALES'!DH14+1," - ",'PLAN FINALES'!DI14),'PLAN FINALES'!DH14&amp;" à "&amp;'PLAN FINALES'!DI14)))</f>
        <v xml:space="preserve"> </v>
      </c>
      <c r="F61" s="14" t="str">
        <f>IF('PLAN FINALES'!DK14=" "," ",IF(OR('PLAN FINALES'!DM14="1/2",'PLAN FINALES'!DM14="Finale"),'PLAN FINALES'!DK14&amp;" et "&amp;'PLAN FINALES'!DL14,IF('PLAN FINALES'!DM14="Finale - Pte Finale",CONCATENATE('PLAN FINALES'!DK14," et ",'PLAN FINALES'!DK14+1," - ",'PLAN FINALES'!DL14),'PLAN FINALES'!DK14&amp;" à "&amp;'PLAN FINALES'!DL14)))</f>
        <v xml:space="preserve"> </v>
      </c>
      <c r="G61" s="14" t="str">
        <f>IF('PLAN FINALES'!DN14=" "," ",IF(OR('PLAN FINALES'!DP14="1/2",'PLAN FINALES'!DP14="Finale"),'PLAN FINALES'!DN14&amp;" et "&amp;'PLAN FINALES'!DO14,IF('PLAN FINALES'!DP14="Finale - Pte Finale",CONCATENATE('PLAN FINALES'!DN14," et ",'PLAN FINALES'!DN14+1," - ",'PLAN FINALES'!DO14),'PLAN FINALES'!DN14&amp;" à "&amp;'PLAN FINALES'!DO14)))</f>
        <v xml:space="preserve"> </v>
      </c>
    </row>
    <row r="62" spans="1:7" ht="45" customHeight="1">
      <c r="A62" s="75" t="s">
        <v>75</v>
      </c>
      <c r="B62" s="77"/>
      <c r="C62" s="13" t="str">
        <f>IF('PLAN FINALES'!DD13=" "," ",IF('PLAN FINALES'!DD13="1/16","1/16ème Finale",IF('PLAN FINALES'!DD13="1/8","1/8ème Finale",IF('PLAN FINALES'!DD13="1/4","1/4 Finale",IF('PLAN FINALES'!DD13="1/2","1/2 Finale",IF('PLAN FINALES'!DD13="Finale","Finale",IF('PLAN FINALES'!DD13="Finale - Pte Finale","Finale - Pte Finale"," ")))))))</f>
        <v xml:space="preserve"> </v>
      </c>
      <c r="D62" s="13" t="str">
        <f>IF('PLAN FINALES'!DG13=" "," ",IF('PLAN FINALES'!DG13="1/16","1/16ème Finale",IF('PLAN FINALES'!DG13="1/8","1/8ème Finale",IF('PLAN FINALES'!DG13="1/4","1/4 Finale",IF('PLAN FINALES'!DG13="1/2","1/2 Finale",IF('PLAN FINALES'!DG13="Finale","Finale",IF('PLAN FINALES'!DG13="Finale - Pte Finale","Finale - Pte Finale"," ")))))))</f>
        <v xml:space="preserve"> </v>
      </c>
      <c r="E62" s="13" t="str">
        <f>IF('PLAN FINALES'!DJ13=" "," ",IF('PLAN FINALES'!DJ13="1/16","1/16ème Finale",IF('PLAN FINALES'!DJ13="1/8","1/8ème Finale",IF('PLAN FINALES'!DJ13="1/4","1/4 Finale",IF('PLAN FINALES'!DJ13="1/2","1/2 Finale",IF('PLAN FINALES'!DJ13="Finale","Finale",IF('PLAN FINALES'!DJ13="Finale - Pte Finale","Finale - Pte Finale"," ")))))))</f>
        <v xml:space="preserve"> </v>
      </c>
      <c r="F62" s="13" t="str">
        <f>IF('PLAN FINALES'!DM13=" "," ",IF('PLAN FINALES'!DM13="1/16","1/16ème Finale",IF('PLAN FINALES'!DM13="1/8","1/8ème Finale",IF('PLAN FINALES'!DM13="1/4","1/4 Finale",IF('PLAN FINALES'!DM13="1/2","1/2 Finale",IF('PLAN FINALES'!DM13="Finale","Finale",IF('PLAN FINALES'!DM13="Finale - Pte Finale","Finale - Pte Finale"," ")))))))</f>
        <v xml:space="preserve"> </v>
      </c>
      <c r="G62" s="13" t="str">
        <f>IF('PLAN FINALES'!DP13=" "," ",IF('PLAN FINALES'!DP13="1/16","1/16ème Finale",IF('PLAN FINALES'!DP13="1/8","1/8ème Finale",IF('PLAN FINALES'!DP13="1/4","1/4 Finale",IF('PLAN FINALES'!DP13="1/2","1/2 Finale",IF('PLAN FINALES'!DP13="Finale","Finale",IF('PLAN FINALES'!DP13="Finale - Pte Finale","Finale - Pte Finale"," ")))))))</f>
        <v xml:space="preserve"> </v>
      </c>
    </row>
    <row r="63" spans="1:7" ht="45" customHeight="1">
      <c r="A63" s="76"/>
      <c r="B63" s="77"/>
      <c r="C63" s="13" t="str">
        <f>IF('PLAN FINALES'!DB13=" "," ",IF(OR('PLAN FINALES'!DD13="1/2",'PLAN FINALES'!DD13="Finale"),'PLAN FINALES'!DB13&amp;" et "&amp;'PLAN FINALES'!DC13,IF('PLAN FINALES'!DD13="Finale - Pte Finale",CONCATENATE('PLAN FINALES'!DB13," et ",'PLAN FINALES'!DB13+1," - ",'PLAN FINALES'!DC13),'PLAN FINALES'!DB13&amp;" à "&amp;'PLAN FINALES'!DC13)))</f>
        <v xml:space="preserve"> </v>
      </c>
      <c r="D63" s="13" t="str">
        <f>IF('PLAN FINALES'!DE13=" "," ",IF(OR('PLAN FINALES'!DG13="1/2",'PLAN FINALES'!DG13="Finale"),'PLAN FINALES'!DE13&amp;" et "&amp;'PLAN FINALES'!DF13,IF('PLAN FINALES'!DG13="Finale - Pte Finale",CONCATENATE('PLAN FINALES'!DE13," et ",'PLAN FINALES'!DE13+1," - ",'PLAN FINALES'!DF13),'PLAN FINALES'!DE13&amp;" à "&amp;'PLAN FINALES'!DF13)))</f>
        <v xml:space="preserve"> </v>
      </c>
      <c r="E63" s="13" t="str">
        <f>IF('PLAN FINALES'!DH13=" "," ",IF(OR('PLAN FINALES'!DJ13="1/2",'PLAN FINALES'!DJ13="Finale"),'PLAN FINALES'!DH13&amp;" et "&amp;'PLAN FINALES'!DI13,IF('PLAN FINALES'!DJ13="Finale - Pte Finale",CONCATENATE('PLAN FINALES'!DH13," et ",'PLAN FINALES'!DH13+1," - ",'PLAN FINALES'!DI13),'PLAN FINALES'!DH13&amp;" à "&amp;'PLAN FINALES'!DI13)))</f>
        <v xml:space="preserve"> </v>
      </c>
      <c r="F63" s="13" t="str">
        <f>IF('PLAN FINALES'!DK13=" "," ",IF(OR('PLAN FINALES'!DM13="1/2",'PLAN FINALES'!DM13="Finale"),'PLAN FINALES'!DK13&amp;" et "&amp;'PLAN FINALES'!DL13,IF('PLAN FINALES'!DM13="Finale - Pte Finale",CONCATENATE('PLAN FINALES'!DK13," et ",'PLAN FINALES'!DK13+1," - ",'PLAN FINALES'!DL13),'PLAN FINALES'!DK13&amp;" à "&amp;'PLAN FINALES'!DL13)))</f>
        <v xml:space="preserve"> </v>
      </c>
      <c r="G63" s="13" t="str">
        <f>IF('PLAN FINALES'!DN13=" "," ",IF(OR('PLAN FINALES'!DP13="1/2",'PLAN FINALES'!DP13="Finale"),'PLAN FINALES'!DN13&amp;" et "&amp;'PLAN FINALES'!DO13,IF('PLAN FINALES'!DP13="Finale - Pte Finale",CONCATENATE('PLAN FINALES'!DN13," et ",'PLAN FINALES'!DN13+1," - ",'PLAN FINALES'!DO13),'PLAN FINALES'!DN13&amp;" à "&amp;'PLAN FINALES'!DO13)))</f>
        <v xml:space="preserve"> </v>
      </c>
    </row>
    <row r="64" spans="1:7" ht="45" customHeight="1">
      <c r="A64" s="73" t="s">
        <v>76</v>
      </c>
      <c r="B64" s="72"/>
      <c r="C64" s="15" t="str">
        <f>IF('PLAN FINALES'!DD12=" "," ",IF('PLAN FINALES'!DD12="1/16","1/16ème Finale",IF('PLAN FINALES'!DD12="1/8","1/8ème Finale",IF('PLAN FINALES'!DD12="1/4","1/4 Finale",IF('PLAN FINALES'!DD12="1/2","1/2 Finale",IF('PLAN FINALES'!DD12="Finale","Finale",IF('PLAN FINALES'!DD12="Finale - Pte Finale","Finale - Pte Finale"," ")))))))</f>
        <v xml:space="preserve"> </v>
      </c>
      <c r="D64" s="15" t="str">
        <f>IF('PLAN FINALES'!DG12=" "," ",IF('PLAN FINALES'!DG12="1/16","1/16ème Finale",IF('PLAN FINALES'!DG12="1/8","1/8ème Finale",IF('PLAN FINALES'!DG12="1/4","1/4 Finale",IF('PLAN FINALES'!DG12="1/2","1/2 Finale",IF('PLAN FINALES'!DG12="Finale","Finale",IF('PLAN FINALES'!DG12="Finale - Pte Finale","Finale - Pte Finale"," ")))))))</f>
        <v xml:space="preserve"> </v>
      </c>
      <c r="E64" s="15" t="str">
        <f>IF('PLAN FINALES'!DJ12=" "," ",IF('PLAN FINALES'!DJ12="1/16","1/16ème Finale",IF('PLAN FINALES'!DJ12="1/8","1/8ème Finale",IF('PLAN FINALES'!DJ12="1/4","1/4 Finale",IF('PLAN FINALES'!DJ12="1/2","1/2 Finale",IF('PLAN FINALES'!DJ12="Finale","Finale",IF('PLAN FINALES'!DJ12="Finale - Pte Finale","Finale - Pte Finale"," ")))))))</f>
        <v xml:space="preserve"> </v>
      </c>
      <c r="F64" s="15" t="str">
        <f>IF('PLAN FINALES'!DM12=" "," ",IF('PLAN FINALES'!DM12="1/16","1/16ème Finale",IF('PLAN FINALES'!DM12="1/8","1/8ème Finale",IF('PLAN FINALES'!DM12="1/4","1/4 Finale",IF('PLAN FINALES'!DM12="1/2","1/2 Finale",IF('PLAN FINALES'!DM12="Finale","Finale",IF('PLAN FINALES'!DM12="Finale - Pte Finale","Finale - Pte Finale"," ")))))))</f>
        <v xml:space="preserve"> </v>
      </c>
      <c r="G64" s="15" t="str">
        <f>IF('PLAN FINALES'!DP12=" "," ",IF('PLAN FINALES'!DP12="1/16","1/16ème Finale",IF('PLAN FINALES'!DP12="1/8","1/8ème Finale",IF('PLAN FINALES'!DP12="1/4","1/4 Finale",IF('PLAN FINALES'!DP12="1/2","1/2 Finale",IF('PLAN FINALES'!DP12="Finale","Finale",IF('PLAN FINALES'!DP12="Finale - Pte Finale","Finale - Pte Finale"," ")))))))</f>
        <v xml:space="preserve"> </v>
      </c>
    </row>
    <row r="65" spans="1:7" ht="45" customHeight="1">
      <c r="A65" s="74"/>
      <c r="B65" s="72"/>
      <c r="C65" s="15" t="str">
        <f>IF('PLAN FINALES'!DB12=" "," ",IF(OR('PLAN FINALES'!DD12="1/2",'PLAN FINALES'!DD12="Finale"),'PLAN FINALES'!DB12&amp;" et "&amp;'PLAN FINALES'!DC12,IF('PLAN FINALES'!DD12="Finale - Pte Finale",CONCATENATE('PLAN FINALES'!DB12," et ",'PLAN FINALES'!DB12+1," - ",'PLAN FINALES'!DC12),'PLAN FINALES'!DB12&amp;" à "&amp;'PLAN FINALES'!DC12)))</f>
        <v xml:space="preserve"> </v>
      </c>
      <c r="D65" s="15" t="str">
        <f>IF('PLAN FINALES'!DE12=" "," ",IF(OR('PLAN FINALES'!DG12="1/2",'PLAN FINALES'!DG12="Finale"),'PLAN FINALES'!DE12&amp;" et "&amp;'PLAN FINALES'!DF12,IF('PLAN FINALES'!DG12="Finale - Pte Finale",CONCATENATE('PLAN FINALES'!DE12," et ",'PLAN FINALES'!DE12+1," - ",'PLAN FINALES'!DF12),'PLAN FINALES'!DE12&amp;" à "&amp;'PLAN FINALES'!DF12)))</f>
        <v xml:space="preserve"> </v>
      </c>
      <c r="E65" s="15" t="str">
        <f>IF('PLAN FINALES'!DH12=" "," ",IF(OR('PLAN FINALES'!DJ12="1/2",'PLAN FINALES'!DJ12="Finale"),'PLAN FINALES'!DH12&amp;" et "&amp;'PLAN FINALES'!DI12,IF('PLAN FINALES'!DJ12="Finale - Pte Finale",CONCATENATE('PLAN FINALES'!DH12," et ",'PLAN FINALES'!DH12+1," - ",'PLAN FINALES'!DI12),'PLAN FINALES'!DH12&amp;" à "&amp;'PLAN FINALES'!DI12)))</f>
        <v xml:space="preserve"> </v>
      </c>
      <c r="F65" s="15" t="str">
        <f>IF('PLAN FINALES'!DK12=" "," ",IF(OR('PLAN FINALES'!DM12="1/2",'PLAN FINALES'!DM12="Finale"),'PLAN FINALES'!DK12&amp;" et "&amp;'PLAN FINALES'!DL12,IF('PLAN FINALES'!DM12="Finale - Pte Finale",CONCATENATE('PLAN FINALES'!DK12," et ",'PLAN FINALES'!DK12+1," - ",'PLAN FINALES'!DL12),'PLAN FINALES'!DK12&amp;" à "&amp;'PLAN FINALES'!DL12)))</f>
        <v xml:space="preserve"> </v>
      </c>
      <c r="G65" s="15" t="str">
        <f>IF('PLAN FINALES'!DN12=" "," ",IF(OR('PLAN FINALES'!DP12="1/2",'PLAN FINALES'!DP12="Finale"),'PLAN FINALES'!DN12&amp;" et "&amp;'PLAN FINALES'!DO12,IF('PLAN FINALES'!DP12="Finale - Pte Finale",CONCATENATE('PLAN FINALES'!DN12," et ",'PLAN FINALES'!DN12+1," - ",'PLAN FINALES'!DO12),'PLAN FINALES'!DN12&amp;" à "&amp;'PLAN FINALES'!DO12)))</f>
        <v xml:space="preserve"> </v>
      </c>
    </row>
    <row r="66" spans="1:7" ht="45" customHeight="1">
      <c r="A66" s="75" t="s">
        <v>77</v>
      </c>
      <c r="B66" s="77"/>
      <c r="C66" s="13" t="str">
        <f>IF('PLAN FINALES'!DD17=" "," ",IF('PLAN FINALES'!DD17="1/16","1/16ème Finale",IF('PLAN FINALES'!DD17="1/8","1/8ème Finale",IF('PLAN FINALES'!DD17="1/4","1/4 Finale",IF('PLAN FINALES'!DD17="1/2","1/2 Finale",IF('PLAN FINALES'!DD17="Finale","Finale",IF('PLAN FINALES'!DD17="Finale - Pte Finale","Finale - Pte Finale"," ")))))))</f>
        <v xml:space="preserve"> </v>
      </c>
      <c r="D66" s="13" t="str">
        <f>IF('PLAN FINALES'!DG17=" "," ",IF('PLAN FINALES'!DG17="1/16","1/16ème Finale",IF('PLAN FINALES'!DG17="1/8","1/8ème Finale",IF('PLAN FINALES'!DG17="1/4","1/4 Finale",IF('PLAN FINALES'!DG17="1/2","1/2 Finale",IF('PLAN FINALES'!DG17="Finale","Finale",IF('PLAN FINALES'!DG17="Finale - Pte Finale","Finale - Pte Finale"," ")))))))</f>
        <v xml:space="preserve"> </v>
      </c>
      <c r="E66" s="13" t="str">
        <f>IF('PLAN FINALES'!DJ17=" "," ",IF('PLAN FINALES'!DJ17="1/16","1/16ème Finale",IF('PLAN FINALES'!DJ17="1/8","1/8ème Finale",IF('PLAN FINALES'!DJ17="1/4","1/4 Finale",IF('PLAN FINALES'!DJ17="1/2","1/2 Finale",IF('PLAN FINALES'!DJ17="Finale","Finale",IF('PLAN FINALES'!DJ17="Finale - Pte Finale","Finale - Pte Finale"," ")))))))</f>
        <v xml:space="preserve"> </v>
      </c>
      <c r="F66" s="13" t="str">
        <f>IF('PLAN FINALES'!DM17=" "," ",IF('PLAN FINALES'!DM17="1/16","1/16ème Finale",IF('PLAN FINALES'!DM17="1/8","1/8ème Finale",IF('PLAN FINALES'!DM17="1/4","1/4 Finale",IF('PLAN FINALES'!DM17="1/2","1/2 Finale",IF('PLAN FINALES'!DM17="Finale","Finale",IF('PLAN FINALES'!DM17="Finale - Pte Finale","Finale - Pte Finale"," ")))))))</f>
        <v xml:space="preserve"> </v>
      </c>
      <c r="G66" s="13" t="str">
        <f>IF('PLAN FINALES'!DP17=" "," ",IF('PLAN FINALES'!DP17="1/16","1/16ème Finale",IF('PLAN FINALES'!DP17="1/8","1/8ème Finale",IF('PLAN FINALES'!DP17="1/4","1/4 Finale",IF('PLAN FINALES'!DP17="1/2","1/2 Finale",IF('PLAN FINALES'!DP17="Finale","Finale",IF('PLAN FINALES'!DP17="Finale - Pte Finale","Finale - Pte Finale"," ")))))))</f>
        <v xml:space="preserve"> </v>
      </c>
    </row>
    <row r="67" spans="1:7" ht="45" customHeight="1">
      <c r="A67" s="76"/>
      <c r="B67" s="77"/>
      <c r="C67" s="13" t="str">
        <f>IF('PLAN FINALES'!DB17=" "," ",IF(OR('PLAN FINALES'!DD17="1/2",'PLAN FINALES'!DD17="Finale"),'PLAN FINALES'!DB17&amp;" et "&amp;'PLAN FINALES'!DC17,IF('PLAN FINALES'!DD17="Finale - Pte Finale",CONCATENATE('PLAN FINALES'!DB17," et ",'PLAN FINALES'!DB17+1," - ",'PLAN FINALES'!DC17),'PLAN FINALES'!DB17&amp;" à "&amp;'PLAN FINALES'!DC17)))</f>
        <v xml:space="preserve"> </v>
      </c>
      <c r="D67" s="13" t="str">
        <f>IF('PLAN FINALES'!DE17=" "," ",IF(OR('PLAN FINALES'!DG17="1/2",'PLAN FINALES'!DG17="Finale"),'PLAN FINALES'!DE17&amp;" et "&amp;'PLAN FINALES'!DF17,IF('PLAN FINALES'!DG17="Finale - Pte Finale",CONCATENATE('PLAN FINALES'!DE17," et ",'PLAN FINALES'!DE17+1," - ",'PLAN FINALES'!DF17),'PLAN FINALES'!DE17&amp;" à "&amp;'PLAN FINALES'!DF17)))</f>
        <v xml:space="preserve"> </v>
      </c>
      <c r="E67" s="13" t="str">
        <f>IF('PLAN FINALES'!DH17=" "," ",IF(OR('PLAN FINALES'!DJ17="1/2",'PLAN FINALES'!DJ17="Finale"),'PLAN FINALES'!DH17&amp;" et "&amp;'PLAN FINALES'!DI17,IF('PLAN FINALES'!DJ17="Finale - Pte Finale",CONCATENATE('PLAN FINALES'!DH17," et ",'PLAN FINALES'!DH17+1," - ",'PLAN FINALES'!DI17),'PLAN FINALES'!DH17&amp;" à "&amp;'PLAN FINALES'!DI17)))</f>
        <v xml:space="preserve"> </v>
      </c>
      <c r="F67" s="13" t="str">
        <f>IF('PLAN FINALES'!DK17=" "," ",IF(OR('PLAN FINALES'!DM17="1/2",'PLAN FINALES'!DM17="Finale"),'PLAN FINALES'!DK17&amp;" et "&amp;'PLAN FINALES'!DL17,IF('PLAN FINALES'!DM17="Finale - Pte Finale",CONCATENATE('PLAN FINALES'!DK17," et ",'PLAN FINALES'!DK17+1," - ",'PLAN FINALES'!DL17),'PLAN FINALES'!DK17&amp;" à "&amp;'PLAN FINALES'!DL17)))</f>
        <v xml:space="preserve"> </v>
      </c>
      <c r="G67" s="13" t="str">
        <f>IF('PLAN FINALES'!DN17=" "," ",IF(OR('PLAN FINALES'!DP17="1/2",'PLAN FINALES'!DP17="Finale"),'PLAN FINALES'!DN17&amp;" et "&amp;'PLAN FINALES'!DO17,IF('PLAN FINALES'!DP17="Finale - Pte Finale",CONCATENATE('PLAN FINALES'!DN17," et ",'PLAN FINALES'!DN17+1," - ",'PLAN FINALES'!DO17),'PLAN FINALES'!DN17&amp;" à "&amp;'PLAN FINALES'!DO17)))</f>
        <v xml:space="preserve"> </v>
      </c>
    </row>
    <row r="68" spans="1:7" ht="45" customHeight="1">
      <c r="A68" s="73" t="s">
        <v>78</v>
      </c>
      <c r="B68" s="72"/>
      <c r="C68" s="14" t="str">
        <f>IF('PLAN FINALES'!DD16=" "," ",IF('PLAN FINALES'!DD16="1/16","1/16ème Finale",IF('PLAN FINALES'!DD16="1/8","1/8ème Finale",IF('PLAN FINALES'!DD16="1/4","1/4 Finale",IF('PLAN FINALES'!DD16="1/2","1/2 Finale",IF('PLAN FINALES'!DD16="Finale","Finale",IF('PLAN FINALES'!DD16="Finale - Pte Finale","Finale - Pte Finale"," ")))))))</f>
        <v xml:space="preserve"> </v>
      </c>
      <c r="D68" s="14" t="str">
        <f>IF('PLAN FINALES'!DG16=" "," ",IF('PLAN FINALES'!DG16="1/16","1/16ème Finale",IF('PLAN FINALES'!DG16="1/8","1/8ème Finale",IF('PLAN FINALES'!DG16="1/4","1/4 Finale",IF('PLAN FINALES'!DG16="1/2","1/2 Finale",IF('PLAN FINALES'!DG16="Finale","Finale",IF('PLAN FINALES'!DG16="Finale - Pte Finale","Finale - Pte Finale"," ")))))))</f>
        <v xml:space="preserve"> </v>
      </c>
      <c r="E68" s="14" t="str">
        <f>IF('PLAN FINALES'!DJ16=" "," ",IF('PLAN FINALES'!DJ16="1/16","1/16ème Finale",IF('PLAN FINALES'!DJ16="1/8","1/8ème Finale",IF('PLAN FINALES'!DJ16="1/4","1/4 Finale",IF('PLAN FINALES'!DJ16="1/2","1/2 Finale",IF('PLAN FINALES'!DJ16="Finale","Finale",IF('PLAN FINALES'!DJ16="Finale - Pte Finale","Finale - Pte Finale"," ")))))))</f>
        <v xml:space="preserve"> </v>
      </c>
      <c r="F68" s="14" t="str">
        <f>IF('PLAN FINALES'!DM16=" "," ",IF('PLAN FINALES'!DM16="1/16","1/16ème Finale",IF('PLAN FINALES'!DM16="1/8","1/8ème Finale",IF('PLAN FINALES'!DM16="1/4","1/4 Finale",IF('PLAN FINALES'!DM16="1/2","1/2 Finale",IF('PLAN FINALES'!DM16="Finale","Finale",IF('PLAN FINALES'!DM16="Finale - Pte Finale","Finale - Pte Finale"," ")))))))</f>
        <v xml:space="preserve"> </v>
      </c>
      <c r="G68" s="14" t="str">
        <f>IF('PLAN FINALES'!DP16=" "," ",IF('PLAN FINALES'!DP16="1/16","1/16ème Finale",IF('PLAN FINALES'!DP16="1/8","1/8ème Finale",IF('PLAN FINALES'!DP16="1/4","1/4 Finale",IF('PLAN FINALES'!DP16="1/2","1/2 Finale",IF('PLAN FINALES'!DP16="Finale","Finale",IF('PLAN FINALES'!DP16="Finale - Pte Finale","Finale - Pte Finale"," ")))))))</f>
        <v xml:space="preserve"> </v>
      </c>
    </row>
    <row r="69" spans="1:7" ht="45" customHeight="1">
      <c r="A69" s="74"/>
      <c r="B69" s="72"/>
      <c r="C69" s="14" t="str">
        <f>IF('PLAN FINALES'!DB16=" "," ",IF(OR('PLAN FINALES'!DD16="1/2",'PLAN FINALES'!DD16="Finale"),'PLAN FINALES'!DB16&amp;" et "&amp;'PLAN FINALES'!DC16,IF('PLAN FINALES'!DD16="Finale - Pte Finale",CONCATENATE('PLAN FINALES'!DB16," et ",'PLAN FINALES'!DB16+1," - ",'PLAN FINALES'!DC16),'PLAN FINALES'!DB16&amp;" à "&amp;'PLAN FINALES'!DC16)))</f>
        <v xml:space="preserve"> </v>
      </c>
      <c r="D69" s="14" t="str">
        <f>IF('PLAN FINALES'!DE16=" "," ",IF(OR('PLAN FINALES'!DG16="1/2",'PLAN FINALES'!DG16="Finale"),'PLAN FINALES'!DE16&amp;" et "&amp;'PLAN FINALES'!DF16,IF('PLAN FINALES'!DG16="Finale - Pte Finale",CONCATENATE('PLAN FINALES'!DE16," et ",'PLAN FINALES'!DE16+1," - ",'PLAN FINALES'!DF16),'PLAN FINALES'!DE16&amp;" à "&amp;'PLAN FINALES'!DF16)))</f>
        <v xml:space="preserve"> </v>
      </c>
      <c r="E69" s="15" t="str">
        <f>IF('PLAN FINALES'!DH16=" "," ",IF(OR('PLAN FINALES'!DJ16="1/2",'PLAN FINALES'!DJ16="Finale"),'PLAN FINALES'!DH16&amp;" et "&amp;'PLAN FINALES'!DI16,IF('PLAN FINALES'!DJ16="Finale - Pte Finale",CONCATENATE('PLAN FINALES'!DH16," et ",'PLAN FINALES'!DH16+1," - ",'PLAN FINALES'!DI16),'PLAN FINALES'!DH16&amp;" à "&amp;'PLAN FINALES'!DI16)))</f>
        <v xml:space="preserve"> </v>
      </c>
      <c r="F69" s="14" t="str">
        <f>IF('PLAN FINALES'!DK16=" "," ",IF(OR('PLAN FINALES'!DM16="1/2",'PLAN FINALES'!DM16="Finale"),'PLAN FINALES'!DK16&amp;" et "&amp;'PLAN FINALES'!DL16,IF('PLAN FINALES'!DM16="Finale - Pte Finale",CONCATENATE('PLAN FINALES'!DK16," et ",'PLAN FINALES'!DK16+1," - ",'PLAN FINALES'!DL16),'PLAN FINALES'!DK16&amp;" à "&amp;'PLAN FINALES'!DL16)))</f>
        <v xml:space="preserve"> </v>
      </c>
      <c r="G69" s="14" t="str">
        <f>IF('PLAN FINALES'!DN16=" "," ",IF(OR('PLAN FINALES'!DP16="1/2",'PLAN FINALES'!DP16="Finale"),'PLAN FINALES'!DN16&amp;" et "&amp;'PLAN FINALES'!DO16,IF('PLAN FINALES'!DP16="Finale - Pte Finale",CONCATENATE('PLAN FINALES'!DN16," et ",'PLAN FINALES'!DN16+1," - ",'PLAN FINALES'!DO16),'PLAN FINALES'!DN16&amp;" à "&amp;'PLAN FINALES'!DO16)))</f>
        <v xml:space="preserve"> </v>
      </c>
    </row>
    <row r="70" spans="1:7">
      <c r="A70" s="5"/>
      <c r="B70" s="6">
        <f>SUM(B42:B69)</f>
        <v>0</v>
      </c>
    </row>
  </sheetData>
  <sheetProtection sheet="1" objects="1" scenarios="1" selectLockedCells="1"/>
  <mergeCells count="62">
    <mergeCell ref="A38:G38"/>
    <mergeCell ref="A66:A67"/>
    <mergeCell ref="B66:B67"/>
    <mergeCell ref="A68:A69"/>
    <mergeCell ref="B68:B69"/>
    <mergeCell ref="A60:A61"/>
    <mergeCell ref="B60:B61"/>
    <mergeCell ref="A62:A63"/>
    <mergeCell ref="B62:B63"/>
    <mergeCell ref="A64:A65"/>
    <mergeCell ref="B64:B65"/>
    <mergeCell ref="A54:A55"/>
    <mergeCell ref="B54:B55"/>
    <mergeCell ref="A56:A57"/>
    <mergeCell ref="B56:B57"/>
    <mergeCell ref="A58:A59"/>
    <mergeCell ref="A30:A31"/>
    <mergeCell ref="B30:B31"/>
    <mergeCell ref="A32:A33"/>
    <mergeCell ref="B32:B33"/>
    <mergeCell ref="A37:G37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1:G1"/>
    <mergeCell ref="A2:G2"/>
    <mergeCell ref="F3:G3"/>
    <mergeCell ref="A6:A7"/>
    <mergeCell ref="B6:B7"/>
    <mergeCell ref="A3:C3"/>
    <mergeCell ref="A14:A15"/>
    <mergeCell ref="B14:B15"/>
    <mergeCell ref="A8:A9"/>
    <mergeCell ref="B8:B9"/>
    <mergeCell ref="A10:A11"/>
    <mergeCell ref="B10:B11"/>
    <mergeCell ref="A12:A13"/>
    <mergeCell ref="B12:B13"/>
    <mergeCell ref="A20:A21"/>
    <mergeCell ref="B20:B21"/>
    <mergeCell ref="A22:A23"/>
    <mergeCell ref="B22:B23"/>
    <mergeCell ref="A16:A17"/>
    <mergeCell ref="B16:B17"/>
    <mergeCell ref="A18:A19"/>
    <mergeCell ref="B18:B19"/>
    <mergeCell ref="A28:A29"/>
    <mergeCell ref="B28:B29"/>
    <mergeCell ref="A24:A25"/>
    <mergeCell ref="B24:B25"/>
    <mergeCell ref="A26:A27"/>
    <mergeCell ref="B26:B27"/>
  </mergeCells>
  <phoneticPr fontId="17" type="noConversion"/>
  <printOptions horizontalCentered="1"/>
  <pageMargins left="0.21319444444444444" right="0.12430555555555556" top="0.32430555555555557" bottom="0.3527777777777778" header="0.51180555555555551" footer="0.51180555555555551"/>
  <pageSetup paperSize="9" scale="37" firstPageNumber="0" fitToHeight="2" orientation="portrait" horizontalDpi="300" verticalDpi="300" r:id="rId1"/>
  <headerFooter alignWithMargins="0"/>
  <rowBreaks count="1" manualBreakCount="1">
    <brk id="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le2"/>
  <dimension ref="A1:IX53"/>
  <sheetViews>
    <sheetView showGridLines="0" tabSelected="1" zoomScale="71" zoomScaleNormal="71" zoomScaleSheetLayoutView="25" zoomScalePageLayoutView="25" workbookViewId="0">
      <selection activeCell="H2" sqref="H2"/>
    </sheetView>
  </sheetViews>
  <sheetFormatPr baseColWidth="10" defaultColWidth="9.83203125" defaultRowHeight="26.25" customHeight="1"/>
  <cols>
    <col min="1" max="1" width="9.83203125" style="46"/>
    <col min="2" max="2" width="12.6640625" style="61" customWidth="1"/>
    <col min="3" max="3" width="3.6640625" style="17" customWidth="1"/>
    <col min="4" max="4" width="12.6640625" style="61" customWidth="1"/>
    <col min="5" max="5" width="3.6640625" style="17" customWidth="1"/>
    <col min="6" max="6" width="12.6640625" style="61" customWidth="1"/>
    <col min="7" max="7" width="3.6640625" style="17" customWidth="1"/>
    <col min="8" max="8" width="12.6640625" style="61" customWidth="1"/>
    <col min="9" max="9" width="3.6640625" style="61" customWidth="1"/>
    <col min="10" max="10" width="12.6640625" style="61" customWidth="1"/>
    <col min="11" max="11" width="3.6640625" style="61" customWidth="1"/>
    <col min="12" max="12" width="12.6640625" style="61" customWidth="1"/>
    <col min="13" max="13" width="3.6640625" style="61" customWidth="1"/>
    <col min="14" max="14" width="12.6640625" style="61" customWidth="1"/>
    <col min="15" max="15" width="3.6640625" style="61" customWidth="1"/>
    <col min="16" max="16" width="12.6640625" style="61" customWidth="1"/>
    <col min="17" max="17" width="3.6640625" style="61" customWidth="1"/>
    <col min="18" max="18" width="12.6640625" style="61" customWidth="1"/>
    <col min="19" max="19" width="3.6640625" style="61" customWidth="1"/>
    <col min="20" max="20" width="12.6640625" style="61" customWidth="1"/>
    <col min="21" max="21" width="3.6640625" style="61" customWidth="1"/>
    <col min="22" max="22" width="12.6640625" style="61" customWidth="1"/>
    <col min="23" max="23" width="3.6640625" style="61" customWidth="1"/>
    <col min="24" max="24" width="12.6640625" style="61" customWidth="1"/>
    <col min="25" max="25" width="3.6640625" style="61" customWidth="1"/>
    <col min="26" max="26" width="12.6640625" style="61" customWidth="1"/>
    <col min="27" max="27" width="3.6640625" style="61" customWidth="1"/>
    <col min="28" max="28" width="12.6640625" style="61" customWidth="1"/>
    <col min="29" max="29" width="3.6640625" style="61" customWidth="1"/>
    <col min="30" max="30" width="12.6640625" style="61" customWidth="1"/>
    <col min="31" max="31" width="3.6640625" style="61" customWidth="1"/>
    <col min="32" max="32" width="12.6640625" style="61" customWidth="1"/>
    <col min="33" max="33" width="3.6640625" style="61" customWidth="1"/>
    <col min="34" max="34" width="12.6640625" style="61" customWidth="1"/>
    <col min="35" max="35" width="3.6640625" style="61" customWidth="1"/>
    <col min="36" max="36" width="12.6640625" style="61" customWidth="1"/>
    <col min="37" max="37" width="3.6640625" style="61" customWidth="1"/>
    <col min="38" max="38" width="12.6640625" style="61" customWidth="1"/>
    <col min="39" max="39" width="3.6640625" style="61" customWidth="1"/>
    <col min="40" max="40" width="12.6640625" style="61" customWidth="1"/>
    <col min="41" max="41" width="3.6640625" style="61" customWidth="1"/>
    <col min="42" max="42" width="12.6640625" style="61" customWidth="1"/>
    <col min="43" max="43" width="3.6640625" style="61" customWidth="1"/>
    <col min="44" max="44" width="12.6640625" style="61" customWidth="1"/>
    <col min="45" max="45" width="3.6640625" style="61" customWidth="1"/>
    <col min="46" max="46" width="12.6640625" style="61" customWidth="1"/>
    <col min="47" max="47" width="3.6640625" style="61" customWidth="1"/>
    <col min="48" max="48" width="12.6640625" style="61" customWidth="1"/>
    <col min="49" max="49" width="3.6640625" style="61" customWidth="1"/>
    <col min="50" max="50" width="12.6640625" style="61" customWidth="1"/>
    <col min="51" max="51" width="3.6640625" style="61" customWidth="1"/>
    <col min="52" max="52" width="12.6640625" style="61" customWidth="1"/>
    <col min="53" max="53" width="3.6640625" style="61" customWidth="1"/>
    <col min="54" max="54" width="12.6640625" style="61" customWidth="1"/>
    <col min="55" max="55" width="3.6640625" style="61" customWidth="1"/>
    <col min="56" max="56" width="12.6640625" style="61" customWidth="1"/>
    <col min="57" max="57" width="3.6640625" style="61" customWidth="1"/>
    <col min="58" max="58" width="12.6640625" style="61" customWidth="1"/>
    <col min="59" max="59" width="3.6640625" style="61" customWidth="1"/>
    <col min="60" max="60" width="12.6640625" style="61" customWidth="1"/>
    <col min="61" max="61" width="3.6640625" style="61" customWidth="1"/>
    <col min="62" max="62" width="12.6640625" style="61" customWidth="1"/>
    <col min="63" max="63" width="3.6640625" style="61" customWidth="1"/>
    <col min="64" max="64" width="12.6640625" style="61" customWidth="1"/>
    <col min="65" max="65" width="3.6640625" style="61" customWidth="1"/>
    <col min="66" max="66" width="9.83203125" style="61" customWidth="1"/>
    <col min="67" max="67" width="3.6640625" style="61" customWidth="1"/>
    <col min="68" max="68" width="9.83203125" style="61" customWidth="1"/>
    <col min="69" max="69" width="3.6640625" style="61" customWidth="1"/>
    <col min="70" max="70" width="9.83203125" style="61" customWidth="1"/>
    <col min="71" max="71" width="3.6640625" style="61" customWidth="1"/>
    <col min="72" max="72" width="9.83203125" style="61" customWidth="1"/>
    <col min="73" max="73" width="3.6640625" style="61" customWidth="1"/>
    <col min="74" max="74" width="9.83203125" style="61" customWidth="1"/>
    <col min="75" max="75" width="3.6640625" style="61" customWidth="1"/>
    <col min="76" max="76" width="9.83203125" style="61" customWidth="1"/>
    <col min="77" max="77" width="3.6640625" style="61" customWidth="1"/>
    <col min="78" max="78" width="9.83203125" style="61" customWidth="1"/>
    <col min="79" max="79" width="3.6640625" style="61" customWidth="1"/>
    <col min="80" max="80" width="9.83203125" style="61" customWidth="1"/>
    <col min="81" max="81" width="3.6640625" style="61" customWidth="1"/>
    <col min="82" max="82" width="9.83203125" style="61" customWidth="1"/>
    <col min="83" max="83" width="3.6640625" style="61" customWidth="1"/>
    <col min="84" max="84" width="9.83203125" style="61" customWidth="1"/>
    <col min="85" max="85" width="3.6640625" style="61" customWidth="1"/>
    <col min="86" max="86" width="9.83203125" style="61" customWidth="1"/>
    <col min="87" max="87" width="3.6640625" style="61" customWidth="1"/>
    <col min="88" max="88" width="9.83203125" style="61" customWidth="1"/>
    <col min="89" max="89" width="3.6640625" style="61" customWidth="1"/>
    <col min="90" max="90" width="9.83203125" style="61" customWidth="1"/>
    <col min="91" max="91" width="3.6640625" style="61" customWidth="1"/>
    <col min="92" max="92" width="9.83203125" style="61" customWidth="1"/>
    <col min="93" max="93" width="3.6640625" style="61" customWidth="1"/>
    <col min="94" max="94" width="9.83203125" style="61" customWidth="1"/>
    <col min="95" max="95" width="3.6640625" style="61" customWidth="1"/>
    <col min="96" max="96" width="9.83203125" style="61" customWidth="1"/>
    <col min="97" max="97" width="3.6640625" style="61" customWidth="1"/>
    <col min="98" max="104" width="9.83203125" style="61" customWidth="1"/>
    <col min="105" max="105" width="12.6640625" style="17" hidden="1" customWidth="1"/>
    <col min="106" max="106" width="12.6640625" style="61" hidden="1" customWidth="1"/>
    <col min="107" max="108" width="15.83203125" style="61" hidden="1" customWidth="1"/>
    <col min="109" max="109" width="12.6640625" style="61" hidden="1" customWidth="1"/>
    <col min="110" max="111" width="15.83203125" style="61" hidden="1" customWidth="1"/>
    <col min="112" max="112" width="12.6640625" style="61" hidden="1" customWidth="1"/>
    <col min="113" max="113" width="15.83203125" style="61" hidden="1" customWidth="1"/>
    <col min="114" max="114" width="12.6640625" style="61" hidden="1" customWidth="1"/>
    <col min="115" max="119" width="12.6640625" style="18" hidden="1" customWidth="1"/>
    <col min="120" max="120" width="9.83203125" style="18" hidden="1" customWidth="1"/>
    <col min="121" max="258" width="9.83203125" style="61" customWidth="1"/>
    <col min="259" max="16384" width="9.83203125" style="46"/>
  </cols>
  <sheetData>
    <row r="1" spans="1:120" s="16" customFormat="1" ht="39.75" customHeight="1">
      <c r="A1" s="16" t="s">
        <v>80</v>
      </c>
      <c r="B1" s="82" t="s">
        <v>17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 t="s">
        <v>17</v>
      </c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 t="s">
        <v>17</v>
      </c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DA1" s="17"/>
      <c r="DK1" s="18"/>
      <c r="DL1" s="18"/>
      <c r="DM1" s="18"/>
      <c r="DN1" s="18"/>
      <c r="DO1" s="18"/>
      <c r="DP1" s="18"/>
    </row>
    <row r="2" spans="1:120" s="21" customFormat="1" ht="39.75" customHeight="1">
      <c r="A2" s="83" t="s">
        <v>84</v>
      </c>
      <c r="B2" s="83"/>
      <c r="C2" s="83"/>
      <c r="D2" s="84" t="s">
        <v>20</v>
      </c>
      <c r="E2" s="84"/>
      <c r="F2" s="84"/>
      <c r="G2" s="19"/>
      <c r="H2" s="67">
        <v>48</v>
      </c>
      <c r="I2" s="69" t="s">
        <v>85</v>
      </c>
      <c r="J2" s="19"/>
      <c r="M2" s="66" t="s">
        <v>82</v>
      </c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0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DA2" s="22"/>
      <c r="DK2" s="23"/>
      <c r="DL2" s="23"/>
      <c r="DM2" s="23"/>
      <c r="DN2" s="23"/>
      <c r="DO2" s="23"/>
      <c r="DP2" s="23"/>
    </row>
    <row r="3" spans="1:120" s="21" customFormat="1" ht="39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0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DA3" s="22"/>
      <c r="DK3" s="23"/>
      <c r="DL3" s="23"/>
      <c r="DM3" s="23"/>
      <c r="DN3" s="23"/>
      <c r="DO3" s="23"/>
      <c r="DP3" s="23"/>
    </row>
    <row r="4" spans="1:120" s="24" customFormat="1" ht="26.25" customHeight="1">
      <c r="B4" s="25" t="s">
        <v>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6" t="str">
        <f>B4</f>
        <v>TOUR 1</v>
      </c>
      <c r="AG4" s="25"/>
      <c r="AH4" s="25" t="str">
        <f>IF(AH7&lt;&gt;0,B4," ")</f>
        <v>TOUR 1</v>
      </c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6" t="str">
        <f>IF(AH4&lt;&gt;" ",AH4," ")</f>
        <v>TOUR 1</v>
      </c>
      <c r="BM4" s="25"/>
      <c r="BN4" s="25" t="str">
        <f>IF(BN7&lt;&gt;0,BL4," ")</f>
        <v>TOUR 1</v>
      </c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6" t="str">
        <f>IF(BN4&lt;&gt;" ",BN4," ")</f>
        <v>TOUR 1</v>
      </c>
      <c r="CS4" s="25"/>
      <c r="DA4" s="27"/>
      <c r="DB4" s="81" t="s">
        <v>9</v>
      </c>
      <c r="DC4" s="81"/>
      <c r="DD4" s="81"/>
      <c r="DE4" s="81" t="s">
        <v>10</v>
      </c>
      <c r="DF4" s="81"/>
      <c r="DG4" s="81"/>
      <c r="DH4" s="81" t="s">
        <v>11</v>
      </c>
      <c r="DI4" s="81"/>
      <c r="DJ4" s="81"/>
      <c r="DK4" s="81" t="s">
        <v>12</v>
      </c>
      <c r="DL4" s="81"/>
      <c r="DM4" s="81"/>
      <c r="DN4" s="81" t="s">
        <v>13</v>
      </c>
      <c r="DO4" s="81"/>
      <c r="DP4" s="81"/>
    </row>
    <row r="5" spans="1:120" s="28" customFormat="1" ht="26.25" customHeight="1">
      <c r="B5" s="29" t="str">
        <f>IF(B6=" "," ",IF($D$2="salle",IF(B6="Classique",IF(OR(COUNTIF(B10,"*B*"),COUNTIF(B10,"*M*")),"60 cm","Tri-Spots 40"),IF(B6="Poulies",IF(OR(COUNTIF(B10,"*B*"),COUNTIF(B10,"*M*")),"interdit","Tri-Spots 40 CO"))),IF($D$2="Fédéral",IF(AND(B6="Poulies",OR(COUNTIF(B10,"*B*"),COUNTIF(B10,"*M*"))),"Interdit",IF(AND(B6="Classique",OR(COUNTIF(B10,"*B*"),COUNTIF(B10,"*M*"))),"80 cm","122 cm")),IF($D$2="2x70",IF(B6="Classique",IF(OR(COUNTIF(B10,"*B*"),COUNTIF(B9,"*M*")),"80 cm","122 cm"),IF(B6="Poulies",IF(OR(COUNTIF(B10,"*B*"),COUNTIF(B10,"*M*")),"Interdit","80 Réduit")))," "))))</f>
        <v xml:space="preserve"> </v>
      </c>
      <c r="C5" s="29"/>
      <c r="D5" s="29" t="str">
        <f>IF(AND(OR(A6="1/16",A6="1/8",A6="1/4",A6="1/2",A6="Finale",A6="F+PF"),C6=" "),B5,IF(AND(OR($D$2="salle",$D$2="Fédéral",$D$2="2x70"),D6="Poulies",OR(COUNTIF(D10,"*B*"),COUNTIF(D10,"*M*"))),"Interdit",IF(AND($D$2="Salle",D6="Poulies"),"Tri-spot 40 CO",IF(AND($D$2="salle",D6="Classique",OR(COUNTIF(D10,"*B*"),COUNTIF(D10,"*M*"))),"60 cm",IF(AND($D$2="salle",D6="Classique"),"Tri-spot 40 CL",IF(AND($D$2="Fédéral",D6="Classique",OR(COUNTIF(D10,"*B*"),COUNTIF(D10,"*M*"))),"80 cm",IF(AND($D$2="Fédéral",OR(D6="Classique",D6="Poulies")),"122 cm",IF(AND($D$2="2x70",D6="Classique",OR(COUNTIF(D10,"*B*"),COUNTIF(D10,"*M*"))),"80 cm",IF(AND($D$2="2x70",D6="Classique"),"122 cm",IF(AND($D$2="2x70",D6="Poulies"),"80 réduit"," "))))))))))</f>
        <v xml:space="preserve"> </v>
      </c>
      <c r="E5" s="29"/>
      <c r="F5" s="29" t="str">
        <f>IF(AND(OR(A6="1/16",A6="1/8",A6="1/4",A6="F+PF",C6="1/16",C6="1/8",C6="1/4",C6="1/2",C6="Finale",C6="F+PF"),E6=" "),D5,IF(AND(OR($D$2="salle",$D$2="Fédéral",$D$2="2x70"),F6="Poulies",OR(COUNTIF(F10,"*B*"),COUNTIF(F10,"*M*"))),"Interdit",IF(AND($D$2="Salle",F6="Poulies"),"Tri-spot 40 CO",IF(AND($D$2="salle",F6="Classique",OR(COUNTIF(F10,"*B*"),COUNTIF(F10,"*M*"))),"60 cm",IF(AND($D$2="salle",F6="Classique"),"Tri-spot 40 CL",IF(AND($D$2="Fédéral",F6="Classique",OR(COUNTIF(F10,"*B*"),COUNTIF(F10,"*M*"))),"80 cm",IF(AND($D$2="Fédéral",OR(F6="Classique",F6="Poulies")),"122 cm",IF(AND($D$2="2x70",F6="Classique",OR(COUNTIF(F10,"*B*"),COUNTIF(F10,"*M*"))),"80 cm",IF(AND($D$2="2x70",F6="Classique"),"122 cm",IF(AND($D$2="2x70",F6="Poulies"),"80 réduit"," "))))))))))</f>
        <v xml:space="preserve"> </v>
      </c>
      <c r="G5" s="29"/>
      <c r="H5" s="29" t="str">
        <f>IF(AND(OR(A6="1/16",A6="1/8",A6="1/4",C6="1/16",C6="1/8",C6="1/4",C6="F+PF",E6="1/16",E6="1/8",E6="1/4",E6="1/2",E6="Finale",E6="F+PF"),G6=" "),F5,IF(AND(OR($D$2="salle",$D$2="Fédéral",$D$2="2x70"),H6="Poulies",OR(COUNTIF(H10,"*B*"),COUNTIF(H10,"*M*"))),"Interdit",IF(AND($D$2="Salle",H6="Poulies"),"Tri-spot 40 CO",IF(AND($D$2="salle",H6="Classique",OR(COUNTIF(H10,"*B*"),COUNTIF(H10,"*M*"))),"60 cm",IF(AND($D$2="salle",H6="Classique"),"Tri-spot 40 CL",IF(AND($D$2="Fédéral",H6="Classique",OR(COUNTIF(H10,"*B*"),COUNTIF(H10,"*M*"))),"80 cm",IF(AND($D$2="Fédéral",OR(H6="Classique",H6="Poulies")),"122 cm",IF(AND($D$2="2x70",H6="Classique",OR(COUNTIF(H10,"*B*"),COUNTIF(H10,"*M*"))),"80 cm",IF(AND($D$2="2x70",H6="Classique"),"122 cm",IF(AND($D$2="2x70",H6="Poulies"),"80 réduit"," "))))))))))</f>
        <v xml:space="preserve"> </v>
      </c>
      <c r="I5" s="29"/>
      <c r="J5" s="29" t="str">
        <f>IF(AND(OR(A6="1/16",A6="1/8",C6="1/16",C6="1/8",C6="1/4",E6="1/16",E6="1/8",E6="1/4",E6="F+PF",G6="1/16",G6="1/8",G6="1/4",G6="1/2",G6="Finale",G6="F+PF"),I6=" "),H5,IF(AND(OR($D$2="salle",$D$2="Fédéral",$D$2="2x70"),J6="Poulies",OR(COUNTIF(J10,"*B*"),COUNTIF(J10,"*M*"))),"Interdit",IF(AND($D$2="Salle",J6="Poulies"),"Tri-spot 40 CO",IF(AND($D$2="salle",J6="Classique",OR(COUNTIF(J10,"*B*"),COUNTIF(J10,"*M*"))),"60 cm",IF(AND($D$2="salle",J6="Classique"),"Tri-spot 40 CL",IF(AND($D$2="Fédéral",J6="Classique",OR(COUNTIF(J10,"*B*"),COUNTIF(J10,"*M*"))),"80 cm",IF(AND($D$2="Fédéral",OR(J6="Classique",J6="Poulies")),"122 cm",IF(AND($D$2="2x70",J6="Classique",OR(COUNTIF(J10,"*B*"),COUNTIF(J10,"*M*"))),"80 cm",IF(AND($D$2="2x70",J6="Classique"),"122 cm",IF(AND($D$2="2x70",J6="Poulies"),"80 réduit"," "))))))))))</f>
        <v xml:space="preserve"> </v>
      </c>
      <c r="K5" s="29"/>
      <c r="L5" s="29" t="str">
        <f>IF(AND(OR(A6="1/16",A6="1/8",C6="1/16",C6="1/8",E6="1/16",E6="1/8",E6="1/4",G6="1/16",G6="1/8",G6="1/4",G6="F+PF",I6="1/16",I6="1/8",I6="1/4",I6="1/2",I6="Finale",I6="F+PF"),K6=" "),J5,IF(AND(OR($D$2="salle",$D$2="Fédéral",$D$2="2x70"),L6="Poulies",OR(COUNTIF(L10,"*B*"),COUNTIF(L10,"*M*"))),"Interdit",IF(AND($D$2="Salle",L6="Poulies"),"Tri-spot 40 CO",IF(AND($D$2="salle",L6="Classique",OR(COUNTIF(L10,"*B*"),COUNTIF(L10,"*M*"))),"60 cm",IF(AND($D$2="salle",L6="Classique"),"Tri-spot 40 CL",IF(AND($D$2="Fédéral",L6="Classique",OR(COUNTIF(L10,"*B*"),COUNTIF(L10,"*M*"))),"80 cm",IF(AND($D$2="Fédéral",OR(L6="Classique",L6="Poulies")),"122 cm",IF(AND($D$2="2x70",L6="Classique",OR(COUNTIF(L10,"*B*"),COUNTIF(L10,"*M*"))),"80 cm",IF(AND($D$2="2x70",L6="Classique"),"122 cm",IF(AND($D$2="2x70",L6="Poulies"),"80 réduit"," "))))))))))</f>
        <v xml:space="preserve"> </v>
      </c>
      <c r="M5" s="29"/>
      <c r="N5" s="29" t="str">
        <f>IF(AND(OR(A6="1/16",A6="1/8",C6="1/16",C6="1/8",E6="1/16",E6="1/8",G6="1/16",G6="1/8",G6="1/4",I6="1/16",I6="1/8",I6="1/4",I6="F+PF",K6="1/16",K6="1/8",K6="1/4",K6="1/2",K6="Finale",K6="F+PF"),M6=" "),L5,IF(AND(OR($D$2="salle",$D$2="Fédéral",$D$2="2x70"),N6="Poulies",OR(COUNTIF(N10,"*B*"),COUNTIF(N10,"*M*"))),"Interdit",IF(AND($D$2="Salle",N6="Poulies"),"Tri-spot 40 CO",IF(AND($D$2="salle",N6="Classique",OR(COUNTIF(N10,"*B*"),COUNTIF(N10,"*M*"))),"60 cm",IF(AND($D$2="salle",N6="Classique"),"Tri-spot 40 CL",IF(AND($D$2="Fédéral",N6="Classique",OR(COUNTIF(N10,"*B*"),COUNTIF(N10,"*M*"))),"80 cm",IF(AND($D$2="Fédéral",OR(N6="Classique",N6="Poulies")),"122 cm",IF(AND($D$2="2x70",N6="Classique",OR(COUNTIF(N10,"*B*"),COUNTIF(N10,"*M*"))),"80 cm",IF(AND($D$2="2x70",N6="Classique"),"122 cm",IF(AND($D$2="2x70",N6="Poulies"),"80 réduit"," "))))))))))</f>
        <v xml:space="preserve"> </v>
      </c>
      <c r="O5" s="29"/>
      <c r="P5" s="29" t="str">
        <f>IF(AND(OR(A6="1/16",A6="1/8",C6="1/16",C6="1/8",E6="1/16",E6="1/8",G6="1/16",G6="1/8",I6="1/16",I6="1/8",I6="1/4",K6="1/16",K6="1/8",K6="1/4",K6="F+PF",M6="1/16",M6="1/8",M6="1/4",M6="1/2",M6="F+PF"),O6=" "),N5,IF(AND(OR($D$2="salle",$D$2="Fédéral",$D$2="2x70"),P6="Poulies",OR(COUNTIF(P10,"*B*"),COUNTIF(P10,"*M*"))),"Interdit",IF(AND($D$2="Salle",P6="Poulies"),"Tri-spot 40 CO",IF(AND($D$2="salle",P6="Classique",OR(COUNTIF(P10,"*B*"),COUNTIF(P10,"*M*"))),"60 cm",IF(AND($D$2="salle",P6="Classique"),"Tri-spot 40 CL",IF(AND($D$2="Fédéral",P6="Classique",OR(COUNTIF(P10,"*B*"),COUNTIF(P10,"*M*"))),"80 cm",IF(AND($D$2="Fédéral",OR(P6="Classique",P6="Poulies")),"122 cm",IF(AND($D$2="2x70",P6="Classique",OR(COUNTIF(P10,"*B*"),COUNTIF(P10,"*M*"))),"80 cm",IF(AND($D$2="2x70",P6="Classique"),"122 cm",IF(AND($D$2="2x70",P6="Poulies"),"80 réduit"," "))))))))))</f>
        <v xml:space="preserve"> </v>
      </c>
      <c r="Q5" s="29"/>
      <c r="R5" s="29" t="str">
        <f>IF(AND(OR(A6="1/16",C6="1/16",C6="1/8",E6="1/16",E6="1/8",G6="1/16",G6="1/8",I6="1/16",I6="1/8",K6="1/16",K6="1/8",K6="1/4",M6="1/16",M6="1/8",M6="1/4",M6="F+PF",O6="1/16",O6="1/8",O6="1/4",O6="1/2",O6="Finale",O6="F+PF"),Q6=" "),P5,IF(AND(OR($D$2="salle",$D$2="Fédéral",$D$2="2x70"),R6="Poulies",OR(COUNTIF(R10,"*B*"),COUNTIF(R10,"*M*"))),"Interdit",IF(AND($D$2="Salle",R6="Poulies"),"Tri-spot 40 CO",IF(AND($D$2="salle",R6="Classique",OR(COUNTIF(R10,"*B*"),COUNTIF(R10,"*M*"))),"60 cm",IF(AND($D$2="salle",R6="Classique"),"Tri-spot 40 CL",IF(AND($D$2="Fédéral",R6="Classique",OR(COUNTIF(R10,"*B*"),COUNTIF(R10,"*M*"))),"80 cm",IF(AND($D$2="Fédéral",OR(R6="Classique",R6="Poulies")),"122 cm",IF(AND($D$2="2x70",R6="Classique",OR(COUNTIF(R10,"*B*"),COUNTIF(R10,"*M*"))),"80 cm",IF(AND($D$2="2x70",R6="Classique"),"122 cm",IF(AND($D$2="2x70",R6="Poulies"),"80 réduit"," "))))))))))</f>
        <v xml:space="preserve"> </v>
      </c>
      <c r="S5" s="29"/>
      <c r="T5" s="29" t="str">
        <f>IF(AND(OR(A6="1/16",C6="1/16",E6="1/16",E6="1/8",G6="1/16",G6="1/8",I6="1/16",I6="1/8",K6="1/16",K6="1/8",M6="1/16",M6="1/8",M6="1/4",O6="1/16",O6="1/8",O6="1/4",O6="F+PF",Q6="1/16",Q6="1/8",Q6="1/4",Q6="1/2",Q6="FInale",Q6="F+PF"),S6=" "),R5,IF(AND(OR($D$2="salle",$D$2="Fédéral",$D$2="2x70"),T6="Poulies",OR(COUNTIF(T10,"*B*"),COUNTIF(T10,"*M*"))),"Interdit",IF(AND($D$2="Salle",T6="Poulies"),"Tri-spot 40 CO",IF(AND($D$2="salle",T6="Classique",OR(COUNTIF(T10,"*B*"),COUNTIF(T10,"*M*"))),"60 cm",IF(AND($D$2="salle",T6="Classique"),"Tri-spot 40 CL",IF(AND($D$2="Fédéral",T6="Classique",OR(COUNTIF(T10,"*B*"),COUNTIF(T10,"*M*"))),"80 cm",IF(AND($D$2="Fédéral",OR(T6="Classique",T6="Poulies")),"122 cm",IF(AND($D$2="2x70",T6="Classique",OR(COUNTIF(T10,"*B*"),COUNTIF(T10,"*M*"))),"80 cm",IF(AND($D$2="2x70",T6="Classique"),"122 cm",IF(AND($D$2="2x70",T6="Poulies"),"80 réduit"," "))))))))))</f>
        <v xml:space="preserve"> </v>
      </c>
      <c r="U5" s="29"/>
      <c r="V5" s="29" t="str">
        <f>IF(AND(OR(A6="1/16",C6="1/16",E6="1/16",G6="1/16",G6="1/8",I6="1/16",I6="1/8",K6="1/16",K6="1/8",M6="1/16",M6="1/8",O6="1/16",O6="1/8",O6="1/4",Q6="1/16",Q6="1/8",Q6="1/4",Q6="F+PF",S6="1/16",S6="1/8",S6="1/4",S6="1/2",S6="Finale",S6="F+PF"),U6=" "),T5,IF(AND(OR($D$2="salle",$D$2="Fédéral",$D$2="2x70"),V6="Poulies",OR(COUNTIF(V10,"*B*"),COUNTIF(V10,"*M*"))),"Interdit",IF(AND($D$2="Salle",V6="Poulies"),"Tri-spot 40 CO",IF(AND($D$2="salle",V6="Classique",OR(COUNTIF(V10,"*B*"),COUNTIF(V10,"*M*"))),"60 cm",IF(AND($D$2="salle",V6="Classique"),"Tri-spot 40 CL",IF(AND($D$2="Fédéral",V6="Classique",OR(COUNTIF(V10,"*B*"),COUNTIF(V10,"*M*"))),"80 cm",IF(AND($D$2="Fédéral",OR(V6="Classique",V6="Poulies")),"122 cm",IF(AND($D$2="2x70",V6="Classique",OR(COUNTIF(V10,"*B*"),COUNTIF(V10,"*M*"))),"80 cm",IF(AND($D$2="2x70",V6="Classique"),"122 cm",IF(AND($D$2="2x70",V6="Poulies"),"80 réduit"," "))))))))))</f>
        <v xml:space="preserve"> </v>
      </c>
      <c r="W5" s="29"/>
      <c r="X5" s="29" t="str">
        <f>IF(AND(OR(A6="1/16",C6="1/16",E6="1/16",G6="1/16",I6="1/16",I6="1/8",K6="1/16",K6="1/8",M6="1/16",M6="1/8",O6="1/16",O6="1/8",Q6="1/16",Q6="1/8",Q6="1/4",S6="1/16",S6="1/8",S6="1/4",S6="F+PF",U6="1/16",U6="1/8",U6="1/4",U6="1/2",U6="Finale",U6="F+PF"),W6=" "),V5,IF(AND(OR($D$2="salle",$D$2="Fédéral",$D$2="2x70"),X6="Poulies",OR(COUNTIF(X10,"*B*"),COUNTIF(X10,"*M*"))),"Interdit",IF(AND($D$2="Salle",X6="Poulies"),"Tri-spot 40 CO",IF(AND($D$2="salle",X6="Classique",OR(COUNTIF(X10,"*B*"),COUNTIF(X10,"*M*"))),"60 cm",IF(AND($D$2="salle",X6="Classique"),"Tri-spot 40 CL",IF(AND($D$2="Fédéral",X6="Classique",OR(COUNTIF(X10,"*B*"),COUNTIF(X10,"*M*"))),"80 cm",IF(AND($D$2="Fédéral",OR(X6="Classique",X6="Poulies")),"122 cm",IF(AND($D$2="2x70",X6="Classique",OR(COUNTIF(X10,"*B*"),COUNTIF(X10,"*M*"))),"80 cm",IF(AND($D$2="2x70",X6="Classique"),"122 cm",IF(AND($D$2="2x70",X6="Poulies"),"80 réduit"," "))))))))))</f>
        <v xml:space="preserve"> </v>
      </c>
      <c r="Y5" s="29"/>
      <c r="Z5" s="29" t="str">
        <f>IF(AND(OR(A6="1/16",C6="1/16",E6="1/16",G6="1/16",I6="1/16",K6="1/16",K6="1/8",M6="1/16",M6="1/8",O6="1/16",O6="1/8",Q6="1/16",Q6="1/8",S6="1/16",S6="1/8",S6="1/4",U6="1/16",U6="1/8",U6="1/4",U6="F+PF",W6="1/16",W6="1/8",W6="1/4",W6="1/2",W6="Finale",W6="F+PF"),Y6=" "),X5,IF(AND(OR($D$2="salle",$D$2="Fédéral",$D$2="2x70"),Z6="Poulies",OR(COUNTIF(Z10,"*B*"),COUNTIF(Z10,"*M*"))),"Interdit",IF(AND($D$2="Salle",Z6="Poulies"),"Tri-spot 40 CO",IF(AND($D$2="salle",Z6="Classique",OR(COUNTIF(Z10,"*B*"),COUNTIF(Z10,"*M*"))),"60 cm",IF(AND($D$2="salle",Z6="Classique"),"Tri-spot 40 CL",IF(AND($D$2="Fédéral",Z6="Classique",OR(COUNTIF(Z10,"*B*"),COUNTIF(Z10,"*M*"))),"80 cm",IF(AND($D$2="Fédéral",OR(Z6="Classique",Z6="Poulies")),"122 cm",IF(AND($D$2="2x70",Z6="Classique",OR(COUNTIF(Z10,"*B*"),COUNTIF(Z10,"*M*"))),"80 cm",IF(AND($D$2="2x70",Z6="Classique"),"122 cm",IF(AND($D$2="2x70",Z6="Poulies"),"80 réduit"," "))))))))))</f>
        <v xml:space="preserve"> </v>
      </c>
      <c r="AA5" s="29"/>
      <c r="AB5" s="29" t="str">
        <f>IF(AND(OR(A6="1/16",C6="1/16",E6="1/16",G6="1/16",I6="1/16",K6="1/16",M6="1/16",M6="1/8",O6="1/16",O6="1/8",Q6="1/16",Q6="1/8",S6="1/16",S6="1/8",U6="1/16",U6="1/8",U6="1/4",W6="1/16",W6="1/8",W6="1/4",W6="F+PF",Y6="1/16",Y6="1/8",Y6="1/4",Y6="1/2",Y6="Finale",Y6="F+PF"),AA6=" "),Z5,IF(AND(OR($D$2="salle",$D$2="Fédéral",$D$2="2x70"),AB6="Poulies",OR(COUNTIF(AB10,"*B*"),COUNTIF(AB10,"*M*"))),"Interdit",IF(AND($D$2="Salle",AB6="Poulies"),"Tri-spot 40 CO",IF(AND($D$2="salle",AB6="Classique",OR(COUNTIF(AB10,"*B*"),COUNTIF(AB10,"*M*"))),"60 cm",IF(AND($D$2="salle",AB6="Classique"),"Tri-spot 40 CL",IF(AND($D$2="Fédéral",AB6="Classique",OR(COUNTIF(AB10,"*B*"),COUNTIF(AB10,"*M*"))),"80 cm",IF(AND($D$2="Fédéral",OR(AB6="Classique",AB6="Poulies")),"122 cm",IF(AND($D$2="2x70",AB6="Classique",OR(COUNTIF(AB10,"*B*"),COUNTIF(AB10,"*M*"))),"80 cm",IF(AND($D$2="2x70",AB6="Classique"),"122 cm",IF(AND($D$2="2x70",AB6="Poulies"),"80 réduit"," "))))))))))</f>
        <v xml:space="preserve"> </v>
      </c>
      <c r="AC5" s="29"/>
      <c r="AD5" s="29" t="str">
        <f>IF(AND(OR(A6="1/16",C6="1/16",E6="1/16",G6="1/16",I6="1/16",K6="1/16",M6="1/16",O6="1/16",O6="1/8",Q6="1/16",Q6="1/8",S6="1/16",S6="1/8",U6="1/16",U6="1/8",W6="1/16",W6="1/8",W6="1/4",Y6="1/16",Y6="1/8",Y6="1/4",Y6="F+PF",AA6="1/16",AA6="1/8",AA6="1/4",AA6="1/2",AA6="Finale",AA6="F+PF"),AC6=" "),AB5,IF(AND(OR($D$2="salle",$D$2="Fédéral",$D$2="2x70"),AD6="Poulies",OR(COUNTIF(AD10,"*B*"),COUNTIF(AD10,"*M*"))),"Interdit",IF(AND($D$2="Salle",AD6="Poulies"),"Tri-spot 40 CO",IF(AND($D$2="salle",AD6="Classique",OR(COUNTIF(AD10,"*B*"),COUNTIF(AD10,"*M*"))),"60 cm",IF(AND($D$2="salle",AD6="Classique"),"Tri-spot 40 CL",IF(AND($D$2="Fédéral",AD6="Classique",OR(COUNTIF(AD10,"*B*"),COUNTIF(AD10,"*M*"))),"80 cm",IF(AND($D$2="Fédéral",OR(AD6="Classique",AD6="Poulies")),"122 cm",IF(AND($D$2="2x70",AD6="Classique",OR(COUNTIF(AD10,"*B*"),COUNTIF(AD10,"*M*"))),"80 cm",IF(AND($D$2="2x70",AD6="Classique"),"122 cm",IF(AND($D$2="2x70",AD6="Poulies"),"80 réduit"," "))))))))))</f>
        <v xml:space="preserve"> </v>
      </c>
      <c r="AE5" s="29"/>
      <c r="AF5" s="29" t="str">
        <f>IF(AND(OR(A6="1/16",C6="1/16",E6="1/16",G6="1/16",I6="1/16",K6="1/16",M6="1/16",O6="1/16",Q6="1/16",Q6="1/8",S6="1/16",S6="1/8",U6="1/16",U6="1/8",W6="1/16",W6="1/8",Y6="1/16",Y6="1/8",Y6="1/4",AA6="1/16",AA6="1/8",AA6="1/4",AA6="F+PF",AC6="1/16",AC6="1/8",AC6="1/4",AC6="1/2",AC6="Finale",AC6="F+PF"),AE6=" "),AD5,IF(AND(OR($D$2="salle",$D$2="Fédéral",$D$2="2x70"),AF6="Poulies",OR(COUNTIF(AF10,"*B*"),COUNTIF(AF10,"*M*"))),"Interdit",IF(AND($D$2="Salle",AF6="Poulies"),"Tri-spot 40 CO",IF(AND($D$2="salle",AF6="Classique",OR(COUNTIF(AF10,"*B*"),COUNTIF(AF10,"*M*"))),"60 cm",IF(AND($D$2="salle",AF6="Classique"),"Tri-spot 40 CL",IF(AND($D$2="Fédéral",AF6="Classique",OR(COUNTIF(AF10,"*B*"),COUNTIF(AF10,"*M*"))),"80 cm",IF(AND($D$2="Fédéral",OR(AF6="Classique",AF6="Poulies")),"122 cm",IF(AND($D$2="2x70",AF6="Classique",OR(COUNTIF(AF10,"*B*"),COUNTIF(AF10,"*M*"))),"80 cm",IF(AND($D$2="2x70",AF6="Classique"),"122 cm",IF(AND($D$2="2x70",AF6="Poulies"),"80 réduit"," "))))))))))</f>
        <v xml:space="preserve"> </v>
      </c>
      <c r="AG5" s="29"/>
      <c r="AH5" s="29" t="str">
        <f>IF(AND(OR(C6="1/16",E6="1/16",G6="1/16",I6="1/16",K6="1/16",M6="1/16",O6="1/16",Q6="1/16",S6="1/16",S6="1/8",U6="1/16",U6="1/8",W6="1/16",W6="1/8",Y6="1/16",Y6="1/8",AA6="1/16",AA6="1/8",AA6="1/4",AC6="1/16",AC6="1/8",AC6="1/4",AC6="F+PF",AE6="1/16",AE6="1/8",AE6="1/4",AE6="1/2",AE6="Finale",AE6="F+PF"),AG6=" "),AF5,IF(AND(OR($D$2="salle",$D$2="Fédéral",$D$2="2x70"),AH6="Poulies",OR(COUNTIF(AH10,"*B*"),COUNTIF(AH10,"*M*"))),"Interdit",IF(AND($D$2="Salle",AH6="Poulies"),"Tri-spot 40 CO",IF(AND($D$2="salle",AH6="Classique",OR(COUNTIF(AH10,"*B*"),COUNTIF(AH10,"*M*"))),"60 cm",IF(AND($D$2="salle",AH6="Classique"),"Tri-spot 40 CL",IF(AND($D$2="Fédéral",AH6="Classique",OR(COUNTIF(AH10,"*B*"),COUNTIF(AH10,"*M*"))),"80 cm",IF(AND($D$2="Fédéral",OR(AH6="Classique",AH6="Poulies")),"122 cm",IF(AND($D$2="2x70",AH6="Classique",OR(COUNTIF(AH10,"*B*"),COUNTIF(AH10,"*M*"))),"80 cm",IF(AND($D$2="2x70",AH6="Classique"),"122 cm",IF(AND($D$2="2x70",AH6="Poulies"),"80 réduit"," "))))))))))</f>
        <v xml:space="preserve"> </v>
      </c>
      <c r="AI5" s="29"/>
      <c r="AJ5" s="29" t="str">
        <f>IF(AND(OR(E6="1/16",G6="1/16",I6="1/16",K6="1/16",M6="1/16",O6="1/16",Q6="1/16",S6="1/16",U6="1/16",U6="1/8",W6="1/16",W6="1/8",Y6="1/16",Y6="1/8",AA6="1/16",AA6="1/8",AC6="1/16",AC6="1/8",AC6="1/4",AE6="1/16",AE6="1/8",AE6="1/4",AE6="F+PF",AG6="1/16",AG6="1/8",AG6="1/4",AG6="1/2",AG6="Finale",AG6="F+PF"),AI6=" "),AH5,IF(AND(OR($D$2="salle",$D$2="Fédéral",$D$2="2x70"),AJ6="Poulies",OR(COUNTIF(AJ10,"*B*"),COUNTIF(AJ10,"*M*"))),"Interdit",IF(AND($D$2="Salle",AJ6="Poulies"),"Tri-spot 40 CO",IF(AND($D$2="salle",AJ6="Classique",OR(COUNTIF(AJ10,"*B*"),COUNTIF(AJ10,"*M*"))),"60 cm",IF(AND($D$2="salle",AJ6="Classique"),"Tri-spot 40 CL",IF(AND($D$2="Fédéral",AJ6="Classique",OR(COUNTIF(AJ10,"*B*"),COUNTIF(AJ10,"*M*"))),"80 cm",IF(AND($D$2="Fédéral",OR(AJ6="Classique",AJ6="Poulies")),"122 cm",IF(AND($D$2="2x70",AJ6="Classique",OR(COUNTIF(AJ10,"*B*"),COUNTIF(AJ10,"*M*"))),"80 cm",IF(AND($D$2="2x70",AJ6="Classique"),"122 cm",IF(AND($D$2="2x70",AJ6="Poulies"),"80 réduit"," "))))))))))</f>
        <v xml:space="preserve"> </v>
      </c>
      <c r="AK5" s="29"/>
      <c r="AL5" s="29" t="str">
        <f>IF(AND(OR(G6="1/16",I6="1/16",K6="1/16",M6="1/16",O6="1/16",Q6="1/16",S6="1/16",U6="1/16",W6="1/16",W6="1/8",Y6="1/16",Y6="1/8",AA6="1/16",AA6="1/8",AC6="1/16",AC6="1/8",AE6="1/16",AE6="1/8",AE6="1/4",AG6="1/16",AG6="1/8",AG6="1/4",AG6="F+PF",AI6="1/16",AI6="1/8",AI6="1/4",AI6="1/2",AI6="Finale",AI6="F+PF"),AK6=" "),AJ5,IF(AND(OR($D$2="salle",$D$2="Fédéral",$D$2="2x70"),AL6="Poulies",OR(COUNTIF(AL10,"*B*"),COUNTIF(AL10,"*M*"))),"Interdit",IF(AND($D$2="Salle",AL6="Poulies"),"Tri-spot 40 CO",IF(AND($D$2="salle",AL6="Classique",OR(COUNTIF(AL10,"*B*"),COUNTIF(AL10,"*M*"))),"60 cm",IF(AND($D$2="salle",AL6="Classique"),"Tri-spot 40 CL",IF(AND($D$2="Fédéral",AL6="Classique",OR(COUNTIF(AL10,"*B*"),COUNTIF(AL10,"*M*"))),"80 cm",IF(AND($D$2="Fédéral",OR(AL6="Classique",AL6="Poulies")),"122 cm",IF(AND($D$2="2x70",AL6="Classique",OR(COUNTIF(AL10,"*B*"),COUNTIF(AL10,"*M*"))),"80 cm",IF(AND($D$2="2x70",AL6="Classique"),"122 cm",IF(AND($D$2="2x70",AL6="Poulies"),"80 réduit"," "))))))))))</f>
        <v xml:space="preserve"> </v>
      </c>
      <c r="AM5" s="29"/>
      <c r="AN5" s="29" t="str">
        <f>IF(AND(OR(I6="1/16",K6="1/16",M6="1/16",O6="1/16",Q6="1/16",S6="1/16",U6="1/16",W6="1/16",Y6="1/16",Y6="1/8",AA6="1/16",AA6="1/8",AC6="1/16",AC6="1/8",AE6="1/16",AE6="1/8",AG6="1/16",AG6="1/8",AG6="1/4",AI6="1/16",AI6="1/8",AI6="1/4",AI6="F+PF",AK6="1/16",AK6="1/8",AK6="1/4",AK6="1/2",AK6="Finale",AK6="F+PF"),AM6=" "),AL5,IF(AND(OR($D$2="salle",$D$2="Fédéral",$D$2="2x70"),AN6="Poulies",OR(COUNTIF(AN10,"*B*"),COUNTIF(AN10,"*M*"))),"Interdit",IF(AND($D$2="Salle",AN6="Poulies"),"Tri-spot 40 CO",IF(AND($D$2="salle",AN6="Classique",OR(COUNTIF(AN10,"*B*"),COUNTIF(AN10,"*M*"))),"60 cm",IF(AND($D$2="salle",AN6="Classique"),"Tri-spot 40 CL",IF(AND($D$2="Fédéral",AN6="Classique",OR(COUNTIF(AN10,"*B*"),COUNTIF(AN10,"*M*"))),"80 cm",IF(AND($D$2="Fédéral",OR(AN6="Classique",AN6="Poulies")),"122 cm",IF(AND($D$2="2x70",AN6="Classique",OR(COUNTIF(AN10,"*B*"),COUNTIF(AN10,"*M*"))),"80 cm",IF(AND($D$2="2x70",AN6="Classique"),"122 cm",IF(AND($D$2="2x70",AN6="Poulies"),"80 réduit"," "))))))))))</f>
        <v xml:space="preserve"> </v>
      </c>
      <c r="AO5" s="29"/>
      <c r="AP5" s="29" t="str">
        <f>IF(AND(OR(K6="1/16",M6="1/16",O6="1/16",Q6="1/16",S6="1/16",U6="1/16",W6="1/16",Y6="1/16",AA6="1/16",AA6="1/8",AC6="1/16",AC6="1/8",AE6="1/16",AE6="1/8",AG6="1/16",AG6="1/8",AI6="1/16",AI6="1/8",AI6="1/4",AK6="1/16",AK6="1/8",AK6="1/4",AK6="F+PF",AM6="1/16",AM6="1/8",AM6="1/4",AM6="1/2",AM6="Finale",AM6="F+PF"),AO6=" "),AN5,IF(AND(OR($D$2="salle",$D$2="Fédéral",$D$2="2x70"),AP6="Poulies",OR(COUNTIF(AP10,"*B*"),COUNTIF(AP10,"*M*"))),"Interdit",IF(AND($D$2="Salle",AP6="Poulies"),"Tri-spot 40 CO",IF(AND($D$2="salle",AP6="Classique",OR(COUNTIF(AP10,"*B*"),COUNTIF(AP10,"*M*"))),"60 cm",IF(AND($D$2="salle",AP6="Classique"),"Tri-spot 40 CL",IF(AND($D$2="Fédéral",AP6="Classique",OR(COUNTIF(AP10,"*B*"),COUNTIF(AP10,"*M*"))),"80 cm",IF(AND($D$2="Fédéral",OR(AP6="Classique",AP6="Poulies")),"122 cm",IF(AND($D$2="2x70",AP6="Classique",OR(COUNTIF(AP10,"*B*"),COUNTIF(AP10,"*M*"))),"80 cm",IF(AND($D$2="2x70",AP6="Classique"),"122 cm",IF(AND($D$2="2x70",AP6="Poulies"),"80 réduit"," "))))))))))</f>
        <v xml:space="preserve"> </v>
      </c>
      <c r="AQ5" s="29"/>
      <c r="AR5" s="29" t="str">
        <f>IF(AND(OR(M6="1/16",O6="1/16",Q6="1/16",S6="1/16",U6="1/16",W6="1/16",Y6="1/16",AA6="1/16",AC6="1/16",AC6="1/8",AE6="1/16",AE6="1/8",AG6="1/16",AG6="1/8",AI6="1/16",AI6="1/8",AK6="1/16",AK6="1/8",AK6="1/4",AM6="1/16",AM6="1/8",AM6="1/4",AM6="F+PF",AO6="1/16",AO6="1/8",AO6="1/4",AO6="1/2",AO6="Finale",AO6="F+PF"),AQ6=" "),AP5,IF(AND(OR($D$2="salle",$D$2="Fédéral",$D$2="2x70"),AR6="Poulies",OR(COUNTIF(AR10,"*B*"),COUNTIF(AR10,"*M*"))),"Interdit",IF(AND($D$2="Salle",AR6="Poulies"),"Tri-spot 40 CO",IF(AND($D$2="salle",AR6="Classique",OR(COUNTIF(AR10,"*B*"),COUNTIF(AR10,"*M*"))),"60 cm",IF(AND($D$2="salle",AR6="Classique"),"Tri-spot 40 CL",IF(AND($D$2="Fédéral",AR6="Classique",OR(COUNTIF(AR10,"*B*"),COUNTIF(AR10,"*M*"))),"80 cm",IF(AND($D$2="Fédéral",OR(AR6="Classique",AR6="Poulies")),"122 cm",IF(AND($D$2="2x70",AR6="Classique",OR(COUNTIF(AR10,"*B*"),COUNTIF(AR10,"*M*"))),"80 cm",IF(AND($D$2="2x70",AR6="Classique"),"122 cm",IF(AND($D$2="2x70",AR6="Poulies"),"80 réduit"," "))))))))))</f>
        <v xml:space="preserve"> </v>
      </c>
      <c r="AS5" s="29"/>
      <c r="AT5" s="29" t="str">
        <f>IF(AND(OR(O6="1/16",Q6="1/16",S6="1/16",U6="1/16",W6="1/16",Y6="1/16",AA6="1/16",AC6="1/16",AE6="1/16",AE6="1/8",AG6="1/16",AG6="1/8",AI6="1/16",AI6="1/8",AK6="1/16",AK6="1/8",AM6="1/16",AM6="1/8",AM6="1/4",AO6="1/16",AO6="1/8",AO6="1/4",AO6="F+PF",AQ6="1/16",AQ6="1/8",AQ6="1/4",AQ6="1/2",AQ6="Finale",AQ6="F+PF"),AS6=" "),AR5,IF(AND(OR($D$2="salle",$D$2="Fédéral",$D$2="2x70"),AT6="Poulies",OR(COUNTIF(AT10,"*B*"),COUNTIF(AT10,"*M*"))),"Interdit",IF(AND($D$2="Salle",AT6="Poulies"),"Tri-spot 40 CO",IF(AND($D$2="salle",AT6="Classique",OR(COUNTIF(AT10,"*B*"),COUNTIF(AT10,"*M*"))),"60 cm",IF(AND($D$2="salle",AT6="Classique"),"Tri-spot 40 CL",IF(AND($D$2="Fédéral",AT6="Classique",OR(COUNTIF(AT10,"*B*"),COUNTIF(AT10,"*M*"))),"80 cm",IF(AND($D$2="Fédéral",OR(AT6="Classique",AT6="Poulies")),"122 cm",IF(AND($D$2="2x70",AT6="Classique",OR(COUNTIF(AT10,"*B*"),COUNTIF(AT10,"*M*"))),"80 cm",IF(AND($D$2="2x70",AT6="Classique"),"122 cm",IF(AND($D$2="2x70",AT6="Poulies"),"80 réduit"," "))))))))))</f>
        <v xml:space="preserve"> </v>
      </c>
      <c r="AU5" s="29"/>
      <c r="AV5" s="29" t="str">
        <f>IF(AND(OR(Q6="1/16",S6="1/16",U6="1/16",W6="1/16",Y6="1/16",AA6="1/16",AC6="1/16",AE6="1/16",AG6="1/16",AG6="1/8",AI6="1/16",AI6="1/8",AK6="1/16",AK6="1/8",AM6="1/16",AM6="1/8",AO6="1/16",AO6="1/8",AO6="1/4",AQ6="1/16",AQ6="1/8",AQ6="1/4",AQ6="F+PF",AS6="1/16",AS6="1/8",AS6="1/4",AS6="1/2",AS6="Finale",AS6="F+PF"),AU6=" "),AT5,IF(AND(OR($D$2="salle",$D$2="Fédéral",$D$2="2x70"),AV6="Poulies",OR(COUNTIF(AV10,"*B*"),COUNTIF(AV10,"*M*"))),"Interdit",IF(AND($D$2="Salle",AV6="Poulies"),"Tri-spot 40 CO",IF(AND($D$2="salle",AV6="Classique",OR(COUNTIF(AV10,"*B*"),COUNTIF(AV10,"*M*"))),"60 cm",IF(AND($D$2="salle",AV6="Classique"),"Tri-spot 40 CL",IF(AND($D$2="Fédéral",AV6="Classique",OR(COUNTIF(AV10,"*B*"),COUNTIF(AV10,"*M*"))),"80 cm",IF(AND($D$2="Fédéral",OR(AV6="Classique",AV6="Poulies")),"122 cm",IF(AND($D$2="2x70",AV6="Classique",OR(COUNTIF(AV10,"*B*"),COUNTIF(AV10,"*M*"))),"80 cm",IF(AND($D$2="2x70",AV6="Classique"),"122 cm",IF(AND($D$2="2x70",AV6="Poulies"),"80 réduit"," "))))))))))</f>
        <v xml:space="preserve"> </v>
      </c>
      <c r="AW5" s="29"/>
      <c r="AX5" s="29" t="str">
        <f>IF(AND(OR(S6="1/16",U6="1/16",W6="1/16",Y6="1/16",AA6="1/16",AC6="1/16",AE6="1/16",AG6="1/16",AI6="1/16",AI6="1/8",AK6="1/16",AK6="1/8",AM6="1/16",AM6="1/8",AO6="1/16",AO6="1/8",AQ6="1/16",AQ6="1/8",AQ6="1/4",AS6="1/16",AS6="1/8",AS6="1/4",AS6="F+PF",AU6="1/16",AU6="1/8",AU6="1/4",AU6="1/2",AU6="Finale",AU6="F+PF"),AW6=" "),AV5,IF(AND(OR($D$2="salle",$D$2="Fédéral",$D$2="2x70"),AX6="Poulies",OR(COUNTIF(AX10,"*B*"),COUNTIF(AX10,"*M*"))),"Interdit",IF(AND($D$2="Salle",AX6="Poulies"),"Tri-spot 40 CO",IF(AND($D$2="salle",AX6="Classique",OR(COUNTIF(AX10,"*B*"),COUNTIF(AX10,"*M*"))),"60 cm",IF(AND($D$2="salle",AX6="Classique"),"Tri-spot 40 CL",IF(AND($D$2="Fédéral",AX6="Classique",OR(COUNTIF(AX10,"*B*"),COUNTIF(AX10,"*M*"))),"80 cm",IF(AND($D$2="Fédéral",OR(AX6="Classique",AX6="Poulies")),"122 cm",IF(AND($D$2="2x70",AX6="Classique",OR(COUNTIF(AX10,"*B*"),COUNTIF(AX10,"*M*"))),"80 cm",IF(AND($D$2="2x70",AX6="Classique"),"122 cm",IF(AND($D$2="2x70",AX6="Poulies"),"80 réduit"," "))))))))))</f>
        <v xml:space="preserve"> </v>
      </c>
      <c r="AY5" s="29"/>
      <c r="AZ5" s="29" t="str">
        <f>IF(AND(OR(U6="1/16",W6="1/16",Y6="1/16",AA6="1/16",AC6="1/16",AE6="1/16",AG6="1/16",AI6="1/16",AK6="1/16",AK6="1/8",AM6="1/16",AM6="1/8",AO6="1/16",AO6="1/8",AQ6="1/16",AQ6="1/8",AS6="1/16",AS6="1/8",AS6="1/4",AU6="1/16",AU6="1/8",AU6="1/4",AU6="F+PF",AW6="1/16",AW6="1/8",AW6="1/4",AW6="1/2",AW6="Finale",AW6="F+PF"),AY6=" "),AX5,IF(AND(OR($D$2="salle",$D$2="Fédéral",$D$2="2x70"),AZ6="Poulies",OR(COUNTIF(AZ10,"*B*"),COUNTIF(AZ10,"*M*"))),"Interdit",IF(AND($D$2="Salle",AZ6="Poulies"),"Tri-spot 40 CO",IF(AND($D$2="salle",AZ6="Classique",OR(COUNTIF(AZ10,"*B*"),COUNTIF(AZ10,"*M*"))),"60 cm",IF(AND($D$2="salle",AZ6="Classique"),"Tri-spot 40 CL",IF(AND($D$2="Fédéral",AZ6="Classique",OR(COUNTIF(AZ10,"*B*"),COUNTIF(AZ10,"*M*"))),"80 cm",IF(AND($D$2="Fédéral",OR(AZ6="Classique",AZ6="Poulies")),"122 cm",IF(AND($D$2="2x70",AZ6="Classique",OR(COUNTIF(AZ10,"*B*"),COUNTIF(AZ10,"*M*"))),"80 cm",IF(AND($D$2="2x70",AZ6="Classique"),"122 cm",IF(AND($D$2="2x70",AZ6="Poulies"),"80 réduit"," "))))))))))</f>
        <v xml:space="preserve"> </v>
      </c>
      <c r="BA5" s="29"/>
      <c r="BB5" s="29" t="str">
        <f>IF(AND(OR(W6="1/16",Y6="1/16",AA6="1/16",AC6="1/16",AE6="1/16",AG6="1/16",AI6="1/16",AK6="1/16",AM6="1/16",AM6="1/8",AO6="1/16",AO6="1/8",AQ6="1/16",AQ6="1/8",AS6="1/16",AS6="1/8",AU6="1/16",AU6="1/8",AU6="1/4",AW6="1/16",AW6="1/8",AW6="1/4",AW6="F+PF",AY6="1/16",AY6="1/8",AY6="1/2",AY6="Finale",AY6="F+PF"),BA6=" "),AZ5,IF(AND(OR($D$2="salle",$D$2="Fédéral",$D$2="2x70"),BB6="Poulies",OR(COUNTIF(BB10,"*B*"),COUNTIF(BB10,"*M*"))),"Interdit",IF(AND($D$2="Salle",BB6="Poulies"),"Tri-spot 40 CO",IF(AND($D$2="salle",BB6="Classique",OR(COUNTIF(BB10,"*B*"),COUNTIF(BB10,"*M*"))),"60 cm",IF(AND($D$2="salle",BB6="Classique"),"Tri-spot 40 CL",IF(AND($D$2="Fédéral",BB6="Classique",OR(COUNTIF(BB10,"*B*"),COUNTIF(BB10,"*M*"))),"80 cm",IF(AND($D$2="Fédéral",OR(BB6="Classique",BB6="Poulies")),"122 cm",IF(AND($D$2="2x70",BB6="Classique",OR(COUNTIF(BB10,"*B*"),COUNTIF(BB10,"*M*"))),"80 cm",IF(AND($D$2="2x70",BB6="Classique"),"122 cm",IF(AND($D$2="2x70",BB6="Poulies"),"80 réduit"," "))))))))))</f>
        <v xml:space="preserve"> </v>
      </c>
      <c r="BC5" s="29"/>
      <c r="BD5" s="29" t="str">
        <f>IF(AND(OR(Y6="1/16",AA6="1/16",AC6="1/16",AE6="1/16",AG6="1/16",AI6="1/16",AK6="1/16",AM6="1/16",AO6="1/16",AO6="1/8",AQ6="1/16",AQ6="1/8",AS6="1/16",AS6="1/8",AU6="1/16",AU6="1/8",AW6="1/16",AW6="1/8",AW6="1/4",AY6="1/16",AY6="1/8",AY6="F+PF",BA6="1/16",BA6="1/8",BA6="1/4",BA6="1/2",BA6="Finale",BA6="F+PF"),BC6=" "),BB5,IF(AND(OR($D$2="salle",$D$2="Fédéral",$D$2="2x70"),BD6="Poulies",OR(COUNTIF(BD10,"*B*"),COUNTIF(BD10,"*M*"))),"Interdit",IF(AND($D$2="Salle",BD6="Poulies"),"Tri-spot 40 CO",IF(AND($D$2="salle",BD6="Classique",OR(COUNTIF(BD10,"*B*"),COUNTIF(BD10,"*M*"))),"60 cm",IF(AND($D$2="salle",BD6="Classique"),"Tri-spot 40 CL",IF(AND($D$2="Fédéral",BD6="Classique",OR(COUNTIF(BD10,"*B*"),COUNTIF(BD10,"*M*"))),"80 cm",IF(AND($D$2="Fédéral",OR(BD6="Classique",BD6="Poulies")),"122 cm",IF(AND($D$2="2x70",BD6="Classique",OR(COUNTIF(BD10,"*B*"),COUNTIF(BD10,"*M*"))),"80 cm",IF(AND($D$2="2x70",BD6="Classique"),"122 cm",IF(AND($D$2="2x70",BD6="Poulies"),"80 réduit"," "))))))))))</f>
        <v xml:space="preserve"> </v>
      </c>
      <c r="BE5" s="29"/>
      <c r="BF5" s="29" t="str">
        <f>IF(AND(OR(AA6="1/16",AC6="1/16",AE6="1/16",AG6="1/16",AI6="1/16",AK6="1/16",AM6="1/16",AO6="1/16",AQ6="1/16",AQ6="1/8",AS6="1/16",AS6="1/8",AU6="1/16",AU6="1/8",AW6="1/16",AW6="1/8",AY6="1/16",AY6="1/8",AY6="1/4",BA6="1/16",BA6="1/8",BA6="1/4",BA6="F+PF",BC6="1/16",BC6="1/8",BC6="1/4",BC6="1/2",BC6="Finale",BC6="F+PF"),BE6=" "),BD5,IF(AND(OR($D$2="salle",$D$2="Fédéral",$D$2="2x70"),BF6="Poulies",OR(COUNTIF(BF10,"*B*"),COUNTIF(BF10,"*M*"))),"Interdit",IF(AND($D$2="Salle",BF6="Poulies"),"Tri-spot 40 CO",IF(AND($D$2="salle",BF6="Classique",OR(COUNTIF(BF10,"*B*"),COUNTIF(BF10,"*M*"))),"60 cm",IF(AND($D$2="salle",BF6="Classique"),"Tri-spot 40 CL",IF(AND($D$2="Fédéral",BF6="Classique",OR(COUNTIF(BF10,"*B*"),COUNTIF(BF10,"*M*"))),"80 cm",IF(AND($D$2="Fédéral",OR(BF6="Classique",BF6="Poulies")),"122 cm",IF(AND($D$2="2x70",BF6="Classique",OR(COUNTIF(BF10,"*B*"),COUNTIF(BF10,"*M*"))),"80 cm",IF(AND($D$2="2x70",BF6="Classique"),"122 cm",IF(AND($D$2="2x70",BF6="Poulies"),"80 réduit"," "))))))))))</f>
        <v xml:space="preserve"> </v>
      </c>
      <c r="BG5" s="29"/>
      <c r="BH5" s="29" t="str">
        <f>IF(AND(OR(AC6="1/16",AE6="1/16",AG6="1/16",AI6="1/16",AK6="1/16",AM6="1/16",AO6="1/16",AQ6="1/16",AS6="1/16",AS6="1/8",AU6="1/16",AU6="1/8",AW6="1/16",AW6="1/8",AY6="1/16",AY6="1/8",BA6="1/16",BA6="1/8",BA6="1/4",BC6="1/16",BC6="1/8",BC6="1/4",BC6="F+PF",BE6="1/16",BE6="1/8",BE6="1/4",BE6="1/2",BE6="Finale",BE6="F+PF"),BG6=" "),BF5,IF(AND(OR($D$2="salle",$D$2="Fédéral",$D$2="2x70"),BH6="Poulies",OR(COUNTIF(BH10,"*B*"),COUNTIF(BH10,"*M*"))),"Interdit",IF(AND($D$2="Salle",BH6="Poulies"),"Tri-spot 40 CO",IF(AND($D$2="salle",BH6="Classique",OR(COUNTIF(BH10,"*B*"),COUNTIF(BH10,"*M*"))),"60 cm",IF(AND($D$2="salle",BH6="Classique"),"Tri-spot 40 CL",IF(AND($D$2="Fédéral",BH6="Classique",OR(COUNTIF(BH10,"*B*"),COUNTIF(BH10,"*M*"))),"80 cm",IF(AND($D$2="Fédéral",OR(BH6="Classique",BH6="Poulies")),"122 cm",IF(AND($D$2="2x70",BH6="Classique",OR(COUNTIF(BH10,"*B*"),COUNTIF(BH10,"*M*"))),"80 cm",IF(AND($D$2="2x70",BH6="Classique"),"122 cm",IF(AND($D$2="2x70",BH6="Poulies"),"80 réduit"," "))))))))))</f>
        <v xml:space="preserve"> </v>
      </c>
      <c r="BI5" s="29"/>
      <c r="BJ5" s="29" t="str">
        <f>IF(AND(OR(AE6="1/16",AG6="1/16",AI6="1/16",AK6="1/16",AM6="1/16",AO6="1/16",AQ6="1/16",AS6="1/16",AU6="1/16",AU6="1/8",AW6="1/16",AW6="1/8",AY6="1/16",AY6="1/8",BA6="1/16",BA6="1/8",BC6="1/16",BC6="1/8",BC6="1/4",BE6="1/16",BE6="1/8",BE6="1/4",BE6="F+PF",BG6="1/16",BG6="1/8",BG6="1/4",BG6="1/2",BG6="Finale",BG6="F+PF"),BI6=" "),BH5,IF(AND(OR($D$2="salle",$D$2="Fédéral",$D$2="2x70"),BJ6="Poulies",OR(COUNTIF(BJ10,"*B*"),COUNTIF(BJ10,"*M*"))),"Interdit",IF(AND($D$2="Salle",BJ6="Poulies"),"Tri-spot 40 CO",IF(AND($D$2="salle",BJ6="Classique",OR(COUNTIF(BJ10,"*B*"),COUNTIF(BJ10,"*M*"))),"60 cm",IF(AND($D$2="salle",BJ6="Classique"),"Tri-spot 40 CL",IF(AND($D$2="Fédéral",BJ6="Classique",OR(COUNTIF(BJ10,"*B*"),COUNTIF(BJ10,"*M*"))),"80 cm",IF(AND($D$2="Fédéral",OR(BJ6="Classique",BJ6="Poulies")),"122 cm",IF(AND($D$2="2x70",BJ6="Classique",OR(COUNTIF(BJ10,"*B*"),COUNTIF(BJ10,"*M*"))),"80 cm",IF(AND($D$2="2x70",BJ6="Classique"),"122 cm",IF(AND($D$2="2x70",BJ6="Poulies"),"80 réduit"," "))))))))))</f>
        <v xml:space="preserve"> </v>
      </c>
      <c r="BK5" s="29"/>
      <c r="BL5" s="29" t="str">
        <f>IF(AND(OR(AG6="1/16",AI6="1/16",AK6="1/16",AM6="1/16",AO6="1/16",AQ6="1/16",AS6="1/16",AU6="1/16",AW6="1/16",AW6="1/8",AY6="1/16",AY6="1/8",BA6="1/16",BA6="1/8",BC6="1/16",BC6="1/8",BE6="1/16",BE6="1/8",BE6="1/4",BG6="1/16",BG6="1/8",BG6="1/4",BG6="F+PF",BI6="1/16",BI6="1/8",BI6="1/4",BI6="1/2",BI6="Finale",BI6="F+PF"),BK6=" "),BJ5,IF(AND(OR($D$2="salle",$D$2="Fédéral",$D$2="2x70"),BL6="Poulies",OR(COUNTIF(BL10,"*B*"),COUNTIF(BL10,"*M*"))),"Interdit",IF(AND($D$2="Salle",BL6="Poulies"),"Tri-spot 40 CO",IF(AND($D$2="salle",BL6="Classique",OR(COUNTIF(BL10,"*B*"),COUNTIF(BL10,"*M*"))),"60 cm",IF(AND($D$2="salle",BL6="Classique"),"Tri-spot 40 CL",IF(AND($D$2="Fédéral",BL6="Classique",OR(COUNTIF(BL10,"*B*"),COUNTIF(BL10,"*M*"))),"80 cm",IF(AND($D$2="Fédéral",OR(BL6="Classique",BL6="Poulies")),"122 cm",IF(AND($D$2="2x70",BL6="Classique",OR(COUNTIF(BL10,"*B*"),COUNTIF(BL10,"*M*"))),"80 cm",IF(AND($D$2="2x70",BL6="Classique"),"122 cm",IF(AND($D$2="2x70",BL6="Poulies"),"80 réduit"," "))))))))))</f>
        <v xml:space="preserve"> </v>
      </c>
      <c r="BM5" s="29"/>
      <c r="BN5" s="29" t="str">
        <f>IF(AND(OR(AI6="1/16",AK6="1/16",AM6="1/16",AO6="1/16",AQ6="1/16",AS6="1/16",AU6="1/16",AW6="1/16",AY6="1/16",AY6="1/8",BA6="1/16",BA6="1/8",BC6="1/16",BC6="1/8",BE6="1/16",BE6="1/8",BG6="1/16",BG6="1/8",BG6="1/4",BI6="1/16",BI6="1/8",BI6="1/4",BI6="F+PF",BK6="1/16",BK6="1/8",BK6="1/4",BK6="1/2",BK6="Finale",BK6="F+PF"),BM6=" "),BL5,IF(AND(OR($D$2="salle",$D$2="Fédéral",$D$2="2x70"),BN6="Poulies",OR(COUNTIF(BN10,"*B*"),COUNTIF(BN10,"*M*"))),"Interdit",IF(AND($D$2="Salle",BN6="Poulies"),"Tri-spot 40 CO",IF(AND($D$2="salle",BN6="Classique",OR(COUNTIF(BN10,"*B*"),COUNTIF(BN10,"*M*"))),"60 cm",IF(AND($D$2="salle",BN6="Classique"),"Tri-spot 40 CL",IF(AND($D$2="Fédéral",BN6="Classique",OR(COUNTIF(BN10,"*B*"),COUNTIF(BN10,"*M*"))),"80 cm",IF(AND($D$2="Fédéral",OR(BN6="Classique",BN6="Poulies")),"122 cm",IF(AND($D$2="2x70",BN6="Classique",OR(COUNTIF(BN10,"*B*"),COUNTIF(BN10,"*M*"))),"80 cm",IF(AND($D$2="2x70",BN6="Classique"),"122 cm",IF(AND($D$2="2x70",BN6="Poulies"),"80 réduit"," "))))))))))</f>
        <v xml:space="preserve"> </v>
      </c>
      <c r="BO5" s="29"/>
      <c r="BP5" s="29" t="str">
        <f>IF(AND(OR(AK6="1/16",AM6="1/16",AO6="1/16",AQ6="1/16",AS6="1/16",AU6="1/16",AW6="1/16",AY6="1/16",BA6="1/16",BA6="1/8",BC6="1/16",BC6="1/8",BE6="1/16",BE6="1/8",BG6="1/16",BG6="1/8",BI6="1/16",BI6="1/8",BI6="1/4",BK6="1/16",BK6="1/8",BK6="1/4",BK6="F+PF",BM6="1/16",BM6="1/8",BM6="1/4",BM6="1/2",BM6="Finale",BM6="F+PF"),BO6=" "),BN5,IF(AND(OR($D$2="salle",$D$2="Fédéral",$D$2="2x70"),BP6="Poulies",OR(COUNTIF(BP10,"*B*"),COUNTIF(BP10,"*M*"))),"Interdit",IF(AND($D$2="Salle",BP6="Poulies"),"Tri-spot 40 CO",IF(AND($D$2="salle",BP6="Classique",OR(COUNTIF(BP10,"*B*"),COUNTIF(BP10,"*M*"))),"60 cm",IF(AND($D$2="salle",BP6="Classique"),"Tri-spot 40 CL",IF(AND($D$2="Fédéral",BP6="Classique",OR(COUNTIF(BP10,"*B*"),COUNTIF(BP10,"*M*"))),"80 cm",IF(AND($D$2="Fédéral",OR(BP6="Classique",BP6="Poulies")),"122 cm",IF(AND($D$2="2x70",BP6="Classique",OR(COUNTIF(BP10,"*B*"),COUNTIF(BP10,"*M*"))),"80 cm",IF(AND($D$2="2x70",BP6="Classique"),"122 cm",IF(AND($D$2="2x70",BP6="Poulies"),"80 réduit"," "))))))))))</f>
        <v xml:space="preserve"> </v>
      </c>
      <c r="BQ5" s="29"/>
      <c r="BR5" s="29" t="str">
        <f>IF(AND(OR(AM6="1/16",AO6="1/16",AQ6="1/16",AS6="1/16",AU6="1/16",AW6="1/16",AY6="1/16",BA6="1/16",BC6="1/16",BC6="1/8",BE6="1/16",BE6="1/8",BG6="1/16",BG6="1/8",BI6="1/16",BI6="1/8",BK6="1/16",BK6="1/8",BK6="1/4",BM6="1/16",BM6="1/8",BM6="1/4",BM6="F+PF",BO6="1/8",BO6="1/4",BO6="1/2",BO6="Finale",BO6="F+PF"),BQ6=" "),BP5,IF(AND(OR($D$2="salle",$D$2="Fédéral",$D$2="2x70"),BR6="Poulies",OR(COUNTIF(BR10,"*B*"),COUNTIF(BR10,"*M*"))),"Interdit",IF(AND($D$2="Salle",BR6="Poulies"),"Tri-spot 40 CO",IF(AND($D$2="salle",BR6="Classique",OR(COUNTIF(BR10,"*B*"),COUNTIF(BR10,"*M*"))),"60 cm",IF(AND($D$2="salle",BR6="Classique"),"Tri-spot 40 CL",IF(AND($D$2="Fédéral",BR6="Classique",OR(COUNTIF(BR10,"*B*"),COUNTIF(BR10,"*M*"))),"80 cm",IF(AND($D$2="Fédéral",OR(BR6="Classique",BR6="Poulies")),"122 cm",IF(AND($D$2="2x70",BR6="Classique",OR(COUNTIF(BR10,"*B*"),COUNTIF(BR10,"*M*"))),"80 cm",IF(AND($D$2="2x70",BR6="Classique"),"122 cm",IF(AND($D$2="2x70",BR6="Poulies"),"80 réduit"," "))))))))))</f>
        <v xml:space="preserve"> </v>
      </c>
      <c r="BS5" s="29"/>
      <c r="BT5" s="29" t="str">
        <f>IF(AND(OR(AO6="1/16",AQ6="1/16",AS6="1/16",AU6="1/16",AW6="1/16",AY6="1/16",BA6="1/16",BC6="1/16",BE6="1/16",BE6="1/8",BG6="1/16",BG6="1/8",BI6="1/16",BI6="1/8",BK6="1/16",BK6="1/8",BM6="1/16",BM6="1/8",BM6="1/4",BO6="1/8",BO6="1/4",BO6="F+PF",BQ6="1/8",BQ6="1/4",BQ6="1/2",BQ6="Finale",BQ6="F+PF"),BS6=" "),BR5,IF(AND(OR($D$2="salle",$D$2="Fédéral",$D$2="2x70"),BT6="Poulies",OR(COUNTIF(BT10,"*B*"),COUNTIF(BT10,"*M*"))),"Interdit",IF(AND($D$2="Salle",BT6="Poulies"),"Tri-spot 40 CO",IF(AND($D$2="salle",BT6="Classique",OR(COUNTIF(BT10,"*B*"),COUNTIF(BT10,"*M*"))),"60 cm",IF(AND($D$2="salle",BT6="Classique"),"Tri-spot 40 CL",IF(AND($D$2="Fédéral",BT6="Classique",OR(COUNTIF(BT10,"*B*"),COUNTIF(BT10,"*M*"))),"80 cm",IF(AND($D$2="Fédéral",OR(BT6="Classique",BT6="Poulies")),"122 cm",IF(AND($D$2="2x70",BT6="Classique",OR(COUNTIF(BT10,"*B*"),COUNTIF(BT10,"*M*"))),"80 cm",IF(AND($D$2="2x70",BT6="Classique"),"122 cm",IF(AND($D$2="2x70",BT6="Poulies"),"80 réduit"," "))))))))))</f>
        <v xml:space="preserve"> </v>
      </c>
      <c r="BU5" s="29"/>
      <c r="BV5" s="29" t="str">
        <f>IF(AND(OR(AQ6="1/16",AS6="1/16",AU6="1/16",AW6="1/16",AY6="1/16",BA6="1/16",BC6="1/16",BE6="1/16",BG6="1/16",BG6="1/8",BI6="1/16",BI6="1/8",BK6="1/16",BK6="1/8",BM6="1/16",BM6="1/8",BO6="1/8",BO6="1/4",BQ6="1/8",BQ6="1/4",BQ6="F+PF",BS6="1/8",BS6="1/4",BS6="1/2",BS6="Finale",BS6="F+PF"),BU6=" "),BT5,IF(AND(OR($D$2="salle",$D$2="Fédéral",$D$2="2x70"),BV6="Poulies",OR(COUNTIF(BV10,"*B*"),COUNTIF(BV10,"*M*"))),"Interdit",IF(AND($D$2="Salle",BV6="Poulies"),"Tri-spot 40 CO",IF(AND($D$2="salle",BV6="Classique",OR(COUNTIF(BV10,"*B*"),COUNTIF(BV10,"*M*"))),"60 cm",IF(AND($D$2="salle",BV6="Classique"),"Tri-spot 40 CL",IF(AND($D$2="Fédéral",BV6="Classique",OR(COUNTIF(BV10,"*B*"),COUNTIF(BV10,"*M*"))),"80 cm",IF(AND($D$2="Fédéral",OR(BV6="Classique",BV6="Poulies")),"122 cm",IF(AND($D$2="2x70",BV6="Classique",OR(COUNTIF(BV10,"*B*"),COUNTIF(BV10,"*M*"))),"80 cm",IF(AND($D$2="2x70",BV6="Classique"),"122 cm",IF(AND($D$2="2x70",BV6="Poulies"),"80 réduit"," "))))))))))</f>
        <v xml:space="preserve"> </v>
      </c>
      <c r="BW5" s="29"/>
      <c r="BX5" s="29" t="str">
        <f>IF(AND(OR(AS6="1/16",AU6="1/16",AW6="1/16",AY6="1/16",BA6="1/16",BC6="1/16",BE6="1/16",BG6="1/16",BI6="1/16",BI6="1/8",BK6="1/16",BK6="1/8",BM6="1/16",BM6="1/8",BO6="1/8",BQ6="1/8",BQ6="1/4",BS6="1/8",BS6="1/4",BS6="F+PF",BU6="1/8",BU6="1/4",BU6="1/2",BU6="Finale",BU6="F+PF"),BW6=" "),BV5,IF(AND(OR($D$2="salle",$D$2="Fédéral",$D$2="2x70"),BX6="Poulies",OR(COUNTIF(BX10,"*B*"),COUNTIF(BX10,"*M*"))),"Interdit",IF(AND($D$2="Salle",BX6="Poulies"),"Tri-spot 40 CO",IF(AND($D$2="salle",BX6="Classique",OR(COUNTIF(BX10,"*B*"),COUNTIF(BX10,"*M*"))),"60 cm",IF(AND($D$2="salle",BX6="Classique"),"Tri-spot 40 CL",IF(AND($D$2="Fédéral",BX6="Classique",OR(COUNTIF(BX10,"*B*"),COUNTIF(BX10,"*M*"))),"80 cm",IF(AND($D$2="Fédéral",OR(BX6="Classique",BX6="Poulies")),"122 cm",IF(AND($D$2="2x70",BX6="Classique",OR(COUNTIF(BX10,"*B*"),COUNTIF(BX10,"*M*"))),"80 cm",IF(AND($D$2="2x70",BX6="Classique"),"122 cm",IF(AND($D$2="2x70",BX6="Poulies"),"80 réduit"," "))))))))))</f>
        <v xml:space="preserve"> </v>
      </c>
      <c r="BY5" s="29"/>
      <c r="BZ5" s="29" t="str">
        <f>IF(AND(OR(AU6="1/16",AW6="1/16",AY6="1/16",BA6="1/16",BC6="1/16",BE6="1/16",BG6="1/16",BI6="1/16",BK6="1/16",BK6="1/8",BM6="1/16",BM6="1/8",BO6="1/8",BQ6="1/8",BS6="1/8",BS6="1/4",BU6="1/8",BU6="1/4",BU6="F+PF",BW6="1/8",BW6="1/4",BW6="1/2",BW6="Finale",BW6="F+PF"),BY6=" "),BX5,IF(AND(OR($D$2="salle",$D$2="Fédéral",$D$2="2x70"),BZ6="Poulies",OR(COUNTIF(BZ10,"*B*"),COUNTIF(BZ10,"*M*"))),"Interdit",IF(AND($D$2="Salle",BZ6="Poulies"),"Tri-spot 40 CO",IF(AND($D$2="salle",BZ6="Classique",OR(COUNTIF(BZ10,"*B*"),COUNTIF(BZ10,"*M*"))),"60 cm",IF(AND($D$2="salle",BZ6="Classique"),"Tri-spot 40 CL",IF(AND($D$2="Fédéral",BZ6="Classique",OR(COUNTIF(BZ10,"*B*"),COUNTIF(BZ10,"*M*"))),"80 cm",IF(AND($D$2="Fédéral",OR(BZ6="Classique",BZ6="Poulies")),"122 cm",IF(AND($D$2="2x70",BZ6="Classique",OR(COUNTIF(BZ10,"*B*"),COUNTIF(BZ10,"*M*"))),"80 cm",IF(AND($D$2="2x70",BZ6="Classique"),"122 cm",IF(AND($D$2="2x70",BZ6="Poulies"),"80 réduit"," "))))))))))</f>
        <v xml:space="preserve"> </v>
      </c>
      <c r="CA5" s="29"/>
      <c r="CB5" s="29" t="str">
        <f>IF(AND(OR(AW6="1/16",AY6="1/16",BA6="1/16",BC6="1/16",BE6="1/16",BG6="1/16",BI6="1/16",BK6="1/16",BM6="1/16",BM6="1/8",BO6="1/8",BQ6="1/8",BS6="1/8",BU6="1/8",BU6="1/4",BW6="1/8",BW6="1/4",BW6="F+PF",BY6="1/8",BY6="1/4",BY6="1/2",BY6="Finale",BY6="F+PF"),CA6=" "),BZ5,IF(AND(OR($D$2="salle",$D$2="Fédéral",$D$2="2x70"),CB6="Poulies",OR(COUNTIF(CB10,"*B*"),COUNTIF(CB10,"*M*"))),"Interdit",IF(AND($D$2="Salle",CB6="Poulies"),"Tri-spot 40 CO",IF(AND($D$2="salle",CB6="Classique",OR(COUNTIF(CB10,"*B*"),COUNTIF(CB10,"*M*"))),"60 cm",IF(AND($D$2="salle",CB6="Classique"),"Tri-spot 40 CL",IF(AND($D$2="Fédéral",CB6="Classique",OR(COUNTIF(CB10,"*B*"),COUNTIF(CB10,"*M*"))),"80 cm",IF(AND($D$2="Fédéral",OR(CB6="Classique",CB6="Poulies")),"122 cm",IF(AND($D$2="2x70",CB6="Classique",OR(COUNTIF(CB10,"*B*"),COUNTIF(CB10,"*M*"))),"80 cm",IF(AND($D$2="2x70",CB6="Classique"),"122 cm",IF(AND($D$2="2x70",CB6="Poulies"),"80 réduit"," "))))))))))</f>
        <v xml:space="preserve"> </v>
      </c>
      <c r="CC5" s="29"/>
      <c r="CD5" s="29" t="str">
        <f>IF(AND(OR(AY6="1/16",BA6="1/16",BC6="1/16",BE6="1/16",BG6="1/16",BI6="1/16",BK6="1/16",BM6="1/16",BO6="1/8",BQ6="1/8",BS6="1/8",BU6="1/8",BW6="1/8",BW6="1/4",BY6="1/8",BY6="1/4",BY6="F+PF",CA6="1/8",CA6="1/4",CA6="1/2",CA6="Finale",CA6="F+PF"),CC6=" "),CB5,IF(AND(OR($D$2="salle",$D$2="Fédéral",$D$2="2x70"),CD6="Poulies",OR(COUNTIF(CD10,"*B*"),COUNTIF(CD10,"*M*"))),"Interdit",IF(AND($D$2="Salle",CD6="Poulies"),"Tri-spot 40 CO",IF(AND($D$2="salle",CD6="Classique",OR(COUNTIF(CD10,"*B*"),COUNTIF(CD10,"*M*"))),"60 cm",IF(AND($D$2="salle",CD6="Classique"),"Tri-spot 40 CL",IF(AND($D$2="Fédéral",CD6="Classique",OR(COUNTIF(CD10,"*B*"),COUNTIF(CD10,"*M*"))),"80 cm",IF(AND($D$2="Fédéral",OR(CD6="Classique",CD6="Poulies")),"122 cm",IF(AND($D$2="2x70",CD6="Classique",OR(COUNTIF(CD10,"*B*"),COUNTIF(CD10,"*M*"))),"80 cm",IF(AND($D$2="2x70",CD6="Classique"),"122 cm",IF(AND($D$2="2x70",CD6="Poulies"),"80 réduit"," "))))))))))</f>
        <v xml:space="preserve"> </v>
      </c>
      <c r="CE5" s="29"/>
      <c r="CF5" s="29" t="str">
        <f>IF(AND(OR(BA6="1/16",BC6="1/16",BE6="1/16",BG6="1/16",BI6="1/16",BK6="1/16",BM6="1/16",BQ6="1/8",BS6="1/8",BU6="1/8",BW6="1/8",BY6="1/8",BY6="1/4",CA6="1/8",CA6="1/4",CA6="F+PF",CC6="1/8",CC6="1/4",CC6="1/2",CC6="Finale",CC6="F+PF"),CE6=" "),CD5,IF(AND(OR($D$2="salle",$D$2="Fédéral",$D$2="2x70"),CF6="Poulies",OR(COUNTIF(CF10,"*B*"),COUNTIF(CF10,"*M*"))),"Interdit",IF(AND($D$2="Salle",CF6="Poulies"),"Tri-spot 40 CO",IF(AND($D$2="salle",CF6="Classique",OR(COUNTIF(CF10,"*B*"),COUNTIF(CF10,"*M*"))),"60 cm",IF(AND($D$2="salle",CF6="Classique"),"Tri-spot 40 CL",IF(AND($D$2="Fédéral",CF6="Classique",OR(COUNTIF(CF10,"*B*"),COUNTIF(CF10,"*M*"))),"80 cm",IF(AND($D$2="Fédéral",OR(CF6="Classique",CF6="Poulies")),"122 cm",IF(AND($D$2="2x70",CF6="Classique",OR(COUNTIF(CF10,"*B*"),COUNTIF(CF10,"*M*"))),"80 cm",IF(AND($D$2="2x70",CF6="Classique"),"122 cm",IF(AND($D$2="2x70",CF6="Poulies"),"80 réduit"," "))))))))))</f>
        <v xml:space="preserve"> </v>
      </c>
      <c r="CG5" s="29"/>
      <c r="CH5" s="29" t="str">
        <f>IF(AND(OR(BC6="1/16",BE6="1/16",BG6="1/16",BI6="1/16",BK6="1/16",BM6="1/16",BS6="1/8",BU6="1/8",BW6="1/8",BY6="1/8",CA6="1/8",CA6="1/4",CC6="1/8",CC6="1/4",CC6="F+PF",CE6="1/4",CE6="1/2",CE6="Finale",CE6="F+PF"),CG6=" "),CF5,IF(AND(OR($D$2="salle",$D$2="Fédéral",$D$2="2x70"),CH6="Poulies",OR(COUNTIF(CH10,"*B*"),COUNTIF(CH10,"*M*"))),"Interdit",IF(AND($D$2="Salle",CH6="Poulies"),"Tri-spot 40 CO",IF(AND($D$2="salle",CH6="Classique",OR(COUNTIF(CH10,"*B*"),COUNTIF(CH10,"*M*"))),"60 cm",IF(AND($D$2="salle",CH6="Classique"),"Tri-spot 40 CL",IF(AND($D$2="Fédéral",CH6="Classique",OR(COUNTIF(CH10,"*B*"),COUNTIF(CH10,"*M*"))),"80 cm",IF(AND($D$2="Fédéral",OR(CH6="Classique",CH6="Poulies")),"122 cm",IF(AND($D$2="2x70",CH6="Classique",OR(COUNTIF(CH10,"*B*"),COUNTIF(CH10,"*M*"))),"80 cm",IF(AND($D$2="2x70",CH6="Classique"),"122 cm",IF(AND($D$2="2x70",CH6="Poulies"),"80 réduit"," "))))))))))</f>
        <v xml:space="preserve"> </v>
      </c>
      <c r="CI5" s="29"/>
      <c r="CJ5" s="29" t="str">
        <f>IF(AND(OR(BE6="1/16",BG6="1/16",BI6="1/16",BK6="1/16",BM6="1/16",BU6="1/8",BW6="1/8",BY6="1/8",CA6="1/8",CC6="1/8",CC6="1/4",CE6="1/4",CE6="F+PF",CG6="1/4",CG6="1/2",CG6="Finale",CG6="F+PF"),CI6=" "),CH5,IF(AND(OR($D$2="salle",$D$2="Fédéral",$D$2="2x70"),CJ6="Poulies",OR(COUNTIF(CJ10,"*B*"),COUNTIF(CJ10,"*M*"))),"Interdit",IF(AND($D$2="Salle",CJ6="Poulies"),"Tri-spot 40 CO",IF(AND($D$2="salle",CJ6="Classique",OR(COUNTIF(CJ10,"*B*"),COUNTIF(CJ10,"*M*"))),"60 cm",IF(AND($D$2="salle",CJ6="Classique"),"Tri-spot 40 CL",IF(AND($D$2="Fédéral",CJ6="Classique",OR(COUNTIF(CJ10,"*B*"),COUNTIF(CJ10,"*M*"))),"80 cm",IF(AND($D$2="Fédéral",OR(CJ6="Classique",CJ6="Poulies")),"122 cm",IF(AND($D$2="2x70",CJ6="Classique",OR(COUNTIF(CJ10,"*B*"),COUNTIF(CJ10,"*M*"))),"80 cm",IF(AND($D$2="2x70",CJ6="Classique"),"122 cm",IF(AND($D$2="2x70",CJ6="Poulies"),"80 réduit"," "))))))))))</f>
        <v xml:space="preserve"> </v>
      </c>
      <c r="CK5" s="29"/>
      <c r="CL5" s="29" t="str">
        <f>IF(AND(OR(BG6="1/16",BI6="1/16",BK6="1/16",BM6="1/16",BW6="1/8",BY6="1/8",CA6="1/8",CC6="1/8",CE6="1/4",CG6="1/4",CG6="F+PF",CI6="1/4",CI6="1/2",CI6="Finale",CI6="F+PF"),CK6=" "),CJ5,IF(AND(OR($D$2="salle",$D$2="Fédéral",$D$2="2x70"),CL6="Poulies",OR(COUNTIF(CL10,"*B*"),COUNTIF(CL10,"*M*"))),"Interdit",IF(AND($D$2="Salle",CL6="Poulies"),"Tri-spot 40 CO",IF(AND($D$2="salle",CL6="Classique",OR(COUNTIF(CL10,"*B*"),COUNTIF(CL10,"*M*"))),"60 cm",IF(AND($D$2="salle",CL6="Classique"),"Tri-spot 40 CL",IF(AND($D$2="Fédéral",CL6="Classique",OR(COUNTIF(CL10,"*B*"),COUNTIF(CL10,"*M*"))),"80 cm",IF(AND($D$2="Fédéral",OR(CL6="Classique",CL6="Poulies")),"122 cm",IF(AND($D$2="2x70",CL6="Classique",OR(COUNTIF(CL10,"*B*"),COUNTIF(CL10,"*M*"))),"80 cm",IF(AND($D$2="2x70",CL6="Classique"),"122 cm",IF(AND($D$2="2x70",CL6="Poulies"),"80 réduit"," "))))))))))</f>
        <v xml:space="preserve"> </v>
      </c>
      <c r="CM5" s="29"/>
      <c r="CN5" s="29" t="str">
        <f>IF(AND(OR(BI6="1/16",BK6="1/16",BM6="1/16",BY6="1/8",CA6="1/8",CC6="1/8",CG6="1/4",CI6="1/4",CI6="F+PF",CK6="1/4",CK6="1/2",CK6="Finale",CK6="F+PF"),CM6=" "),CL5,IF(AND(OR($D$2="salle",$D$2="Fédéral",$D$2="2x70"),CN6="Poulies",OR(COUNTIF(CN10,"*B*"),COUNTIF(CN10,"*M*"))),"Interdit",IF(AND($D$2="Salle",CN6="Poulies"),"Tri-spot 40 CO",IF(AND($D$2="salle",CN6="Classique",OR(COUNTIF(CN10,"*B*"),COUNTIF(CN10,"*M*"))),"60 cm",IF(AND($D$2="salle",CN6="Classique"),"Tri-spot 40 CL",IF(AND($D$2="Fédéral",CN6="Classique",OR(COUNTIF(CN10,"*B*"),COUNTIF(CN10,"*M*"))),"80 cm",IF(AND($D$2="Fédéral",OR(CN6="Classique",CN6="Poulies")),"122 cm",IF(AND($D$2="2x70",CN6="Classique",OR(COUNTIF(CN10,"*B*"),COUNTIF(CN10,"*M*"))),"80 cm",IF(AND($D$2="2x70",CN6="Classique"),"122 cm",IF(AND($D$2="2x70",CN6="Poulies"),"80 réduit"," "))))))))))</f>
        <v xml:space="preserve"> </v>
      </c>
      <c r="CO5" s="29"/>
      <c r="CP5" s="29" t="str">
        <f>IF(AND(OR(BK6="1/16",BM6="1/16",CA6="1/8",CC6="1/8",CI6="1/4",CK6="1/4",CK6="F+PF",CM6="1/2",CM6="Finale",CM6="F+PF"),CO6=" "),CN5,IF(AND(OR($D$2="salle",$D$2="Fédéral",$D$2="2x70"),CP6="Poulies",OR(COUNTIF(CP10,"*B*"),COUNTIF(CP10,"*M*"))),"Interdit",IF(AND($D$2="Salle",CP6="Poulies"),"Tri-spot 40 CO",IF(AND($D$2="salle",CP6="Classique",OR(COUNTIF(CP10,"*B*"),COUNTIF(CP10,"*M*"))),"60 cm",IF(AND($D$2="salle",CP6="Classique"),"Tri-spot 40 CL",IF(AND($D$2="Fédéral",CP6="Classique",OR(COUNTIF(CP10,"*B*"),COUNTIF(CP10,"*M*"))),"80 cm",IF(AND($D$2="Fédéral",OR(CP6="Classique",CP6="Poulies")),"122 cm",IF(AND($D$2="2x70",CP6="Classique",OR(COUNTIF(CP10,"*B*"),COUNTIF(CP10,"*M*"))),"80 cm",IF(AND($D$2="2x70",CP6="Classique"),"122 cm",IF(AND($D$2="2x70",CP6="Poulies"),"80 réduit"," "))))))))))</f>
        <v xml:space="preserve"> </v>
      </c>
      <c r="CQ5" s="29"/>
      <c r="CR5" s="29" t="str">
        <f>IF(AND(OR(BM6="1/16",CC6="1/8",CK6="1/4",CM6="F+PF",CO6="1/2",CO6="Finale"),CQ6=" "),CP5,IF(AND(OR($D$2="salle",$D$2="Fédéral",$D$2="2x70"),CR6="Poulies",OR(COUNTIF(CR10,"*B*"),COUNTIF(CR10,"*M*"))),"Interdit",IF(AND($D$2="Salle",CR6="Poulies"),"Tri-spot 40 CO",IF(AND($D$2="salle",CR6="Classique",OR(COUNTIF(CR10,"*B*"),COUNTIF(CR10,"*M*"))),"60 cm",IF(AND($D$2="salle",CR6="Classique"),"Tri-spot 40 CL",IF(AND($D$2="Fédéral",CR6="Classique",OR(COUNTIF(CR10,"*B*"),COUNTIF(CR10,"*M*"))),"80 cm",IF(AND($D$2="Fédéral",OR(CR6="Classique",CR6="Poulies")),"122 cm",IF(AND($D$2="2x70",CR6="Classique",OR(COUNTIF(CR10,"*B*"),COUNTIF(CR10,"*M*"))),"80 cm",IF(AND($D$2="2x70",CR6="Classique"),"122 cm",IF(AND($D$2="2x70",CR6="Poulies"),"80 réduit"," "))))))))))</f>
        <v xml:space="preserve"> </v>
      </c>
      <c r="DA5" s="30"/>
      <c r="DB5" s="31" t="s">
        <v>24</v>
      </c>
      <c r="DC5" s="31" t="s">
        <v>25</v>
      </c>
      <c r="DD5" s="31" t="s">
        <v>79</v>
      </c>
      <c r="DE5" s="31" t="s">
        <v>24</v>
      </c>
      <c r="DF5" s="31" t="s">
        <v>25</v>
      </c>
      <c r="DG5" s="31" t="s">
        <v>79</v>
      </c>
      <c r="DH5" s="31" t="s">
        <v>24</v>
      </c>
      <c r="DI5" s="31" t="s">
        <v>25</v>
      </c>
      <c r="DJ5" s="31" t="s">
        <v>79</v>
      </c>
      <c r="DK5" s="31" t="s">
        <v>24</v>
      </c>
      <c r="DL5" s="31" t="s">
        <v>25</v>
      </c>
      <c r="DM5" s="31" t="s">
        <v>79</v>
      </c>
      <c r="DN5" s="31" t="s">
        <v>24</v>
      </c>
      <c r="DO5" s="31" t="s">
        <v>25</v>
      </c>
      <c r="DP5" s="31" t="s">
        <v>79</v>
      </c>
    </row>
    <row r="6" spans="1:120" s="33" customFormat="1" ht="26.25" customHeight="1" thickBot="1">
      <c r="A6" s="32" t="str">
        <f>IF(B10=0," ",IF(COUNTIF(B10,"*1/16*"),"1/16",IF(COUNTIF(B10,"*1/8*"),"1/8",IF(COUNTIF(B10,"*1/4*"),"1/4",IF(COUNTIF(B10,"*1/2*"),"1/2",IF(COUNTIF(B10,"*Finale +*"),"F+PF","Finale"))))))</f>
        <v xml:space="preserve"> </v>
      </c>
      <c r="B6" s="33" t="str">
        <f>IF(B10=0," ",IF(OR(COUNTIF(B10,"*Poulie*"),COUNTIF(B10,"*CO*")),"Poulies","Classique"))</f>
        <v xml:space="preserve"> </v>
      </c>
      <c r="C6" s="32" t="str">
        <f>IF(OR(A6="1/16",A6="1/8",A6="1/4",A6="1/2",A6="F+PF",A6="Finale")," ",IF(D10&gt;0,IF(COUNTIF(D10,"*1/16*"),"1/16",IF(COUNTIF(D10,"*1/8*"),"1/8",IF(COUNTIF(D10,"*1/4"),"1/4",IF(COUNTIF(D10,"*1/2*"),"1/2",IF(COUNTIF(D10,"*Finale +*"),"F+PF","Finale")))))," "))</f>
        <v xml:space="preserve"> </v>
      </c>
      <c r="D6" s="33" t="str">
        <f>IF(AND(OR(A6="1/16",A6="1/8",A6="1/4",A6="1/2",A6="F+PF",A6="Finale"),C6=" "),B6,IF(D10&gt;0,IF(OR(COUNTIF(D10,"*Poulie*"),COUNTIF(D10,"*CO*")),"Poulies","Classique")," "))</f>
        <v xml:space="preserve"> </v>
      </c>
      <c r="E6" s="34" t="str">
        <f>IF(OR(A6="1/16",A6="1/8",A6="1/4",A6="F+PF",C6="1/16",C6="1/8",C6="1/4",C6="1/2")," ",IF(F10&gt;0,IF(COUNTIF(F10,"*1/16*"),"1/16",IF(COUNTIF(F10,"*1/8*"),"1/8",IF(COUNTIF(F10,"*1/4*"),"1/4",IF(COUNTIF(F10,"*1/2*"),"1/2",IF(COUNTIF(F10,"*Finale +*"),"F+PF","Finale")))))," "))</f>
        <v xml:space="preserve"> </v>
      </c>
      <c r="F6" s="33" t="str">
        <f>IF(AND(OR(A6="1/16",A6="1/8",A6="1/4",A6="F+PF",C6="1/16",C6="1/8",C6="1/4",C6="1/2",C6="Finale",C6="F+PF",E6="1/16",E6="1/8",E6="1/4",E6="1/2",E6="Finale",E6="P+PF"),E6=" "),D6,IF(F10&gt;0,IF(OR(COUNTIF(F10,"*Poulie*"),COUNTIF(F10,"*CO*")),"Poulies","Classique")," "))</f>
        <v xml:space="preserve"> </v>
      </c>
      <c r="G6" s="34" t="str">
        <f>IF(OR(A6="1/16",A6="1/8",A6="1/4",C6="1/16",C6="1/8",C6="1/4",C6="Finale",C6="F+PF",E6="1/16",E6="1/8",E6="1/4",E6="1/2",E6="Finale",E6="F+PF")," ",IF(H10&gt;0,IF(COUNTIF(H10,"*1/16*"),"1/16",IF(COUNTIF(H10,"*1/8*"),"1/8",IF(COUNTIF(H10,"*1/4*"),"1/4",IF(COUNTIF(H10,"*1/2*"),"1/2",IF(OR(COUNTIF(H10,"*petite*"),COUNTIF(H10,"*pte*"),COUNTIF(H10,"*Finale +*")),"F+PF","Finale")))))," "))</f>
        <v xml:space="preserve"> </v>
      </c>
      <c r="H6" s="33" t="str">
        <f>IF(AND(OR(A6="1/16",A6="1/8",A6="1/4",C6="1/16",C6="1/8",C6="1/4",C6="F+PF",E6="1/16",E6="1/8",E6="1/4",E6="1/2",E6="Finale",E6="F+PF",G6="1/16",G6="1/8",G6="1/4",G6="1/2",G6="Finale",G6="F+PF"),G6=" "),F6,IF(H10&gt;0,IF(OR(COUNTIF(H10,"*Poulie*"),COUNTIF(H10,"*CO*")),"Poulies","Classique")," "))</f>
        <v xml:space="preserve"> </v>
      </c>
      <c r="I6" s="35" t="str">
        <f>IF(OR(A6="1/16",A6="1/8",C6="1/16",C6="1/8",C6="1/4",E6="1/16",E6="1/8",E6="1/4",E6="F+PF",G6="1/16",G6="1/8",G6="1/4",G6="1/2",G6="Finale",G6="F+PF")," ",IF(J10&gt;0,IF(COUNTIF(J10,"*1/16*"),"1/16",IF(COUNTIF(J10,"*1/8*"),"1/8",IF(COUNTIF(J10,"*1/4*"),"1/4",IF(COUNTIF(J10,"*1/2*"),"1/2",IF(COUNTIF(J10,"*Finale +*"),"F+PF","Finale")))))," "))</f>
        <v xml:space="preserve"> </v>
      </c>
      <c r="J6" s="33" t="str">
        <f>IF(AND(OR(A6="1/16",A6="1/8",C6="1/16",C6="1/8",C6="1/4",E6="1/16",E6="1/8",E6="1/4",E6="F+PF",G6="1/16",G6="1/8",G6="1/4",G6="1/2",G6="Finale",G6="F+PF"),I6=" "),H6,IF(J10&gt;0,IF(OR(COUNTIF(J10,"*CO*"),COUNTIF(J10,"*Poulie*")),"Poulies","Classique")," "))</f>
        <v xml:space="preserve"> </v>
      </c>
      <c r="K6" s="35" t="str">
        <f>IF(OR(A6="1/16",A6="1/8",C6="1/16",C6="1/8",E6="1/16",E6="1/8",E6="1/4",G6="1/16",G6="1/8",G6="1/4",G6="F+PF",I6="1/16",I6="1/8",I6="1/4",I6="1/2",I6="Finale",I6="F+PF")," ",IF(L10&gt;0,IF(COUNTIF(L10,"*1/16*"),"1/16",IF(COUNTIF(L10,"*1/8*"),"1/8",IF(COUNTIF(L10,"*1/4*"),"1/4",IF(COUNTIF(L10,"*1/2*"),"1/2",IF(COUNTIF(L10,"*Finale +*"),"F+PF","Finale")))))," "))</f>
        <v xml:space="preserve"> </v>
      </c>
      <c r="L6" s="33" t="str">
        <f>IF(AND(OR(A6="1/16",A6="1/8",C6="1/16",C6="1/8",E6="1/16",E6="1/8",E6="1/4",G6="1/16",G6="1/8",G6="1/4",G6="F+PF",I6="1/16",I6="1/8",I6="1/4",I6="1/2",I6="Finale",I6="F+PF"),K6=" "),J6,IF(L10&gt;0,IF(OR(COUNTIF(L10,"*CO*"),COUNTIF(L10,"*Poulie*")),"Poulies","Classique")," "))</f>
        <v xml:space="preserve"> </v>
      </c>
      <c r="M6" s="35" t="str">
        <f>IF(OR(A6="1/16",A6="1/8",C6="1/16",C6="1/8",E6="1/16",E6="1/8",G6="1/16",G6="1/8",G6="1/4",I6="1/16",I6="1/8",I6="1/4",I6="F+PF",K6="1/16",K6="1/8",K6="1/4",K6="1/2",K6="Finale",K6="F+PF")," ",IF(N10&gt;0,IF(COUNTIF(N10,"*1/16*"),"1/16",IF(COUNTIF(N10,"*1/8*"),"1/8",IF(COUNTIF(N10,"*1/4*"),"1/4",IF(COUNTIF(N10,"*1/2*"),"1/2",IF(COUNTIF(N10,"*Finale +*"),"F+PF","Finale")))))," "))</f>
        <v xml:space="preserve"> </v>
      </c>
      <c r="N6" s="33" t="str">
        <f>IF(AND(OR(A6="1/16",A6="1/8",C6="1/16",C6="1/8",E6="1/16",E6="1/8",G6="1/16",G6="1/8",G6="1/4",I6="1/16",I6="1/8",I6="1/4",I6="F+PF",K6="1/16",K6="1/8",K6="1/4",K6="1/2",K6="Finale",K6="F+PF",M6="1/16",M6="1/8",M6="1/4",M6="1/2",M6="Finale",M6="F+PF"),M6=" "),L6,IF(N10&gt;0,IF(OR(COUNTIF(N10,"*CO*"),COUNTIF(N10,"*Poulie*")),"Poulies","Classique")," "))</f>
        <v xml:space="preserve"> </v>
      </c>
      <c r="O6" s="35" t="str">
        <f>IF(OR(A6="1/16",A6="1/8",C6="1/16",C6="1/8",E6="1/16",E6="1/8",G6="1/16",G6="1/8",I6="1/16",I6="1/8",I6="1/4",K6="1/16",K6="1/8",K6="1/4",K6="F+PF",M6="1/16",M6="1/8",M6="1/4",M6="1/2",M6="Finale",M6="F+PF")," ",IF(P10&gt;0,IF(COUNTIF(P10,"*1/16*"),"1/16",IF(COUNTIF(P10,"*1/8*"),"1/8",IF(COUNTIF(P10,"*1/4*"),"1/4",IF(COUNTIF(P10,"*1/2*"),"1/2",IF(COUNTIF(P10,"*Finale +*"),"F+PF","Finale")))))," "))</f>
        <v xml:space="preserve"> </v>
      </c>
      <c r="P6" s="33" t="str">
        <f>IF(AND(OR(A6="1/16",A6="1/8",C6="1/16",C6="1/8",E6="1/16",E6="1/8",G6="1/16",G6="1/8",I6="1/16",I6="1/8",I6="1/4",K6="1/16",K6="1/8",K6="1/4",K6="F+PF",M6="1/16",M6="1/8",M6="1/4",M6="1/2",M6="Finale",M6="F+PF",O6="1/16",O6="1/8",O6="1/4",O6="1/2",O6="Finale",O6="F+PF"),O6=" "),N6,IF(P10&gt;0,IF(OR(COUNTIF(P10,"*CO*"),COUNTIF(P10,"*Poulie*")),"Poulies","Classique")," "))</f>
        <v xml:space="preserve"> </v>
      </c>
      <c r="Q6" s="35" t="str">
        <f>IF(OR(A6="1/16",C6="1/16",C6="1/8",E6="1/16",E6="1/8",G6="1/16",G6="1/8",I6="1/16",I6="1/8",K6="1/16",K6="1/8",K6="1/4",M6="1/16",M6="1/8",M6="1/4",M6="F+PF",O6="1/16",O6="1/8",O6="1/4",O6="1/2",O6="Finale",O6="F+PF")," ",IF(R10&gt;0,IF(COUNTIF(R10,"*1/16*"),"1/16",IF(COUNTIF(R10,"*1/8*"),"1/8",IF(COUNTIF(R10,"*1/4*"),"1/4",IF(COUNTIF(R10,"*1/2*"),"1/2",IF(COUNTIF(R10,"*Finale +*"),"F+PF","Finale")))))," "))</f>
        <v xml:space="preserve"> </v>
      </c>
      <c r="R6" s="33" t="str">
        <f>IF(AND(OR(A6="1/16",C6="1/16",C6="1/8",E6="1/16",E6="1/8",G6="1/16",G6="1/8",I6="1/16",I6="1/8",K6="1/16",K6="1/8",K6="1/4",M6="1/16",M6="1/8",M6="1/4",M6="F+PF",O6="1/16",O6="1/8",O6="1/4",O6="1/2",O6="Finale",O6="F+PF"),Q6=" "),P6,IF(R10&gt;0,IF(OR(COUNTIF(R10,"*CO*"),COUNTIF(R10,"*Poulie*")),"Poulies","Classique")," "))</f>
        <v xml:space="preserve"> </v>
      </c>
      <c r="S6" s="35" t="str">
        <f>IF(OR(A6="1/16",C6="1/16",E6="1/16",E6="1/8",G6="1/16",G6="1/8",I6="1/16",I6="1/8",K6="1/16",K6="1/8",M6="1/16",M6="1/8",M6="1/4",O6="1/16",O6="1/8",O6="1/4",O6="F+PF",Q6="1/16",Q6="1/8",Q6="1/4",Q6="1/2",Q6="Finale",Q6="F+PF")," ",IF(T10&gt;0,IF(COUNTIF(T10,"*1/16*"),"1/16",IF(COUNTIF(T10,"*1/8*"),"1/8",IF(COUNTIF(T10,"*1/4*"),"1/4",IF(COUNTIF(T10,"*1/2*"),"1/2",IF(COUNTIF(T10,"*Finale +*"),"F+PF","Finale")))))," "))</f>
        <v xml:space="preserve"> </v>
      </c>
      <c r="T6" s="33" t="str">
        <f>IF(AND(OR(A6="1/16",C6="1/16",E6="1/16",E6="1/8",G6="1/16",G6="1/8",I6="1/16",I6="1/8",K6="1/16",K6="1/8",M6="1/16",M6="1/8",M6="1/4",O6="1/16",O6="1/8",O6="1/4",O6="F+PF",Q6="1/16",Q6="1/8",Q6="1/4",Q6="1/2",Q6="Finale",Q6="F+PF"),S6=" "),R6,IF(T10&gt;0,IF(OR(COUNTIF(T10,"*CO*"),COUNTIF(T10,"*Poulie*")),"Poulies","Classique")," "))</f>
        <v xml:space="preserve"> </v>
      </c>
      <c r="U6" s="35" t="str">
        <f>IF(OR(A6="1/16",C6="1/16",E6="1/16",G6="1/16",G6="1/8",I6="1/16",I6="1/8",K6="1/16",K6="1/8",M6="1/16",M6="1/8",O6="1/16",O6="1/8",O6="1/4",Q6="1/16",Q6="1/8",Q6="1/4",Q6="F+PF",S6="1/16",S6="1/8",S6="1/4",S6="1/2",S6="Finale",S6="F+PF")," ",IF(V10&gt;0,IF(COUNTIF(V10,"*1/16*"),"1/16",IF(COUNTIF(V10,"*1/8*"),"1/8",IF(COUNTIF(V10,"*1/4*"),"1/4",IF(COUNTIF(V10,"*1/2*"),"1/2",IF(COUNTIF(V10,"*Finale +*"),"F+PF","Finale")))))," "))</f>
        <v xml:space="preserve"> </v>
      </c>
      <c r="V6" s="33" t="str">
        <f>IF(AND(OR(A6="1/16",C6="1/16",E6="1/16",G6="1/16",G6="1/8",I6="1/16",I6="1/8",K6="1/16",K6="1/8",M6="1/16",M6="1/8",O6="1/16",O6="1/8",O6="1/4",Q6="1/16",Q6="1/8",Q6="1/4",Q6="F+PF",S6="1/16",S6="1/8",S6="1/4",S6="1/2",S6="Finale",S6="F+PF"),U6=" "),T6,IF(V10&gt;0,IF(OR(COUNTIF(V10,"*CO*"),COUNTIF(V10,"*Poulie*")),"Poulies","Classique")," "))</f>
        <v xml:space="preserve"> </v>
      </c>
      <c r="W6" s="35" t="str">
        <f>IF(OR(A6="1/16",C6="1/16",E6="1/16",G6="1/16",I6="1/16",I6="1/8",K6="1/16",K6="1/8",M6="1/16",M6="1/8",O6="1/16",O6="1/8",Q6="1/16",Q6="1/8",Q6="1/4",S6="1/16",S6="1/8",S6="1/4",S6="F+PF",U6="1/16",U6="1/8",U6="1/4",U6="1/2",U6="Finale",U6="F+PF")," ",IF(X10&gt;0,IF(COUNTIF(X10,"*1/16*"),"1/16",IF(COUNTIF(X10,"*1/8*"),"1/8",IF(COUNTIF(X10,"*1/4*"),"1/4",IF(COUNTIF(X10,"*1/2*"),"1/2",IF(COUNTIF(X10,"*Finale +*"),"F+PF","Finale")))))," "))</f>
        <v xml:space="preserve"> </v>
      </c>
      <c r="X6" s="33" t="str">
        <f>IF(AND(OR(A6="1/16",C6="1/16",E6="1/16",G6="1/16",I6="1/16",I6="1/8",K6="1/16",K6="1/8",M6="1/16",M6="1/8",O6="1/16",O6="1/8",Q6="1/16",Q6="1/8",Q6="1/4",S6="1/16",S6="1/8",S6="1/4",S6="F+PF",U6="1/16",U6="1/8",U6="1/4",U6="1/2",U6="Finale",U6="F+PF"),W6=" "),V6,IF(X10&gt;0,IF(OR(COUNTIF(X10,"*CO*"),COUNTIF(X10,"*Poulie*")),"Poulies","Classique")," "))</f>
        <v xml:space="preserve"> </v>
      </c>
      <c r="Y6" s="35" t="str">
        <f>IF(OR(A6="1/16",C6="1/16",E6="1/16",G6="1/16",I6="1/16",K6="1/16",K6="1/8",M6="1/16",M6="1/8",O6="1/16",O6="1/8",Q6="1/16",Q6="1/8",S6="1/16",S6="1/8",S6="1/4",U6="1/16",U6="1/8",U6="1/4",U6="F+PF",W6="1/16",W6="1/8",W6="1/4",W6="1/2",W6="Finale",W6="F+PF")," ",IF(Z10&gt;0,IF(COUNTIF(Z10,"*1/16*"),"1/16",IF(COUNTIF(Z10,"*1/8*"),"1/8",IF(COUNTIF(Z10,"*1/4*"),"1/4",IF(COUNTIF(Z10,"*1/2*"),"1/2",IF(COUNTIF(Z10,"*Finale +*"),"F+PF","Finale")))))," "))</f>
        <v xml:space="preserve"> </v>
      </c>
      <c r="Z6" s="33" t="str">
        <f>IF(AND(OR(A6="1/16",C6="1/16",E6="1/16",G6="1/16",I6="1/16",K6="1/16",K6="1/8",M6="1/16",M6="1/8",O6="1/16",O6="1/8",Q6="1/16",Q6="1/8",S6="1/16",S6="1/8",S6="1/4",U6="1/16",U6="1/8",U6="1/4",U6="F+PF",W6="1/16",W6="1/8",W6="1/4",W6="1/2",W6="Finale",W6="F+PF"),Y6=" "),X6,IF(Z10&gt;0,IF(OR(COUNTIF(Z10,"*CO*"),COUNTIF(Z10,"*Poulie*")),"Poulies","Classique")," "))</f>
        <v xml:space="preserve"> </v>
      </c>
      <c r="AA6" s="35" t="str">
        <f>IF(OR(A6="1/16",C6="1/16",E6="1/16",G6="1/16",I6="1/16",K6="1/16",M6="1/16",M6="1/8",O6="1/16",O6="1/8",Q6="1/16",Q6="1/8",S6="1/16",S6="1/8",U6="1/16",U6="1/8",U6="1/4",W6="1/16",W6="1/8",W6="1/4",W6="F+PF",Y6="1/16",Y6="1/8",Y6="1/4",Y6="1/2",Y6="Finale",Y6="F+PF")," ",IF(AB10&gt;0,IF(COUNTIF(AB10,"*1/16*"),"1/16",IF(COUNTIF(AB10,"*1/8*"),"1/8",IF(COUNTIF(AB10,"*1/4*"),"1/4",IF(COUNTIF(AB10,"*1/2*"),"1/2",IF(COUNTIF(AB10,"*Finale +*"),"F+PF","Finale")))))," "))</f>
        <v xml:space="preserve"> </v>
      </c>
      <c r="AB6" s="33" t="str">
        <f>IF(AND(OR(A6="1/16",C6="1/16",E6="1/16",G6="1/16",I6="1/16",K6="1/16",M6="1/16",M6="1/8",O6="1/16",O6="1/8",Q6="1/16",Q6="1/8",S6="1/16",S6="1/8",U6="1/16",U6="1/8",U6="1/4",W6="1/16",W6="1/8",W6="1/4",W6="F+PF",Y6="1/16",Y6="1/8",Y6="1/4",Y6="1/2",Y6="Finale",Y6="F+PF"),AA6=" "),Z6,IF(AB10&gt;0,IF(OR(COUNTIF(AB10,"*CO*"),COUNTIF(AB10,"*Poulie*")),"Poulies","Classique")," "))</f>
        <v xml:space="preserve"> </v>
      </c>
      <c r="AC6" s="35" t="str">
        <f>IF(OR(A6="1/16",C6="1/16",E6="1/16",G6="1/16",I6="1/16",K6="1/16",M6="1/16",O6="1/16",O6="1/8",Q6="1/16",Q6="1/8",S6="1/16",S6="1/8",U6="1/16",U6="1/8",W6="1/16",W6="1/8",W6="1/4",Y6="1/16",Y6="1/8",Y6="1/4",Y6="F+PF",AA6="1/16",AA6="1/8",AA6="1/4",AA6="1/2",AA6="Finale",AA6="F+PF")," ",IF(AD10&gt;0,IF(COUNTIF(AD10,"*1/16*"),"1/16",IF(COUNTIF(AD10,"*1/8*"),"1/8",IF(COUNTIF(AD10,"*1/4*"),"1/4",IF(COUNTIF(AD10,"*1/2*"),"1/2",IF(COUNTIF(AD10,"*Finale +*"),"F+PF","Finale")))))," "))</f>
        <v xml:space="preserve"> </v>
      </c>
      <c r="AD6" s="33" t="str">
        <f>IF(AND(OR(A6="1/16",C6="1/16",E6="1/16",G6="1/16",I6="1/16",K6="1/16",M6="1/16",O6="1/16",O6="1/8",Q6="1/16",Q6="1/8",S6="1/16",S6="1/8",U6="1/16",U6="1/8",W6="1/16",W6="1/8",W6="1/4",Y6="1/16",Y6="1/8",Y6="1/4",Y6="F+PF",AA6="1/16",AA6="1/8",AA6="1/4",AA6="1/2",AA6="Finale",AA6="F+PF"),AC6=" "),AB6,IF(AD10&gt;0,IF(OR(COUNTIF(AD10,"*CO*"),COUNTIF(AD10,"*Poulie*")),"Poulies","Classique")," "))</f>
        <v xml:space="preserve"> </v>
      </c>
      <c r="AE6" s="35" t="str">
        <f>IF(OR(A6="1/16",C6="1/16",E6="1/16",G6="1/16",I6="1/16",K6="1/16",M6="1/16",O6="1/16",Q6="1/16",Q6="1/8",S6="1/16",S6="1/8",U6="1/16",U6="1/8",W6="1/16",W6="1/8",Y6="1/16",Y6="1/8",Y6="1/4",AA6="1/16",AA6="1/8",AA6="1/4",AA6="F+PF",AC6="1/16",AC6="1/8",AC6="1/4",AC6="1/2",AC6="Finale",AC6="F+PF")," ",IF(AF10&gt;0,IF(COUNTIF(AF10,"*1/16*"),"1/16",IF(COUNTIF(AF10,"*1/8*"),"1/8",IF(COUNTIF(AF10,"*1/4*"),"1/4",IF(COUNTIF(AF10,"*1/2*"),"1/2",IF(COUNTIF(AF10,"*Finale +*"),"F+PF","Finale")))))," "))</f>
        <v xml:space="preserve"> </v>
      </c>
      <c r="AF6" s="33" t="str">
        <f>IF(AND(OR(A6="1/16",C6="1/16",E6="1/16",G6="1/16",I6="1/16",K6="1/16",M6="1/16",O6="1/16",Q6="1/16",Q6="1/8",S6="1/16",S6="1/8",U6="1/16",U6="1/8",W6="1/16",W6="1/8",Y6="1/16",Y6="1/8",Y6="1/4",AA6="1/16",AA6="1/8",AA6="1/4",AA6="F+PF",AC6="1/16",AC6="1/8",AC6="1/4",AC6="1/2",AC6="Finale",AC6="F+PF"),AE6=" "),AD6,IF(AF10&gt;0,IF(OR(COUNTIF(AF10,"*CO*"),COUNTIF(AF10,"*Poulie*")),"Poulies","Classique")," "))</f>
        <v xml:space="preserve"> </v>
      </c>
      <c r="AG6" s="35" t="str">
        <f>IF(OR(C6="1/16",E6="1/16",G6="1/16",I6="1/16",K6="1/16",M6="1/16",O6="1/16",Q6="1/16",S6="1/16",S6="1/8",U6="1/16",U6="1/8",W6="1/16",W6="1/8",Y6="1/16",Y6="1/8",AA6="1/16",AA6="1/8",AA6="1/4",AC6="1/16",AC6="1/8",AC6="1/4",AC6="F+PF",AE6="1/16",AE6="1/8",AE6="1/4",AE6="1/2",AE6="Finale",AE6="F+PF")," ",IF(AH10&gt;0,IF(COUNTIF(AH10,"*1/16*"),"1/16",IF(COUNTIF(AH10,"*1/8*"),"1/8",IF(COUNTIF(AH10,"*1/4*"),"1/4",IF(COUNTIF(AH10,"*1/2*"),"1/2",IF(COUNTIF(AH10,"*Finale +*"),"F+PF","Finale")))))," "))</f>
        <v xml:space="preserve"> </v>
      </c>
      <c r="AH6" s="33" t="str">
        <f>IF(AND(OR(C6="1/16",E6="1/16",G6="1/16",I6="1/16",K6="1/16",M6="1/16",O6="1/16",Q6="1/16",S6="1/16",S6="1/8",U6="1/16",U6="1/8",W6="1/16",W6="1/8",Y6="1/16",Y6="1/8",AA6="1/16",AA6="1/8",AA6="1/4",AC6="1/16",AC6="1/8",AC6="1/4",AC6="F+PF",AE6="1/16",AE6="1/8",AE6="1/4",AE6="1/2",AE6="Finale",AE6="F+PF"),AG6=" "),AF6,IF(AH10&gt;0,IF(OR(COUNTIF(AH10,"*CO*"),COUNTIF(AH10,"*Poulie*")),"Poulies","Classique")," "))</f>
        <v xml:space="preserve"> </v>
      </c>
      <c r="AI6" s="32" t="str">
        <f>IF(OR(E6="1/16",G6="1/16",I6="1/16",K6="1/16",M6="1/16",O6="1/16",Q6="1/16",S6="1/16",U6="1/16",U6="1/8",W6="1/16",W6="1/8",Y6="1/16",Y6="1/8",AA6="1/16",AA6="1/8",AC6="1/16",AC6="1/8",AC6="1/4",AE6="1/16",AE6="1/8",AE6="1/4",AE6="F+PF",AG6="1/16",AG6="1/8",AG6="1/4",AG6="1/2",AG6="Finale",AG6="F+PF")," ",IF(AJ10&gt;0,IF(COUNTIF(AJ10,"*1/16*"),"1/16",IF(COUNTIF(AJ10,"*1/8*"),"1/8",IF(COUNTIF(AJ10,"*1/4*"),"1/4",IF(COUNTIF(AJ10,"*1/2*"),"1/2",IF(COUNTIF(AJ10,"*Finale +*"),"F+PF","Finale")))))," "))</f>
        <v xml:space="preserve"> </v>
      </c>
      <c r="AJ6" s="33" t="str">
        <f>IF(AND(OR(E6="1/16",G6="1/16",I6="1/16",K6="1/16",M6="1/16",O6="1/16",Q6="1/16",S6="1/16",U6="1/16",U6="1/8",W6="1/16",W6="1/8",Y6="1/16",Y6="1/8",AA6="1/16",AA6="1/8",AC6="1/16",AC6="1/8",AC6="1/4",AE6="1/16",AE6="1/8",AE6="1/4",AE6="F+PF",AG6="1/16",AG6="1/8",AG6="1/4",AG6="1/2",AG6="Finale",AG6="F+PF"),AI6=" "),AH6,IF(AJ10&gt;0,IF(OR(COUNTIF(AJ10,"*CO*"),COUNTIF(AJ10,"*Poulie*")),"Poulies","Classique")," "))</f>
        <v xml:space="preserve"> </v>
      </c>
      <c r="AK6" s="34" t="str">
        <f>IF(OR(G6="1/16",I6="1/16",K6="1/16",M6="1/16",O6="1/16",Q6="1/16",S6="1/16",U6="1/16",W6="1/16",W6="1/8",Y6="1/16",Y6="1/8",AA6="1/16",AA6="1/8",AC6="1/16",AC6="1/8",AE6="1/16",AE6="1/8",AE6="1/4",AG6="1/16",AG6="1/8",AG6="1/4",AG6="F+PF",AI6="1/16",AI6="1/8",AI6="1/4",AI6="1/2",AI6="Finale",AI6="F+PF")," ",IF(AL10&gt;0,IF(COUNTIF(AL10,"*1/16*"),"1/16",IF(COUNTIF(AL10,"*1/8*"),"1/8",IF(COUNTIF(AL10,"*1/4*"),"1/4",IF(COUNTIF(AL10,"*1/2*"),"1/2",IF(COUNTIF(AL10,"*Finale +*"),"F+PF","Finale")))))," "))</f>
        <v xml:space="preserve"> </v>
      </c>
      <c r="AL6" s="33" t="str">
        <f>IF(AND(OR(G6="1/16",I6="1/16",K6="1/16",M6="1/16",O6="1/16",Q6="1/16",S6="1/16",U6="1/16",W6="1/16",W6="1/8",Y6="1/16",Y6="1/8",AA6="1/16",AA6="1/8",AC6="1/16",AC6="1/8",AE6="1/16",AE6="1/8",AE6="1/4",AG6="1/16",AG6="1/8",AG6="1/4",AG6="F+PF",AI6="1/16",AI6="1/8",AI6="1/4",AI6="1/2",AI6="Finale",AI6="F+PF"),AK6=" "),AJ6,IF(AL10&gt;0,IF(OR(COUNTIF(AL10,"*CO*"),COUNTIF(AL10,"*Poulie*")),"Poulies","Classique")," "))</f>
        <v xml:space="preserve"> </v>
      </c>
      <c r="AM6" s="34" t="str">
        <f>IF(OR(I6="1/16",K6="1/16",M6="1/16",O6="1/16",Q6="1/16",S6="1/16",U6="1/16",W6="1/16",Y6="1/16",Y6="1/8",AA6="1/16",AA6="1/8",AC6="1/16",AC6="1/8",AE6="1/16",AE6="1/8",AG6="1/16",AG6="1/8",AG6="1/4",AI6="1/16",AI6="1/8",AI6="1/4",AI6="F+PF",AK6="1/16",AK6="1/8",AK6="1/4",AK6="1/2",AK6="Finale",AK6="F+PF")," ",IF(AN10&gt;0,IF(COUNTIF(AN10,"*1/16*"),"1/16",IF(COUNTIF(AN10,"*1/8*"),"1/8",IF(COUNTIF(AN10,"*1/4*"),"1/4",IF(COUNTIF(AN10,"*1/2*"),"1/2",IF(COUNTIF(AN10,"*Finale +*"),"F+PF","Finale")))))," "))</f>
        <v xml:space="preserve"> </v>
      </c>
      <c r="AN6" s="33" t="str">
        <f>IF(AND(OR(I6="1/16",K6="1/16",M6="1/16",O6="1/16",Q6="1/16",S6="1/16",U6="1/16",W6="1/16",Y6="1/16",Y6="1/8",AA6="1/16",AA6="1/8",AC6="1/16",AC6="1/8",AE6="1/16",AE6="1/8",AG6="1/16",AG6="1/8",AG6="1/4",AI6="1/16",AI6="1/8",AI6="1/4",AI6="F+PF",AK6="1/16",AK6="1/8",AK6="1/4",AK6="1/2",AK6="Finale",AK6="F+PF"),AM6=" "),AL6,IF(AN10&gt;0,IF(OR(COUNTIF(AN10,"*CO*"),COUNTIF(AN10,"*Poulie*")),"Poulies","Classique")," "))</f>
        <v xml:space="preserve"> </v>
      </c>
      <c r="AO6" s="35" t="str">
        <f>IF(OR(K6="1/16",M6="1/16",O6="1/16",Q6="1/16",S6="1/16",U6="1/16",W6="1/16",Y6="1/16",AA6="1/16",AA6="1/8",AC6="1/16",AC6="1/8",AE6="1/16",AE6="1/8",AG6="1/16",AG6="1/8",AI6="1/16",AI6="1/8",AI6="1/4",AK6="1/16",AK6="1/8",AK6="1/4",AK6="F+PF",AM6="1/16",AM6="1/8",AM6="1/4",AM6="1/2",AM6="Finale",AM6="F+PF")," ",IF(AP10&gt;0,IF(COUNTIF(AP10,"*1/16*"),"1/16",IF(COUNTIF(AP10,"*1/8*"),"1/8",IF(COUNTIF(AP10,"*1/4*"),"1/4",IF(COUNTIF(AP10,"*1/2*"),"1/2",IF(COUNTIF(AP10,"*Finale +*"),"F+PF","Finale")))))," "))</f>
        <v xml:space="preserve"> </v>
      </c>
      <c r="AP6" s="33" t="str">
        <f>IF(AND(OR(K6="1/16",M6="1/16",O6="1/16",Q6="1/16",S6="1/16",U6="1/16",W6="1/16",Y6="1/16",AA6="1/16",AA6="1/8",AC6="1/16",AC6="1/8",AE6="1/16",AE6="1/8",AG6="1/16",AG6="1/8",AI6="1/16",AI6="1/8",AI6="1/4",AK6="1/16",AK6="1/8",AK6="1/4",AK6="F+PF",AM6="1/16",AM6="1/8",AM6="1/4",AM6="1/2",AM6="Finale",AM6="F+PF"),AO6=" "),AN6,IF(AP10&gt;0,IF(OR(COUNTIF(AP10,"*CO*"),COUNTIF(AP10,"*Poulie*")),"Poulies","Classique")," "))</f>
        <v xml:space="preserve"> </v>
      </c>
      <c r="AQ6" s="35" t="str">
        <f>IF(OR(M6="1/16",O6="1/16",Q6="1/16",S6="1/16",U6="1/16",W6="1/16",Y6="1/16",AA6="1/16",AC6="1/16",AC6="1/8",AE6="1/16",AE6="1/8",AG6="1/16",AG6="1/8",AI6="1/16",AI6="1/8",AK6="1/16",AK6="1/8",AK6="1/4",AM6="1/16",AM6="1/8",AM6="1/4",AM6="F+PF",AO6="1/16",AO6="1/8",AO6="1/4",AO6="1/2",AO6="Finale",AO6="F+PF")," ",IF(AR10&gt;0,IF(COUNTIF(AR10,"*1/16*"),"1/16",IF(COUNTIF(AR10,"*1/8*"),"1/8",IF(COUNTIF(AR10,"*1/4*"),"1/4",IF(COUNTIF(AR10,"*1/2*"),"1/2",IF(COUNTIF(AR10,"*Finale +*"),"F+PF","Finale")))))," "))</f>
        <v xml:space="preserve"> </v>
      </c>
      <c r="AR6" s="33" t="str">
        <f>IF(AND(OR(M6="1/16",O6="1/16",Q6="1/16",S6="1/16",U6="1/16",W6="1/16",Y6="1/16",AA6="1/16",AC6="1/16",AC6="1/8",AE6="1/16",AE6="1/8",AG6="1/16",AG6="1/8",AI6="1/16",AI6="1/8",AK6="1/16",AK6="1/8",AK6="1/4",AM6="1/16",AM6="1/8",AM6="1/4",AM6="F+PF",AO6="1/16",AO6="1/8",AO6="1/4",AO6="1/2",AO6="Finale",AO6="F+PF"),AQ6=" "),AP6,IF(AR10&gt;0,IF(OR(COUNTIF(AR10,"*CO*"),COUNTIF(AR10,"*Poulie*")),"Poulies","Classique")," "))</f>
        <v xml:space="preserve"> </v>
      </c>
      <c r="AS6" s="35" t="str">
        <f>IF(OR(O6="1/16",Q6="1/16",S6="1/16",U6="1/16",W6="1/16",Y6="1/16",AA6="1/16",AC6="1/16",AE6="1/16",AE6="1/8",AG6="1/16",AG6="1/8",AI6="1/16",AI6="1/8",AK6="1/16",AK6="1/8",AM6="1/16",AM6="1/8",AM6="1/4",AO6="1/16",AO6="1/8",AO6="1/4",AO6="F+PF",AQ6="1/16",AQ6="1/8",AQ6="1/4",AQ6="1/2",AQ6="Finale",AQ6="F+PF")," ",IF(AT10&gt;0,IF(COUNTIF(AT10,"*1/16*"),"1/16",IF(COUNTIF(AT10,"*1/8*"),"1/8",IF(COUNTIF(AT10,"*1/4*"),"1/4",IF(COUNTIF(AT10,"*1/2*"),"1/2",IF(COUNTIF(AT10,"*Finale +*"),"F+PF","Finale")))))," "))</f>
        <v xml:space="preserve"> </v>
      </c>
      <c r="AT6" s="33" t="str">
        <f>IF(AND(OR(O6="1/16",Q6="1/16",S6="1/16",U6="1/16",W6="1/16",Y6="1/16",AA6="1/16",AC6="1/16",AE6="1/16",AE6="1/8",AG6="1/16",AG6="1/8",AI6="1/16",AI6="1/8",AK6="1/16",AK6="1/8",AM6="1/16",AM6="1/8",AM6="1/4",AO6="1/16",AO6="1/8",AO6="1/4",AO6="F+PF",AQ6="1/16",AQ6="1/8",AQ6="1/4",AQ6="1/2",AQ6="Finale",AQ6="F+PF"),AS6=" "),AR6,IF(AT10&gt;0,IF(OR(COUNTIF(AT10,"*CO*"),COUNTIF(AT10,"*Poulie*")),"Poulies","Classique")," "))</f>
        <v xml:space="preserve"> </v>
      </c>
      <c r="AU6" s="35" t="str">
        <f>IF(OR(Q6="1/16",S6="1/16",U6="1/16",W6="1/16",Y6="1/16",AA6="1/16",AC6="1/16",AE6="1/16",AG6="1/16",AG6="1/8",AI6="1/16",AI6="1/8",AK6="1/16",AK6="1/8",AM6="1/16",AM6="1/8",AO6="1/16",AO6="1/8",AO6="1/4",AQ6="1/16",AQ6="1/8",AQ6="1/4",AQ6="F+PF",AS6="1/16",AS6="1/8",AS6="1/4",AS6="1/2",AS6="Finale",AS6="F+PF")," ",IF(AV10&gt;0,IF(COUNTIF(AV10,"*1/16*"),"1/16",IF(COUNTIF(AV10,"*1/8*"),"1/8",IF(COUNTIF(AV10,"*1/4*"),"1/4",IF(COUNTIF(AV10,"*1/2*"),"1/2",IF(COUNTIF(AV10,"*Finale +*"),"F+PF","Finale")))))," "))</f>
        <v xml:space="preserve"> </v>
      </c>
      <c r="AV6" s="33" t="str">
        <f>IF(AND(OR(Q6="1/16",S6="1/16",U6="1/16",W6="1/16",Y6="1/16",AA6="1/16",AC6="1/16",AE6="1/16",AG6="1/16",AG6="1/8",AI6="1/16",AI6="1/8",AK6="1/16",AK6="1/8",AM6="1/16",AM6="1/8",AO6="1/16",AO6="1/8",AO6="1/4",AQ6="1/16",AQ6="1/8",AQ6="1/4",AQ6="F+PF",AS6="1/16",AS6="1/8",AS6="1/4",AS6="1/2",AS6="Finale",AS6="F+PF"),AU6=" "),AT6,IF(AV10&gt;0,IF(OR(COUNTIF(AV10,"*CO*"),COUNTIF(AV10,"*Poulie*")),"Poulies","Classique")," "))</f>
        <v xml:space="preserve"> </v>
      </c>
      <c r="AW6" s="35" t="str">
        <f>IF(OR(S6="1/16",U6="1/16",W6="1/16",Y6="1/16",AA6="1/16",AC6="1/16",AE6="1/16",AG6="1/16",AI6="1/16",AI6="1/8",AK6="1/16",AK6="1/8",AM6="1/16",AM6="1/8",AO6="1/16",AO6="1/8",AQ6="1/16",AQ6="1/8",AQ6="1/4",AS6="1/16",AS6="1/8",AS6="1/4",AS6="F+PF",AU6="1/16",AU6="1/8",AU6="1/4",AU6="1/2",AU6="Finale",AU6="F+PF")," ",IF(AX10&gt;0,IF(COUNTIF(AX10,"*1/16*"),"1/16",IF(COUNTIF(AX10,"*1/8*"),"1/8",IF(COUNTIF(AX10,"*1/4*"),"1/4",IF(COUNTIF(AX10,"*1/2*"),"1/2",IF(COUNTIF(AX10,"*Finale +*"),"F+PF","Finale")))))," "))</f>
        <v xml:space="preserve"> </v>
      </c>
      <c r="AX6" s="33" t="str">
        <f>IF(AND(OR(S6="1/16",U6="1/16",W6="1/16",Y6="1/16",AA6="1/16",AC6="1/16",AE6="1/16",AG6="1/16",AI6="1/16",AI6="1/8",AK6="1/16",AK6="1/8",AM6="1/16",AM6="1/8",AO6="1/16",AO6="1/8",AQ6="1/16",AQ6="1/8",AQ6="1/4",AS6="1/16",AS6="1/8",AS6="1/4",AS6="F+PF",AU6="1/16",AU6="1/8",AU6="1/4",AU6="1/2",AU6="Finale",AU6="F+PF"),AW6=" "),AV6,IF(AX10&gt;0,IF(OR(COUNTIF(AX10,"*CO*"),COUNTIF(AX10,"*Poulie*")),"Poulies","Classique")," "))</f>
        <v xml:space="preserve"> </v>
      </c>
      <c r="AY6" s="35" t="str">
        <f>IF(OR(U6="1/16",W6="1/16",Y6="1/16",AA6="1/16",AC6="1/16",AE6="1/16",AG6="1/16",AI6="1/16",AK6="1/16",AK6="1/8",AM6="1/16",AM6="1/8",AO6="1/16",AO6="1/8",AQ6="1/16",AQ6="1/8",AS6="1/16",AS6="1/8",AS6="1/4",AU6="1/16",AU6="1/8",AU6="1/4",AU6="F+PF",AW6="1/16",AW6="1/8",AW6="1/4",AW6="1/2",AW6="Finale",AW6="F+PF")," ",IF(AZ10&gt;0,IF(COUNTIF(AZ10,"*1/16*"),"1/16",IF(COUNTIF(AZ10,"*1/8*"),"1/8",IF(COUNTIF(AZ10,"*1/4*"),"1/4",IF(COUNTIF(AZ10,"*1/2*"),"1/2",IF(COUNTIF(AZ10,"*Finale +*"),"F+PF","Finale")))))," "))</f>
        <v xml:space="preserve"> </v>
      </c>
      <c r="AZ6" s="33" t="str">
        <f>IF(AND(OR(U6="1/16",W6="1/16",Y6="1/16",AA6="1/16",AC6="1/16",AE6="1/16",AG6="1/16",AI6="1/16",AK6="1/16",AK6="1/8",AM6="1/16",AM6="1/8",AO6="1/16",AO6="1/8",AQ6="1/16",AQ6="1/8",AS6="1/16",AS6="1/8",AS6="1/4",AU6="1/16",AU6="1/8",AU6="1/4",AU6="F+PF",AW6="1/16",AW6="1/8",AW6="1/4",AW6="1/2",AW6="Finale",AW6="F+PF"),AY6=" "),AX6,IF(AZ10&gt;0,IF(OR(COUNTIF(AZ10,"*CO*"),COUNTIF(AZ10,"*Poulie*")),"Poulies","Classique")," "))</f>
        <v xml:space="preserve"> </v>
      </c>
      <c r="BA6" s="35" t="str">
        <f>IF(OR(W6="1/16",Y6="1/16",AA6="1/16",AC6="1/16",AE6="1/16",AG6="1/16",AI6="1/16",AK6="1/16",AM6="1/16",AM6="1/8",AO6="1/16",AO6="1/8",AQ6="1/16",AQ6="1/8",AS6="1/16",AS6="1/8",AU6="1/16",AU6="1/8",AU6="1/4",AW6="1/16",AW6="1/8",AW6="1/4",AW6="F+PF",AY6="1/16",AY6="1/8",AY6="1/4",AY6="1/2",AY6="Finale",AY6="F+PF")," ",IF(BB10&gt;0,IF(COUNTIF(BB10,"*1/16*"),"1/16",IF(COUNTIF(BB10,"*1/8*"),"1/8",IF(COUNTIF(BB10,"*1/4*"),"1/4",IF(COUNTIF(BB10,"*1/2*"),"1/2",IF(COUNTIF(BB10,"*Finale +*"),"F+PF","Finale")))))," "))</f>
        <v xml:space="preserve"> </v>
      </c>
      <c r="BB6" s="33" t="str">
        <f>IF(AND(OR(W6="1/16",Y6="1/16",AA6="1/16",AC6="1/16",AE6="1/16",AG6="1/16",AI6="1/16",AK6="1/16",AM6="1/16",AM6="1/8",AO6="1/16",AO6="1/8",AQ6="1/16",AQ6="1/8",AS6="1/16",AS6="1/8",AU6="1/16",AU6="1/8",AU6="1/4",AW6="1/16",AW6="1/8",AW6="1/4",AW6="F+PF",AY6="1/16",AY6="1/8",AY6="1/4",AY6="1/2",AY6="Finale",AY6="F+PF"),BA6=" "),AZ6,IF(BB10&gt;0,IF(OR(COUNTIF(BB10,"*CO*"),COUNTIF(BB10,"*Poulie*")),"Poulies","Classique")," "))</f>
        <v xml:space="preserve"> </v>
      </c>
      <c r="BC6" s="35" t="str">
        <f>IF(OR(Y6="1/16",AA6="1/16",AC6="1/16",AE6="1/16",AG6="1/16",AI6="1/16",AK6="1/16",AM6="1/16",AO6="1/16",AO6="1/8",AQ6="1/16",AQ6="1/8",AS6="1/16",AS6="1/8",AU6="1/16",AU6="1/8",AW6="1/16",AW6="1/8",AW6="1/4",AY6="1/16",AY6="1/8",AY6="1/4",AY6="F+PF",BA6="1/16",BA6="1/8",BA6="1/4",BA6="1/2",BA6="Finale",BA6="F+PF")," ",IF(BD10&gt;0,IF(COUNTIF(BD10,"*1/16*"),"1/16",IF(COUNTIF(BD10,"*1/8*"),"1/8",IF(COUNTIF(BD10,"*1/4*"),"1/4",IF(COUNTIF(BD10,"*1/2*"),"1/2",IF(COUNTIF(BD10,"*Finale +*"),"F+PF","Finale")))))," "))</f>
        <v xml:space="preserve"> </v>
      </c>
      <c r="BD6" s="33" t="str">
        <f>IF(AND(OR(Y6="1/16",AA6="1/16",AC6="1/16",AE6="1/16",AG6="1/16",AI6="1/16",AK6="1/16",AM6="1/16",AO6="1/16",AO6="1/8",AQ6="1/16",AQ6="1/8",AS6="1/16",AS6="1/8",AU6="1/16",AU6="1/8",AW6="1/16",AW6="1/8",AW6="1/4",AY6="1/16",AY6="1/8",AY6="1/4",AY6="F+PF",BA6="1/16",BA6="1/8",BA6="1/4",BA6="1/2",BA6="Finale",BA6="F+PF"),BC6=" "),BB6,IF(BD10&gt;0,IF(OR(COUNTIF(BD10,"*CO*"),COUNTIF(BD10,"*Poulie*")),"Poulies","Classique")," "))</f>
        <v xml:space="preserve"> </v>
      </c>
      <c r="BE6" s="35" t="str">
        <f>IF(OR(AA6="1/16",AC6="1/16",AE6="1/16",AG6="1/16",AI6="1/16",AK6="1/16",AM6="1/16",AO6="1/16",AQ6="1/16",AQ6="1/8",AS6="1/16",AS6="1/8",AU6="1/16",AU6="1/8",AW6="1/16",AW6="1/8",AY6="1/16",AY6="1/8",AY6="1/4",BA6="1/16",BA6="1/8",BA6="1/4",BA6="F+PF",BC6="1/16",BC6="1/8",BC6="1/4",BC6="1/2",BC6="Finale",BC6="F+PF")," ",IF(BF10&gt;0,IF(COUNTIF(BF10,"*1/16*"),"1/16",IF(COUNTIF(BF10,"*1/8*"),"1/8",IF(COUNTIF(BF10,"*1/4*"),"1/4",IF(COUNTIF(BF10,"*1/2*"),"1/2",IF(COUNTIF(BF10,"*Finale +*"),"F+PF","Finale")))))," "))</f>
        <v xml:space="preserve"> </v>
      </c>
      <c r="BF6" s="33" t="str">
        <f>IF(AND(OR(AA6="1/16",AC6="1/16",AE6="1/16",AG6="1/16",AI6="1/16",AK6="1/16",AM6="1/16",AO6="1/16",AQ6="1/16",AQ6="1/8",AS6="1/16",AS6="1/8",AU6="1/16",AU6="1/8",AW6="1/16",AW6="1/8",AY6="1/16",AY6="1/8",AY6="1/4",BA6="1/16",BA6="1/8",BA6="1/4",BA6="F+PF",BC6="1/16",BC6="1/8",BC6="1/4",BC6="1/2",BC6="Finale",BC6="F+PF"),BE6=" "),BD6,IF(BF10&gt;0,IF(OR(COUNTIF(BF10,"*CO*"),COUNTIF(BF10,"*Poulie*")),"Poulies","Classique")," "))</f>
        <v xml:space="preserve"> </v>
      </c>
      <c r="BG6" s="35" t="str">
        <f>IF(OR(AC6="1/16",AE6="1/16",AG6="1/16",AI6="1/16",AK6="1/16",AM6="1/16",AO6="1/16",AQ6="1/16",AS6="1/16",AS6="1/8",AU6="1/16",AU6="1/8",AW6="1/16",AW6="1/8",AY6="1/16",AY6="1/8",BA6="1/16",BA6="1/8",BA6="1/4",BC6="1/16",BC6="1/8",BC6="1/4",BC6="F+PF",BE6="1/16",BE6="1/8",BE6="1/4",BE6="1/2",BE6="Finale",BE6="F+PF")," ",IF(BH10&gt;0,IF(COUNTIF(BH10,"*1/16*"),"1/16",IF(COUNTIF(BH10,"*1/8*"),"1/8",IF(COUNTIF(BH10,"*1/4*"),"1/4",IF(COUNTIF(BH10,"*1/2*"),"1/2",IF(COUNTIF(BH10,"*Finale +*"),"F+PF","Finale")))))," "))</f>
        <v xml:space="preserve"> </v>
      </c>
      <c r="BH6" s="33" t="str">
        <f>IF(AND(OR(AC6="1/16",AE6="1/16",AG6="1/16",AI6="1/16",AK6="1/16",AM6="1/16",AO6="1/16",AQ6="1/16",AS6="1/16",AS6="1/8",AU6="1/16",AU6="1/8",AW6="1/16",AW6="1/8",AY6="1/16",AY6="1/8",BA6="1/16",BA6="1/8",BA6="1/4",BC6="1/16",BC6="1/8",BC6="1/4",BC6="F+PF",BE6="1/16",BE6="1/8",BE6="1/4",BE6="1/2",BE6="Finale",BE6="F+PF"),BG6=" "),BF6,IF(BH10&gt;0,IF(OR(COUNTIF(BH10,"*CO*"),COUNTIF(BH10,"*Poulie*")),"Poulies","Classique")," "))</f>
        <v xml:space="preserve"> </v>
      </c>
      <c r="BI6" s="35" t="str">
        <f>IF(OR(AE6="1/16",AG6="1/16",AI6="1/16",AK6="1/16",AM6="1/16",AO6="1/16",AQ6="1/16",AS6="1/16",AU6="1/16",AU6="1/8",AW6="1/16",AW6="1/8",AY6="1/16",AY6="1/8",BA6="1/16",BA6="1/8",BC6="1/16",BC6="1/8",BC6="1/4",BE6="1/16",BE6="1/8",BE6="1/4",BE6="F+PF",BG6="1/16",BG6="1/8",BG6="1/4",BG6="1/2",BG6="Finale",BG6="F+PF")," ",IF(BJ10&gt;0,IF(COUNTIF(BJ10,"*1/16*"),"1/16",IF(COUNTIF(BJ10,"*1/8*"),"1/8",IF(COUNTIF(BJ10,"*1/4*"),"1/4",IF(COUNTIF(BJ10,"*1/2*"),"1/2",IF(COUNTIF(BJ10,"*Finale +*"),"F+PF","Finale")))))," "))</f>
        <v xml:space="preserve"> </v>
      </c>
      <c r="BJ6" s="33" t="str">
        <f>IF(AND(OR(AE6="1/16",AG6="1/16",AI6="1/16",AK6="1/16",AM6="1/16",AO6="1/16",AQ6="1/16",AS6="1/16",AU6="1/16",AU6="1/8",AW6="1/16",AW6="1/8",AY6="1/16",AY6="1/8",BA6="1/16",BA6="1/8",BC6="1/16",BC6="1/8",BC6="1/4",BE6="1/16",BE6="1/8",BE6="1/4",BE6="F+PF",BG6="1/16",BG6="1/8",BG6="1/4",BG6="1/2",BG6="Finale",BG6="F+PF"),BI6=" "),BH6,IF(BJ10&gt;0,IF(OR(COUNTIF(BJ10,"*CO*"),COUNTIF(BJ10,"*Poulie*")),"Poulies","Classique")," "))</f>
        <v xml:space="preserve"> </v>
      </c>
      <c r="BK6" s="35" t="str">
        <f>IF(OR(AG6="1/16",AI6="1/16",AK6="1/16",AM6="1/16",AO6="1/16",AQ6="1/16",AS6="1/16",AU6="1/16",AW6="1/16",AW6="1/8",AY6="1/16",AY6="1/8",BA6="1/16",BA6="1/8",BC6="1/16",BC6="1/8",BE6="1/16",BE6="1/8",BE6="1/4",BG6="1/16",BG6="1/8",BG6="1/4",BG6="F+PF",BI6="1/16",BI6="1/8",BI6="1/4",BI6="1/2",BI6="Finale",BI6="F+PF")," ",IF(BL10&gt;0,IF(COUNTIF(BL10,"*1/16*"),"1/16",IF(COUNTIF(BL10,"*1/8*"),"1/8",IF(COUNTIF(BL10,"*1/4*"),"1/4",IF(COUNTIF(BL10,"*1/2*"),"1/2",IF(COUNTIF(BL10,"*Finale +*"),"F+PF","Finale")))))," "))</f>
        <v xml:space="preserve"> </v>
      </c>
      <c r="BL6" s="33" t="str">
        <f>IF(AND(OR(AG6="1/16",AI6="1/16",AK6="1/16",AM6="1/16",AO6="1/16",AQ6="1/16",AS6="1/16",AU6="1/16",AW6="1/16",AW6="1/8",AY6="1/16",AY6="1/8",BA6="1/16",BA6="1/8",BC6="1/16",BC6="1/8",BE6="1/16",BE6="1/8",BE6="1/4",BG6="1/16",BG6="1/8",BG6="1/4",BG6="F+PF",BI6="1/16",BI6="1/8",BI6="1/4",BI6="1/2",BI6="Finale",BI6="F+PF"),BK6=" "),BJ6,IF(BL10&gt;0,IF(OR(COUNTIF(BL10,"*CO*"),COUNTIF(BL10,"*Poulie*")),"Poulies","Classique")," "))</f>
        <v xml:space="preserve"> </v>
      </c>
      <c r="BM6" s="35" t="str">
        <f>IF(OR(AI6="1/16",AK6="1/16",AM6="1/16",AO6="1/16",AQ6="1/16",AS6="1/16",AU6="1/16",AW6="1/16",AY6="1/16",AY6="1/8",BA6="1/16",BA6="1/8",BC6="1/16",BC6="1/8",BE6="1/16",BE6="1/8",BG6="1/16",BG6="1/8",BG6="1/4",BI6="1/16",BI6="1/8",BI6="1/4",BI6="F+PF",BK6="1/16",BK6="1/8",BK6="1/4",BK6="1/2",BK6="Finale",BK6="F+PF")," ",IF(BN10&gt;0,IF(COUNTIF(BN10,"*1/16*"),"1/16",IF(COUNTIF(BN10,"*1/8*"),"1/8",IF(COUNTIF(BN10,"*1/4*"),"1/4",IF(COUNTIF(BN10,"*1/2*"),"1/2",IF(COUNTIF(BN10,"*Finale +*"),"F+PF","Finale")))))," "))</f>
        <v xml:space="preserve"> </v>
      </c>
      <c r="BN6" s="33" t="str">
        <f>IF(AND(OR(AI6="1/16",AK6="1/16",AM6="1/16",AO6="1/16",AQ6="1/16",AS6="1/16",AU6="1/16",AW6="1/16",AY6="1/16",AY6="1/8",BA6="1/16",BA6="1/8",BC6="1/16",BC6="1/8",BE6="1/16",BE6="1/8",BG6="1/16",BG6="1/8",BG6="1/4",BI6="1/16",BI6="1/8",BI6="1/4",BI6="F+PF",BK6="1/16",BK6="1/8",BK6="1/4",BK6="1/2",BK6="Finale",BK6="F+PF"),BM6=" "),BL6,IF(BN10&gt;0,IF(OR(COUNTIF(BN10,"*CO*"),COUNTIF(BN10,"*Poulie*")),"Poulies","Classique")," "))</f>
        <v xml:space="preserve"> </v>
      </c>
      <c r="BO6" s="35" t="str">
        <f>IF(OR(AK6="1/16",AM6="1/16",AO6="1/16",AQ6="1/16",AS6="1/16",AU6="1/16",AW6="1/16",AY6="1/16",BA6="1/16",BA6="1/8",BC6="1/16",BC6="1/8",BE6="1/16",BE6="1/8",BG6="1/16",BG6="1/8",BI6="1/16",BI6="1/8",BI6="1/4",BK6="1/16",BK6="1/8",BK6="1/4",BK6="F+PF",BM6="1/16",BM6="1/8",BM6="1/4",BM6="1/2",BM6="Finale",BM6="F+PF")," ",IF(BP10&gt;0,IF(COUNTIF(BP10,"*1/16*"),"1/16",IF(COUNTIF(BP10,"*1/8*"),"1/8",IF(COUNTIF(BP10,"*1/4*"),"1/4",IF(COUNTIF(BP10,"*1/2*"),"1/2",IF(COUNTIF(BP10,"*Finale +*"),"F+PF","Finale")))))," "))</f>
        <v xml:space="preserve"> </v>
      </c>
      <c r="BP6" s="33" t="str">
        <f>IF(AND(OR(AK6="1/16",AM6="1/16",AO6="1/16",AQ6="1/16",AS6="1/16",AU6="1/16",AW6="1/16",AY6="1/16",BA6="1/16",BA6="1/8",BC6="1/16",BC6="1/8",BE6="1/16",BE6="1/8",BG6="1/16",BG6="1/8",BI6="1/16",BI6="1/8",BI6="1/4",BK6="1/16",BK6="1/8",BK6="1/4",BK6="F+PF",BM6="1/16",BM6="1/8",BM6="1/4",BM6="1/2",BM6="Finale",BM6="F+PF"),BO6=" "),BN6,IF(BP10&gt;0,IF(OR(COUNTIF(BP10,"*CO*"),COUNTIF(BP10,"*Poulie*")),"Poulies","Classique")," "))</f>
        <v xml:space="preserve"> </v>
      </c>
      <c r="BQ6" s="35" t="str">
        <f>IF(OR(AM6="1/16",AO6="1/16",AQ6="1/16",AS6="1/16",AU6="1/16",AW6="1/16",AY6="1/16",BA6="1/16",BC6="1/16",BC6="1/8",BE6="1/16",BE6="1/8",BG6="1/16",BG6="1/8",BI6="1/16",BI6="1/8",BK6="1/16",BK6="1/8",BK6="1/4",BM6="1/16",BM6="1/8",BM6="1/4",BM6="F+PF",BO6="1/8",BO6="1/4",BO6="1/2",BO6="Finale",BO6="F+PF")," ",IF(BR10&gt;0,IF(COUNTIF(BR10,"*1/16*"),"1/16",IF(COUNTIF(BR10,"*1/8*"),"1/8",IF(COUNTIF(BR10,"*1/4*"),"1/4",IF(COUNTIF(BR10,"*1/2*"),"1/2",IF(COUNTIF(BR10,"*Finale +*"),"F+PF","Finale")))))," "))</f>
        <v xml:space="preserve"> </v>
      </c>
      <c r="BR6" s="33" t="str">
        <f>IF(AND(OR(AM6="1/16",AO6="1/16",AQ6="1/16",AS6="1/16",AU6="1/16",AW6="1/16",AY6="1/16",BA6="1/16",BC6="1/16",BC6="1/8",BE6="1/16",BE6="1/8",BG6="1/16",BG6="1/8",BI6="1/16",BI6="1/8",BK6="1/16",BK6="1/8",BK6="1/4",BM6="1/16",BM6="1/8",BM6="1/4",BM6="F+PF",BO6="1/8",BO6="1/4",BO6="1/2",BO6="finale",BO6="F+PF"),BQ6=" "),BP6,IF(BR10&gt;0,IF(OR(COUNTIF(BR10,"*CO*"),COUNTIF(BR10,"*Poulie*")),"Poulies","Classique")," "))</f>
        <v xml:space="preserve"> </v>
      </c>
      <c r="BS6" s="35" t="str">
        <f>IF(OR(AO6="1/16",AQ6="1/16",AS6="1/16",AU6="1/16",AW6="1/16",AY6="1/16",BA6="1/16",BC6="1/16",BE6="1/16",BE6="1/8",BG6="1/16",BG6="1/8",BI6="1/16",BI6="1/8",BK6="1/16",BK6="1/8",BM6="1/16",BM6="1/8",BM6="1/4",BO6="1/8",BO6="1/4",BO6="F+PF",BQ6="1/8",BQ6="1/4",BQ6="1/2",BQ6="Finale",BQ6="F+PF")," ",IF(BT10&gt;0,IF(COUNTIF(BT10,"*1/16*"),"1/16",IF(COUNTIF(BT10,"*1/8*"),"1/8",IF(COUNTIF(BT10,"*1/4*"),"1/4",IF(COUNTIF(BT10,"*1/2*"),"1/2",IF(COUNTIF(BT10,"*Finale +*"),"F+PF","Finale")))))," "))</f>
        <v xml:space="preserve"> </v>
      </c>
      <c r="BT6" s="33" t="str">
        <f>IF(AND(OR(AO6="1/16",AQ6="1/16",AS6="1/16",AU6="1/16",AW6="1/16",AY6="1/16",BA6="1/16",BC6="1/16",BE6="1/16",BE6="1/8",BG6="1/16",BG6="1/8",BI6="1/16",BI6="1/8",BK6="1/16",BK6="1/8",BM6="1/16",BM6="1/8",BM6="1/4",BO6="1/8",BO6="1/4",BO6="F+PF",BQ6="1/8",BQ6="1/4",BQ6="1/2",BQ6="Finale",BQ6="F+PF"),BS6=" "),BR6,IF(BT10&gt;0,IF(OR(COUNTIF(BT10,"*CO*"),COUNTIF(BT10,"*Poulie*")),"Poulies","Classique")," "))</f>
        <v xml:space="preserve"> </v>
      </c>
      <c r="BU6" s="35" t="str">
        <f>IF(OR(AQ6="1/16",AS6="1/16",AU6="1/16",AW6="1/16",AY6="1/16",BA6="1/16",BC6="1/16",BE6="1/16",BG6="1/16",BG6="1/8",BI6="1/16",BI6="1/8",BK6="1/16",BK6="1/8",BM6="1/16",BM6="1/8",BO6="1/8",BO6="1/4",BQ6="1/8",BQ6="1/4",BQ6="F+PF",BS6="1/8",BS6="1/4",BS6="1/2",BS6="Finale",BS6="F+PF")," ",IF(BV10&gt;0,IF(COUNTIF(BV10,"*1/16*"),"1/16",IF(COUNTIF(BV10,"*1/8*"),"1/8",IF(COUNTIF(BV10,"*1/4*"),"1/4",IF(COUNTIF(BV10,"*1/2*"),"1/2",IF(COUNTIF(BV10,"*Finale +*"),"F+PF","Finale")))))," "))</f>
        <v xml:space="preserve"> </v>
      </c>
      <c r="BV6" s="33" t="str">
        <f>IF(AND(OR(AQ6="1/16",AS6="1/16",AU6="1/16",AW6="1/16",AY6="1/16",BA6="1/16",BC6="1/16",BE6="1/16",BG6="1/16",BG6="1/8",BI6="1/16",BI6="1/8",BK6="1/16",BK6="1/8",BM6="1/16",BM6="1/8",BO6="1/8",BO6="1/4",BQ6="1/8",BQ6="1/4",BQ6="F+PF",BS6="1/8",BS6="1/4",BS6="1/2",BS6="Finale",BS6="F+PF"),BU6=" "),BT6,IF(BV10&gt;0,IF(OR(COUNTIF(BV10,"*CO*"),COUNTIF(BV10,"*Poulie*")),"Poulies","Classique")," "))</f>
        <v xml:space="preserve"> </v>
      </c>
      <c r="BW6" s="35" t="str">
        <f>IF(OR(AS6="1/16",AU6="1/16",AW6="1/16",AY6="1/16",BA6="1/16",BC6="1/16",BE6="1/16",BG6="1/16",BI6="1/16",BI6="1/8",BK6="1/16",BK6="1/8",BM6="1/16",BM6="1/8",BO6="1/8",BQ6="1/8",BQ6="1/4",BS6="1/8",BS6="1/4",BS6="F+PF",BU6="1/8",BU6="1/4",BU6="1/2",BU6="Finale",BU6="F+PF")," ",IF(BX10&gt;0,IF(COUNTIF(BX10,"*1/16*"),"1/16",IF(COUNTIF(BX10,"*1/8*"),"1/8",IF(COUNTIF(BX10,"*1/4*"),"1/4",IF(COUNTIF(BX10,"*1/2*"),"1/2",IF(COUNTIF(BX10,"*Finale +*"),"F+PF","Finale")))))," "))</f>
        <v xml:space="preserve"> </v>
      </c>
      <c r="BX6" s="33" t="str">
        <f>IF(AND(OR(AS6="1/16",AU6="1/16",AW6="1/16",AY6="1/16",BA6="1/16",BC6="1/16",BE6="1/16",BG6="1/16",BI6="1/16",BI6="1/8",BK6="1/16",BK6="1/8",BM6="1/16",BM6="1/8",BO6="1/8",BQ6="1/8",BQ6="1/4",BS6="1/8",BS6="1/4",BS6="F+PF",BU6="1/8",BU6="1/4",BU6="1/2",BU6="Finale",BU6="F+PF"),BW6=" "),BV6,IF(BX10&gt;0,IF(OR(COUNTIF(BX10,"*CO*"),COUNTIF(BX10,"*Poulie*")),"Poulies","Classique")," "))</f>
        <v xml:space="preserve"> </v>
      </c>
      <c r="BY6" s="35" t="str">
        <f>IF(OR(AU6="1/16",AW6="1/16",AY6="1/16",BA6="1/16",BC6="1/16",BE6="1/16",BG6="1/16",BI6="1/16",BK6="1/16",BK6="1/8",BM6="1/16",BM6="1/8",BO6="1/8",BQ6="1/8",BS6="1/8",BS6="1/4",BU6="1/8",BU6="1/4",BU6="F+PF",BW6="1/8",BW6="1/4",BW6="1/2",BW6="Finale",BW6="F+PF")," ",IF(BZ10&gt;0,IF(COUNTIF(BZ10,"*1/16*"),"1/16",IF(COUNTIF(BZ10,"*1/8*"),"1/8",IF(COUNTIF(BZ10,"*1/4*"),"1/4",IF(COUNTIF(BZ10,"*1/2*"),"1/2",IF(COUNTIF(BZ10,"*Finale +*"),"F+PF","Finale")))))," "))</f>
        <v xml:space="preserve"> </v>
      </c>
      <c r="BZ6" s="33" t="str">
        <f>IF(AND(OR(AU6="1/16",AW6="1/16",AY6="1/16",BA6="1/16",BC6="1/16",BE6="1/16",BG6="1/16",BI6="1/16",BK6="1/16",BK6="1/8",BM6="1/16",BM6="1/8",BO6="1/8",BQ6="1/8",BS6="1/8",BS6="1/4",BU6="1/8",BU6="1/4",BU6="F+PF",BW6="1/8",BW6="1/4",BW6="1/2",BW6="Finale",BW6="F+PF"),BY6=" "),BX6,IF(BZ10&gt;0,IF(OR(COUNTIF(BZ10,"*CO*"),COUNTIF(BZ10,"*Poulie*")),"Poulies","Classique")," "))</f>
        <v xml:space="preserve"> </v>
      </c>
      <c r="CA6" s="35" t="str">
        <f>IF(OR(AW6="1/16",AY6="1/16",BA6="1/16",BC6="1/16",BE6="1/16",BG6="1/16",BI6="1/16",BK6="1/16",BM6="1/16",BM6="1/8",BO6="1/8",BQ6="1/8",BS6="1/8",BU6="1/8",BU6="1/4",BW6="1/8",BW6="1/4",BW6="F+PF",BY6="1/8",BY6="1/4",BY6="1/2",BY6="Finale",BY6="F+PF")," ",IF(CB10&gt;0,IF(COUNTIF(CB10,"*1/16*"),"1/16",IF(COUNTIF(CB10,"*1/8*"),"1/8",IF(COUNTIF(CB10,"*1/4*"),"1/4",IF(COUNTIF(CB10,"*1/2*"),"1/2",IF(COUNTIF(CB10,"*Finale +*"),"F+PF","Finale")))))," "))</f>
        <v xml:space="preserve"> </v>
      </c>
      <c r="CB6" s="33" t="str">
        <f>IF(AND(OR(AW6="1/16",AY6="1/16",BA6="1/16",BC6="1/16",BE6="1/16",BG6="1/16",BI6="1/16",BK6="1/16",BM6="1/16",BM6="1/8",BO6="1/8",BQ6="1/8",BS6="1/8",BU6="1/8",BU6="1/4",BW6="1/8",BW6="1/4",BW6="F+PF",BY6="1/8",BY6="1/4",BY6="1/2",BY6="Finale",BY6="F+PF"),CA6=" "),BZ6,IF(CB10&gt;0,IF(OR(COUNTIF(CB10,"*CO*"),COUNTIF(CB10,"*Poulie*")),"Poulies","Classique")," "))</f>
        <v xml:space="preserve"> </v>
      </c>
      <c r="CC6" s="35" t="str">
        <f>IF(OR(AY6="1/16",BA6="1/16",BC6="1/16",BE6="1/16",BG6="1/16",BI6="1/16",BK6="1/16",BM6="1/16",BO6="1/8",BQ6="1/8",BS6="1/8",BU6="1/8",BW6="1/8",BW6="1/4",BY6="1/8",BY6="1/4",BY6="F+PF",CA6="1/8",CA6="1/4",CA6="1/2",CA6="Finale",CA6="F+PF")," ",IF(CD10&gt;0,IF(COUNTIF(CD10,"*1/16*"),"1/16",IF(COUNTIF(CD10,"*1/8*"),"1/8",IF(COUNTIF(CD10,"*1/4*"),"1/4",IF(COUNTIF(CD10,"*1/2*"),"1/2",IF(COUNTIF(CD10,"*Finale +*"),"F+PF","Finale")))))," "))</f>
        <v xml:space="preserve"> </v>
      </c>
      <c r="CD6" s="33" t="str">
        <f>IF(AND(OR(AY6="1/16",BA6="1/16",BC6="1/16",BE6="1/16",BG6="1/16",BI6="1/16",BK6="1/16",BM6="1/16",BO6="1/8",BQ6="1/8",BS6="1/8",BU6="1/8",BW6="1/8",BW6="1/4",BY6="1/8",BY6="1/4",BY6="F+PF",CA6="1/8",CA6="1/4",CA6="1/2",CA6="Finale",CA6="F+PF"),CC6=" "),CB6,IF(CD10&gt;0,IF(OR(COUNTIF(CD10,"*CO*"),COUNTIF(CD10,"*Poulie*")),"Poulies","Classique")," "))</f>
        <v xml:space="preserve"> </v>
      </c>
      <c r="CE6" s="35" t="str">
        <f>IF(OR(BA6="1/16",BC6="1/16",BE6="1/16",BG6="1/16",BI6="1/16",BK6="1/16",BM6="1/16",BQ6="1/8",BS6="1/8",BU6="1/8",BW6="1/8",BY6="1/8",BY6="1/4",CA6="1/8",CA6="1/4",CA6="F+PF",CC6="1/8",CC6="1/4",CC6="1/2",CC6="Finale",CC6="F+PF")," ",IF(CF10&gt;0,IF(COUNTIF(CF10,"*1/16*"),"1/16",IF(COUNTIF(CF10,"*1/8*"),"1/8",IF(COUNTIF(CF10,"*1/4*"),"1/4",IF(COUNTIF(CF10,"*1/2*"),"1/2",IF(COUNTIF(CF10,"*Finale +*"),"F+PF","Finale")))))," "))</f>
        <v xml:space="preserve"> </v>
      </c>
      <c r="CF6" s="33" t="str">
        <f>IF(AND(OR(BA6="1/16",BC6="1/16",BE6="1/16",BG6="1/16",BI6="1/16",BK6="1/16",BM6="1/16",BQ6="1/8",BS6="1/8",BU6="1/8",BW6="1/8",BY6="1/8",BY6="1/4",CA6="1/8",CA6="1/4",CA6="F+PF",CC6="1/8",CC6="1/4",CC6="1/2",CC6="Finale",CC6="F+PF"),CE6=" "),CD6,IF(CF10&gt;0,IF(OR(COUNTIF(CF10,"*CO*"),COUNTIF(CF10,"*Poulie*")),"Poulies","Classique")," "))</f>
        <v xml:space="preserve"> </v>
      </c>
      <c r="CG6" s="35" t="str">
        <f>IF(OR(BC6="1/16",BE6="1/16",BG6="1/16",BI6="1/16",BK6="1/16",BM6="1/16",BS6="1/8",BU6="1/8",BW6="1/8",BY6="1/8",CA6="1/8",CA6="1/4",CC6="1/8",CC6="1/4",CC6="F+PF",CE6="1/4",CE6="1/2",CE6="Finale",CE6="F+PF")," ",IF(CH10&gt;0,IF(COUNTIF(CH10,"*1/16*"),"1/16",IF(COUNTIF(CH10,"*1/8*"),"1/8",IF(COUNTIF(CH10,"*1/4*"),"1/4",IF(COUNTIF(CH10,"*1/2*"),"1/2",IF(COUNTIF(CH10,"*Finale +*"),"F+PF","Finale")))))," "))</f>
        <v xml:space="preserve"> </v>
      </c>
      <c r="CH6" s="33" t="str">
        <f>IF(AND(OR(BC6="1/16",BE6="1/16",BG6="1/16",BI6="1/16",BK6="1/16",BM6="1/16",BS6="1/8",BU6="1/8",BW6="1/8",BY6="1/8",CA6="1/8",CA6="1/4",CC6="1/8",CC6="1/4",CC6="F+PF",CE6="1/4",CE6="1/2",CE6="Finale",CE6="F+PF"),CG6=" "),CF6,IF(CH10&gt;0,IF(OR(COUNTIF(CH10,"*CO*"),COUNTIF(CH10,"*Poulie*")),"Poulies","Classique")," "))</f>
        <v xml:space="preserve"> </v>
      </c>
      <c r="CI6" s="35" t="str">
        <f>IF(OR(BE6="1/16",BG6="1/16",BI6="1/16",BK6="1/16",BM6="1/16",BU6="1/8",BW6="1/8",BY6="1/8",CA6="1/8",CC6="1/8",CC6="1/4",CE6="1/4",CE6="F+PF",CG6="1/4",CG6="1/2",CG6="Finale",CG6="F+PF")," ",IF(CJ10&gt;0,IF(COUNTIF(CJ10,"*1/16*"),"1/16",IF(COUNTIF(CJ10,"*1/8*"),"1/8",IF(COUNTIF(CJ10,"*1/4*"),"1/4",IF(COUNTIF(CJ10,"*1/2*"),"1/2",IF(COUNTIF(CJ10,"*Finale +*"),"F+PF","Finale")))))," "))</f>
        <v xml:space="preserve"> </v>
      </c>
      <c r="CJ6" s="33" t="str">
        <f>IF(AND(OR(BE6="1/16",BG6="1/16",BI6="1/16",BK6="1/16",BM6="1/16",BU6="1/8",BW6="1/8",BY6="1/8",CA6="1/8",CC6="1/8",CC6="1/4",CE6="1/4",CE6="F+PF",CG6="1/4",CG6="1/2",CG6="Finale",CG6="F+PF"),CI6=" "),CH6,IF(CJ10&gt;0,IF(OR(COUNTIF(CJ10,"*CO*"),COUNTIF(CJ10,"*Poulie*")),"Poulies","Classique")," "))</f>
        <v xml:space="preserve"> </v>
      </c>
      <c r="CK6" s="35" t="str">
        <f>IF(OR(BG6="1/16",BI6="1/16",BK6="1/16",BM6="1/16",BW6="1/8",BY6="1/8",CA6="1/8",CC6="1/8",CE6="1/4",CG6="1/4",CG6="F+PF",CI6="1/4",CI6="1/2",CI6="Finale",CI6="F+PF")," ",IF(CL10&gt;0,IF(COUNTIF(CL10,"*1/16*"),"1/16",IF(COUNTIF(CL10,"*1/8*"),"1/8",IF(COUNTIF(CL10,"*1/4*"),"1/4",IF(COUNTIF(CL10,"*1/2*"),"1/2",IF(COUNTIF(CL10,"*Finale +*"),"F+PF","Finale")))))," "))</f>
        <v xml:space="preserve"> </v>
      </c>
      <c r="CL6" s="33" t="str">
        <f>IF(AND(OR(BG6="1/16",BI6="1/16",BK6="1/16",BM6="1/16",BW6="1/8",BY6="1/8",CA6="1/8",CC6="1/8",CE6="1/4",CG6="1/4",CG6="F+PF",CI6="1/4",CI6="1/2",CI6="Finale",CI6="F+PF"),CK6=" "),CJ6,IF(CL10&gt;0,IF(OR(COUNTIF(CL10,"*CO*"),COUNTIF(CL10,"*Poulie*")),"Poulies","Classique")," "))</f>
        <v xml:space="preserve"> </v>
      </c>
      <c r="CM6" s="35" t="str">
        <f>IF(OR(BI6="1/16",BK6="1/16",BM6="1/16",BY6="1/8",CA6="1/8",CC6="1/8",CG6="1/4",CI6="1/4",CI6="F+PF",CK6="1/4",CK6="1/2",CK6="Finale",CK6="F+PF")," ",IF(CN10&gt;0,IF(COUNTIF(CN10,"*1/16*"),"1/16",IF(COUNTIF(CN10,"*1/8*"),"1/8",IF(COUNTIF(CN10,"*1/4*"),"1/4",IF(COUNTIF(CN10,"*1/2*"),"1/2",IF(COUNTIF(CN10,"*Finale +*"),"F+PF","Finale")))))," "))</f>
        <v xml:space="preserve"> </v>
      </c>
      <c r="CN6" s="33" t="str">
        <f>IF(AND(OR(BI6="1/16",BK6="1/16",BM6="1/16",BY6="1/8",CA6="1/8",CC6="1/8",CG6="1/4",CI6="1/4",CI6="F+PF",CK6="1/4",CK6="1/2",CK6="Finale",CK6="F+PF"),CM6=" "),CL6,IF(CN10&gt;0,IF(OR(COUNTIF(CN10,"*CO*"),COUNTIF(CN10,"*Poulie*")),"Poulies","Classique")," "))</f>
        <v xml:space="preserve"> </v>
      </c>
      <c r="CO6" s="35" t="str">
        <f>IF(OR(BK6="1/16",BM6="1/16",CA6="1/8",CC6="1/8",CI6="1/4",CK6="1/4",CK6="F+PF",CM6="1/2",CM6="Finale",CM6="F+PF")," ",IF(CP10&gt;0,IF(COUNTIF(CP10,"*1/16*"),"1/16",IF(COUNTIF(CP10,"*1/8*"),"1/8",IF(COUNTIF(CP10,"*1/4*"),"1/4",IF(COUNTIF(CP10,"*1/2*"),"1/2",IF(COUNTIF(CP10,"*Finale +*"),"F+PF","Finale")))))," "))</f>
        <v xml:space="preserve"> </v>
      </c>
      <c r="CP6" s="33" t="str">
        <f>IF(AND(OR(BK6="1/16",BM6="1/16",CA6="1/8",CC6="1/8",CI6="1/4",CK6="1/4",CK6="F+PF",CM6="1/2",CM6="Finale",CM6="F+PF"),CO6=" "),CN6,IF(CP10&gt;0,IF(OR(COUNTIF(CP10,"*CO*"),COUNTIF(CP10,"*Poulie*")),"Poulies","Classique")," "))</f>
        <v xml:space="preserve"> </v>
      </c>
      <c r="CQ6" s="35" t="str">
        <f>IF(OR(BM6="1/16",CC6="1/8",CK6="1/4",CM6="F+PF",CO6="1/2",CO6="Finale")," ",IF(CR10&gt;0,IF(COUNTIF(CR10,"*1/16*"),"1/16",IF(COUNTIF(CR10,"*1/8*"),"1/8",IF(COUNTIF(CR10,"*1/4*"),"1/4",IF(COUNTIF(C10,"*1/2*"),"1/2",IF(COUNTIF(CR10,"*Finale +*"),"F+PF","Finale")))))," "))</f>
        <v xml:space="preserve"> </v>
      </c>
      <c r="CR6" s="33" t="str">
        <f>IF(AND(OR(BM6="1/16",CC6="1/8",CK6="1/4",CM6="F+PF",CO6="1/2",CO6="Finale"),CQ6=" "),CP6,IF(CR10&gt;0,IF(OR(COUNTIF(CR10,"*CO*"),COUNTIF(CR10,"*Poulie*")),"Poulies","Classique")," "))</f>
        <v xml:space="preserve"> </v>
      </c>
      <c r="DA6" s="36" t="s">
        <v>26</v>
      </c>
      <c r="DB6" s="37" t="str">
        <f>IF(OR($B$10&lt;&gt;0,$D$10&lt;&gt;0,$F$10&lt;&gt;0,$H$10&lt;&gt;0,$J$10&lt;&gt;0,$L$10&lt;&gt;0,$N$10&lt;&gt;0,$P$10&lt;&gt;0,$R$10&lt;&gt;0,$T$10&lt;&gt;0,$V$10&lt;&gt;0,$X$10&lt;&gt;0,$Z$10&lt;&gt;0,$AB$10&lt;&gt;0,$AD$10&lt;&gt;0,$AF$10&lt;&gt;0,$AH$10&lt;&gt;0,$AJ$10&lt;&gt;0,$AL$10&lt;&gt;0,$AN$10&lt;&gt;0,$AP$10&lt;&gt;0,$AR$10&lt;&gt;0,$AT$10&lt;&gt;0,$AV$10&lt;&gt;0,$AX$10&lt;&gt;0,$AZ$10&lt;&gt;0,$BB$10&lt;&gt;0,$BD$10&lt;&gt;0,$BF$10&lt;&gt;0,$BH$10&lt;&gt;0,$BJ$10&lt;&gt;0,$BL$10&lt;&gt;0,$BN$10&lt;&gt;0,$BP$10&lt;&gt;0,$BR$10&lt;&gt;0,$BT$10&lt;&gt;0,$BV$10&lt;&gt;0,$BX$10&lt;&gt;0,$BZ$10&lt;&gt;0,$CB$10&lt;&gt;0,$CD$10&lt;&gt;0,$CF$10&lt;&gt;0,$CH$10&lt;&gt;0,$CJ$10&lt;&gt;0,$CL$10&lt;&gt;0,$CN$10&lt;&gt;0,$CP$10&lt;&gt;0,$CR$10&lt;&gt;0),IF(AND(COUNTIF($B$10,"*BH*"),$B$6="Classique"),$B$7,IF(AND(COUNTIF($D$10,"*BH*"),$D$6="Classique"),$D$7,IF(AND(COUNTIF($F$10,"*BH*"),$F$6="Classique"),$F$7,IF(AND(COUNTIF($H$10,"*BH*"),$H$6="Classique"),$H$7,IF(AND(COUNTIF($J$10,"*BH*"),$J$6="Classique"),$J$7,IF(AND(COUNTIF($L$10,"*BH*"),$L$6="Classique"),$L$7,IF(AND(COUNTIF($N$10,"*BH*"),$N$6="Classique"),$N$7,IF(AND(COUNTIF($P$10,"*BH*"),$P$6="Classique"),$P$7,IF(AND(COUNTIF($R$10,"*BH*"),$R$6="Classique"),$R$7,IF(AND(COUNTIF($T$10,"*BH*"),$T$6="Classique"),$T$7,IF(AND(COUNTIF($V$10,"*BH*"),$V$6="Classique"),$V$7,IF(AND(COUNTIF($X$10,"*BH*"),$X$6="Classique"),$X$7,IF(AND(COUNTIF($Z$10,"*BH*"),$Z$6="Classique"),$Z$7,IF(AND(COUNTIF($AB$10,"*BH*"),$AB$6="Classique"),$AB$7,IF(AND(COUNTIF($AD$10,"*BH*"),$AD$6="Classique"),$AD$7,IF(AND(COUNTIF($AF$10,"*BH*"),$AF$6="Classique"),$AF$7,IF(AND(COUNTIF($AH$10,"*BH*"),$AH$6="Classique"),$AH$7,IF(AND(COUNTIF($AJ$10,"*BH*"),$AJ$6="Classique"),$AJ$7,IF(AND(COUNTIF($AL$10,"*BH*"),$AL$6="Classique"),$AL$7,IF(AND(COUNTIF($AN$10,"*BH*"),$AN$6="Classique"),$AN$7,IF(AND(COUNTIF($AP$10,"*BH*"),$AP$6="Classique"),$AP$7,IF(AND(COUNTIF($AR$10,"*BH*"),$AR$6="Classique"),$AR$7,IF(AND(COUNTIF($AT$10,"*BH*"),$AT$6="Classique"),$AT$7,IF(AND(COUNTIF($AV$10,"*BH*"),$AV$6="Classique"),$AV$7,IF(AND(COUNTIF($AX$10,"*BH*"),$AX$6="Classique"),$AX$7,IF(AND(COUNTIF($AZ$10,"*BH*"),$AZ$6="Classique"),$AZ$7,IF(AND(COUNTIF($BB$10,"*BH*"),$BB$6="Classique"),$BB$7,IF(AND(COUNTIF($BD$10,"*BH*"),$BD$6="Classique"),$BD$7,IF(AND(COUNTIF($BF$10,"*BH*"),$BF$6="Classique"),$BF$7,IF(AND(COUNTIF($BH$10,"*BH*"),$BH$6="Classique"),$BH$7,IF(AND(COUNTIF($BJ$10,"*BH*"),$BJ$6="Classique"),$BJ$7,IF(AND(COUNTIF($BL$10,"*BH*"),$BL$6="Classique"),$BL$7,IF(AND(COUNTIF($BN$10,"*BH*"),$BN$6="Classique"),$BN$7,IF(AND(COUNTIF($BP$10,"*BH*"),$BP$6="Classique"),$BP$7,IF(AND(COUNTIF($BR$10,"*BH*"),$BR$6="Classique"),$BR$7,IF(AND(COUNTIF($BT$10,"*BH*"),$BT$6="Classique"),$BT$7,IF(AND(COUNTIF($BV$10,"*BH*"),$BV$6="Classique"),$BV$7,IF(AND(COUNTIF($BX$10,"*BH*"),$BX$6="Classique"),$BX$7,IF(AND(COUNTIF($BZ$10,"*BH*"),$BZ$6="Classique"),$BZ$7,IF(AND(COUNTIF($CB$10,"*BH*"),$CB$6="Classique"),$CB$7,IF(AND(COUNTIF($CD$10,"*BH*"),$CD$6="Classique"),$CD$7,IF(AND(COUNTIF($CF$10,"*BH*"),$CF$6="Classique"),$CF$7,IF(AND(COUNTIF($CH$10,"*BH*"),$CH$6="Classique"),$CH$7,IF(AND(COUNTIF($CJ$10,"*BH*"),$CJ$6="Classique"),$CJ$7,IF(AND(COUNTIF($CL$10,"*BH*"),$CL$6="Classique"),$CL$7,IF(AND(COUNTIF($CN$10,"*BH*"),$CN$6="Classique"),$CN$7,IF(AND(COUNTIF($CP$10,"*BH*"),$CP$6="Classique"),$CP$7,IF(AND(COUNTIF($CR$10,"*BH*"),$CR$6="Classique"),$CR$7," "))))))))))))))))))))))))))))))))))))))))))))))))," ")</f>
        <v xml:space="preserve"> </v>
      </c>
      <c r="DC6" s="37" t="str">
        <f t="shared" ref="DC6:DC33" si="0">IF(DB6=" "," ",IF(OR(AND(DB6=1,$A$6="1/16"),AND(DB6=2,$C$6="1/16"),AND(DB6=3,$E$6="1/16"),AND(DB6=4,$G$6="1/16"),AND(DB6=5,$I$6="1/16"),AND(DB6=6,$K$6="1/16"),AND(DB6=7,$M$6="1/16"),AND(DB6=8,$O$6="1/16"),AND(DB6=9,$Q$6="1/16"),AND(DB6=10,$S$6="1/16"),AND(DB6=11,$U$6="1/16"),AND(DB6=12,$W$6="1/16"),AND(DB6=13,$Y$6="1/16"),AND(DB6=14,$AA$6="1/16"),AND(DB6=15,$AC$6="1/16"),AND(DB6=16,$AE$6="1/16"),AND(DB6=17,$AG$6="1/16"),AND(DB6=18,$AI$6="1/16"),AND(DB6=19,$AK$6="1/16"),AND(DB6=20,$AM$6="1/16"),AND(DB6=21,$AO$6="1/16"),AND(DB6=22,$AQ$6="1/16"),AND(DB6=23,$AS$6="1/16"),AND(DB6=24,$AU$6="1/16"),AND(DB6=25,$AW$6="1/16"),AND(DB6=26,$AY$6="1/16"),AND(DB6=27,$BA$6="1/16"),AND(DB6=28,$BC$6="1/16"),AND(DB6=29,$BE$6="1/16"),AND(DB6=30,$BG$6="1/16"),AND(DB6=31,$BI$6="1/16"),AND(DB6=32,$BK$6="1/16"),AND(DB6=33,$BM$6="1/16")),DB6+15,IF(OR(AND(DB6=1,$A$6="1/8"),AND(DB6=2,$C$6="1/8"),AND(DB6=3,$E$6="1/8"),AND(DB6=4,$G$6="1/8"),AND(DB6=5,$I$6="1/8"),AND(DB6=6,$K$6="1/8"),AND(DB6=7,$M$6="1/8"),AND(DB6=8,$O$6="1/8"),AND(DB6=9,$Q$6="1/8"),AND(DB6=10,$S$6="1/8"),AND(DB6=11,$U$6="1/8"),AND(DB6=12,$W$6="1/8"),AND(DB6=13,$Y$6="1/8"),AND(DB6=14,$AA$6="1/8"),AND(DB6=15,$AC$6="1/8"),AND(DB6=16,$AE$6="1/8"),AND(DB6=17,$AG$6="1/8"),AND(DB6=18,$AI$6="1/8"),AND(DB6=19,$AK$6="1/8"),AND(DB6=20,$AM$6="1/8"),AND(DB6=21,$AO$6="1/8"),AND(DB6=22,$AQ$6="1/8"),AND(DB6=23,$AS$6="1/8"),AND(DB6=24,$AU$6="1/8"),AND(DB6=25,$AW$6="1/8"),AND(DB6=26,$AY$6="1/8"),AND(DB6=27,$BA$6="1/8"),AND(DB6=28,$BC$6="1/8"),AND(DB6=29,$BE$6="1/8"),AND(DB6=30,$BG$6="1/8"),AND(DB6=31,$BI$6="1/8"),AND(DB6=32,$BK$6="1/8"),AND(DB6=33,$BM$6="1/8"),AND(DB6=34,$BO$6="1/8"),AND(DB6=35,$BQ$6="1/8"),AND(DB6=36,$BS$6="1/8"),AND(DB6=37,$BU$6="1/8"),AND(DB6=38,$BW$6="1/8"),AND(DB6=39,$BY$6="1/8"),AND(DB6=40,$CA$6="1/8"),AND(DB6=41,$CC$6="1/8")),DB6+7,IF(OR(AND(DB6=1,$A$6="1/4"),AND(DB6=2,$C$6="1/4"),AND(DB6=3,$E$6="1/4"),AND(DB6=4,$G$6="1/4"),AND(DB6=5,$I$6="1/4"),AND(DB6=6,$K$6="1/4"),AND(DB6=7,$M$6="1/4"),AND(DB6=8,$O$6="1/4"),AND(DB6=9,$Q$6="1/4"),AND(DB6=10,$S$6="1/4"),AND(DB6=11,$U$6="1/4"),AND(DB6=12,$W$6="1/4"),AND(DB6=13,$Y$6="1/4"),AND(DB6=14,$AA$6="1/4"),AND(DB6=15,$AC$6="1/4"),AND(DB6=16,$AE$6="1/4"),AND(DB6=17,$AG$6="1/4"),AND(DB6=18,$AI$6="1/4"),AND(DB6=19,$AK$6="1/4"),AND(DB6=20,$AM$6="1/4"),AND(DB6=21,$AO$6="1/4"),AND(DB6=22,$AQ$6="1/4"),AND(DB6=23,$AS$6="1/4"),AND(DB6=24,$AU$6="1/4"),AND(DB6=25,$AW$6="1/4"),AND(DB6=26,$AY$6="1/4"),AND(DB6=27,$BA$6="1/4"),AND(DB6=28,$BC$6="1/4"),AND(DB6=29,$BE$6="1/4"),AND(DB6=30,$BG$6="1/4"),AND(DB6=31,$BI$6="1/4"),AND(DB6=32,$BK$6="1/4"),AND(DB6=33,$BM$6="1/4"),AND(DB6=34,$BO$6="1/4"),AND(DB6=35,$BQ$6="1/4"),AND(DB6=36,$BS$6="1/4"),AND(DB6=37,$BU$6="1/4"),AND(DB6=38,$BW$6="1/4"),AND(DB6=39,$BY$6="1/4"),AND(DB6=40,$CA$6="1/4"),AND(DB6=41,$CC$6="1/4"),AND(DB6=42,$CE$6="1/4"),AND(DB6=43,$CG$6="1/4"),AND(DB6=44,$CI$6="1/4"),AND(DB6=45,$CK$6="1/4")),DB6+3,IF(OR(AND(DB6=1,OR($A$6="1/2",$A$6="Finale")),AND(DB6=2,OR($C$6="1/2",$C$6="Finale")),AND(DB6=3,OR($E$6="1/2",$E$6="Finale")),AND(DB6=4,OR($G$6="1/2",$G$6="Finale")),AND(DB6=5,OR($I$6="1/2",$I$6="Finale")),AND(DB6=6,OR($K$6="1/2",$K$6="Finale")),AND(DB6=7,OR($M$6="1/2",$M$6="Finale")),AND(DB6=8,OR($O$6="1/2",$O$6="Finale")),AND(DB6=9,OR($Q$6="1/2",$Q$6="Finale")),AND(DB6=10,OR($S$6="1/2",$S$6="Finale")),AND(DB6=11,OR($U$6="1/2",$U$6="Finale")),AND(DB6=12,OR($W$6="1/2",$W$6="Finale")),AND(DB6=13,OR($Y$6="1/2",$Y$6="Finale")),AND(DB6=14,OR($AA$6="1/2",$AA$6="Finale")),AND(DB6=15,OR($AC$6="1/2",$AC$6="Finale")),AND(DB6=16,OR($AE$6="1/2",$AE$6="Finale")),AND(DB6=17,OR($AG$6="1/2",$AG$6="Finale")),AND(DB6=18,OR($AI$6="1/2",$AI$6="Finale")),AND(DB6=19,OR($AK$6="1/2",$AK$6="Finale")),AND(DB6=20,OR($AM$6="1/2",$AM$6="Finale")),AND(DB6=21,OR($AO$6="1/2",$AO$6="Finale")),AND(DB6=22,OR($AQ$6="1/2",$AQ$6="Finale")),AND(DB6=23,OR($AS$6="1/2",$AS$6="Finale")),AND(DB6=24,OR($AU$6="1/2",$AU$6="Finale")),AND(DB6=25,OR($AW$6="1/2",$AW$6="Finale")),AND(DB6=26,OR($AY$6="1/2",$AY$6="Finale")),AND(DB6=27,OR($BA$6="1/2",$BA$6="Finale")),AND(DB6=28,OR($BC$6="1/2",$BC$6="Finale")),AND(DB6=29,OR($BE$6="1/2",$BE$6="Finale")),AND(DB6=30,OR($BG$6="1/2",$BG$6="Finale")),AND(DB6=31,OR($BI$6="1/2",$BI$6="Finale")),AND(DB6=32,OR($BK$6="1/2",$BK$6="Finale")),AND(DB6=33,OR($BM$6="1/2",$BM$6="Finale")),AND(DB6=34,OR($BO$6="1/2",$BO$6="Finale")),AND(DB6=35,OR($BQ$6="1/2",$BQ$6="Finale")),AND(DB6=36,OR($BS$6="1/2",$BS$6="Finale")),AND(DB6=37,OR($BU$6="1/2",$BU$6="Finale")),AND(DB6=38,OR($BW$6="1/2",$BW$6="Finale")),AND(DB6=39,OR($BY$6="1/2",$BY$6="Finale")),AND(DB6=40,OR($CA$6="1/2",$CA$6="Finale")),AND(DB6=41,OR($CC$6="1/2",$CC$6="Finale")),AND(DB6=42,OR($CE$6="1/2",$CE$6="Finale")),AND(DB6=43,OR($CG$6="1/2",$CG$6="Finale")),AND(DB6=44,OR($CI$6="1/2",$CI$6="Finale")),AND(DB6=45,OR($CK$6="1/2",$CK$6="Finale")),AND(DB6=46,OR($CM$6="1/2",$CM$6="Finale")),AND(DB6=47,OR($CO$6="1/2",$CO$6="Finale"))),DB6+1,IF(OR(AND(DB6=1,$A$6="F+PF"),AND(DB6=2,$C$6="F+PF"),AND(DB6=3,$E$6="F+PF"),AND(DB6=4,$G$6="F+PF"),AND(DB6=5,$I$6="F+PF"),AND(DB6=6,$K$6="F+PF"),AND(DB6=7,$M$6="F+PF"),AND(DB6=8,$O$6="F+PF"),AND(DB6=9,$Q$6="F+PF"),AND(DB6=10,$S$6="F+PF"),AND(DB6=11,$U$6="F+PF"),AND(DB6=12,$W$6="F+PF"),AND(DB6=13,$Y$6="F+PF"),AND(DB6=14,$AA$6="F+PF"),AND(DB6=15,$AC$6="F+PF"),AND(DB6=16,$AE$6="F+PF"),AND(DB6=17,$AG$6="F+PF"),AND(DB6=18,$AI$6="F+PF"),AND(DB6=19,$AK$6="F+PF"),AND(DB6=20,$AM$6="F+PF"),AND(DB6=21,$AO$6="F+PF"),AND(DB6=22,$AQ$6="F+PF"),AND(DB6=23,$AS$6="F+PF"),AND(DB6=24,$AU$6="F+PF"),AND(DB6=25,$AW$6="F+PF"),AND(DB6=26,$AY$6="F+PF"),AND(DB6=27,$BA$6="F+PF"),AND(DB6=28,$BC$6="F+PF"),AND(DB6=29,$BE$6="F+PF"),AND(DB6=30,$BG$6="F+PF"),AND(DB6=31,$BI$6="F+PF"),AND(DB6=32,$BK$6="F+PF"),AND(DB6=33,$BM$6="F+PF"),AND(DB6=34,$BO$6="F+PF"),AND(DB6=35,$BQ$6="F+PF"),AND(DB6=36,$BS$6="F+PF"),AND(DB6=37,$BU$6="F+PF"),AND(DB6=38,$BW$6="F+PF"),AND(DB6=39,$BY$6="F+PF"),AND(DB6=40,$CA$6="F+PF"),AND(DB6=41,$CC$6="F+PF"),AND(DB6=42,$CE$6="F+PF"),AND(DB6=43,$CG$6="F+PF"),AND(DB6=44,$CI$6="F+PF"),AND(DB6=45,$CK$6="F+PF"),AND(DB6=46,$CM$6="F+PF")),DB6+2," "))))))</f>
        <v xml:space="preserve"> </v>
      </c>
      <c r="DD6" s="37" t="str">
        <f>IF(DB6=" "," ",IF(OR(AND(DB6=1,$A$6="1/16"),AND(DB6=2,$C$6="1/16"),AND(DB6=3,$E$6="1/16"),AND(DB6=4,$G$6="1/16"),AND(DB6=5,$I$6="1/16"),AND(DB6=6,$K$6="1/16"),AND(DB6=7,$M$6="1/16"),AND(DB6=8,$O$6="1/16"),AND(DB6=9,$Q$6="1/16"),AND(DB6=10,$S$6="1/16"),AND(DB6=11,$U$6="1/16"),AND(DB6=12,$W$6="1/16"),AND(DB6=13,$Y$6="1/16"),AND(DB6=14,$AA$6="1/16"),AND(DB6=15,$AC$6="1/16"),AND(DB6=16,$AE$6="1/16"),AND(DB6=17,$AG$6="1/16"),AND(DB6=18,$AI$6="1/16"),AND(DB6=19,$AK$6="1/16"),AND(DB6=20,$AM$6="1/16"),AND(DB6=21,$AO$6="1/16"),AND(DB6=22,$AQ$6="1/16"),AND(DB6=23,$AS$6="1/16"),AND(DB6=24,$AU$6="1/16"),AND(DB6=25,$AW$6="1/16"),AND(DB6=26,$AY$6="1/16"),AND(DB6=27,$BA$6="1/16"),AND(DB6=28,$BC$6="1/16"),AND(DB6=29,$BE$6="1/16"),AND(DB6=30,$BG$6="1/16"),AND(DB6=31,$BI$6="1/16"),AND(DB6=32,$BK$6="1/16"),AND(DB6=33,$BM$6="1/16")),"1/16",IF(OR(AND(DB6=1,$A$6="1/8"),AND(DB6=2,$C$6="1/8"),AND(DB6=3,$E$6="1/8"),AND(DB6=4,$G$6="1/8"),AND(DB6=5,$I$6="1/8"),AND(DB6=6,$K$6="1/8"),AND(DB6=7,$M$6="1/8"),AND(DB6=8,$O$6="1/8"),AND(DB6=9,$Q$6="1/8"),AND(DB6=10,$S$6="1/8"),AND(DB6=11,$U$6="1/8"),AND(DB6=12,$W$6="1/8"),AND(DB6=13,$Y$6="1/8"),AND(DB6=14,$AA$6="1/8"),AND(DB6=15,$AC$6="1/8"),AND(DB6=16,$AE$6="1/8"),AND(DB6=17,$AG$6="1/8"),AND(DB6=18,$AI$6="1/8"),AND(DB6=19,$AK$6="1/8"),AND(DB6=20,$AM$6="1/8"),AND(DB6=21,$AO$6="1/8"),AND(DB6=22,$AQ$6="1/8"),AND(DB6=23,$AS$6="1/8"),AND(DB6=24,$AU$6="1/8"),AND(DB6=25,$AW$6="1/8"),AND(DB6=26,$AY$6="1/8"),AND(DB6=27,$BA$6="1/8"),AND(DB6=28,$BC$6="1/8"),AND(DB6=29,$BE$6="1/8"),AND(DB6=30,$BG$6="1/8"),AND(DB6=31,$BI$6="1/8"),AND(DB6=32,$BK$6="1/8"),AND(DB6=33,$BM$6="1/8"),AND(DB6=34,$BO$6="1/8"),AND(DB6=35,$BQ$6="1/8"),AND(DB6=36,$BS$6="1/8"),AND(DB6=37,$BU$6="1/8"),AND(DB6=38,$BW$6="1/8"),AND(DB6=39,$BY$6="1/8"),AND(DB6=40,$CA$6="1/8"),AND(DB6=41,$CC$6="1/8")),"1/8",IF(OR(AND(DB6=1,$A$6="1/4"),AND(DB6=2,$C$6="1/4"),AND(DB6=3,$E$6="1/4"),AND(DB6=4,$G$6="1/4"),AND(DB6=5,$I$6="1/4"),AND(DB6=6,$K$6="1/4"),AND(DB6=7,$M$6="1/4"),AND(DB6=8,$O$6="1/4"),AND(DB6=9,$Q$6="1/4"),AND(DB6=10,$S$6="1/4"),AND(DB6=11,$U$6="1/4"),AND(DB6=12,$W$6="1/4"),AND(DB6=13,$Y$6="1/4"),AND(DB6=14,$AA$6="1/4"),AND(DB6=15,$AC$6="1/4"),AND(DB6=16,$AE$6="1/4"),AND(DB6=17,$AG$6="1/4"),AND(DB6=18,$AI$6="1/4"),AND(DB6=19,$AK$6="1/4"),AND(DB6=20,$AM$6="1/4"),AND(DB6=21,$AO$6="1/4"),AND(DB6=22,$AQ$6="1/4"),AND(DB6=23,$AS$6="1/4"),AND(DB6=24,$AU$6="1/4"),AND(DB6=25,$AW$6="1/4"),AND(DB6=26,$AY$6="1/4"),AND(DB6=27,$BA$6="1/4"),AND(DB6=28,$BC$6="1/4"),AND(DB6=29,$BE$6="1/4"),AND(DB6=30,$BG$6="1/4"),AND(DB6=31,$BI$6="1/4"),AND(DB6=32,$BK$6="1/4"),AND(DB6=33,$BM$6="1/4"),AND(DB6=34,$BO$6="1/4"),AND(DB6=35,$BQ$6="1/4"),AND(DB6=36,$BS$6="1/4"),AND(DB6=37,$BU$6="1/4"),AND(DB6=38,$BW$6="1/4"),AND(DB6=39,$BY$6="1/4"),AND(DB6=40,$CA$6="1/4"),AND(DB6=41,$CC$6="1/4"),AND(DB6=42,$CE$6="1/4"),AND(DB6=43,$CG$6="1/4"),AND(DB6=44,$CI$6="1/4"),AND(DB6=45,$CK$6="1/4")),"1/4",IF(OR(AND(DB6=1,$A$6="1/2"),AND(DB6=2,$C$6="1/2"),AND(DB6=3,$E$6="1/2"),AND(DB6=4,$G$6="1/2"),AND(DB6=5,$I$6="1/2"),AND(DB6=6,$K$6="1/2"),AND(DB6=7,$M$6="1/2"),AND(DB6=8,$O$6="1/2"),AND(DB6=9,$Q$6="1/2"),AND(DB6=10,$S$6="1/2"),AND(DB6=11,$U$6="1/2"),AND(DB6=12,$W$6="1/2"),AND(DB6=13,$Y$6="1/2"),AND(DB6=14,$AA$6="1/2"),AND(DB6=15,$AC$6="1/2"),AND(DB6=16,$AE$6="1/2"),AND(DB6=17,$AG$6="1/2"),AND(DB6=18,$AI$6="1/2"),AND(DB6=19,$AK$6="1/2"),AND(DB6=20,$AM$6="1/2"),AND(DB6=21,$AO$6="1/2"),AND(DB6=22,$AQ$6="1/2"),AND(DB6=23,$AS$6="1/2"),AND(DB6=24,$AU$6="1/2"),AND(DB6=25,$AW$6="1/2"),AND(DB6=26,$AY$6="1/2"),AND(DB6=27,$BA$6="1/2"),AND(DB6=28,$BC$6="1/2"),AND(DB6=29,$BE$6="1/2"),AND(DB6=30,$BG$6="1/2"),AND(DB6=31,$BI$6="1/2"),AND(DB6=32,$BK$6="1/2"),AND(DB6=33,$BM$6="1/2"),AND(DB6=34,$BO$6="1/2"),AND(DB6=35,$BQ$6="1/2"),AND(DB6=36,$BS$6="1/2"),AND(DB6=37,$BU$6="1/2"),AND(DB6=38,$BW$6="1/2"),AND(DB6=39,$BY$6="1/2"),AND(DB6=40,$CA$6="1/2"),AND(DB6=41,$CC$6="1/2"),AND(DB6=42,$CE$6="1/2"),AND(DB6=43,$CG$6="1/2"),AND(DB6=44,$CI$6="1/2"),AND(DB6=45,$CK$6="1/2"),AND(DB6=46,$CM$6="1/2"),AND(DB6=47,$CO$6="1/2")),"1/2",IF(OR(AND(DB6=1,$A$6="Finale"),AND(DB6=2,$C$6="Finale"),AND(DB6=3,$E$6="Finale"),AND(DB6=4,$G$6="Finale"),AND(DB6=5,$I$6="Finale"),AND(DB6=6,$K$6="Finale"),AND(DB6=7,$M$6="Finale"),AND(DB6=8,$O$6="Finale"),AND(DB6=9,$Q$6="Finale"),AND(DB6=10,$S$6="Finale"),AND(DB6=11,$U$6="Finale"),AND(DB6=12,$W$6="Finale"),AND(DB6=13,$Y$6="Finale"),AND(DB6=14,$AA$6="Finale"),AND(DB6=15,$AC$6="Finale"),AND(DB6=16,$AE$6="Finale"),AND(DB6=17,$AG$6="Finale"),AND(DB6=18,$AI$6="Finale"),AND(DB6=19,$AK$6="Finale"),AND(DB6=20,$AM$6="Finale"),AND(DB6=21,$AO$6="Finale"),AND(DB6=22,$AQ$6="Finale"),AND(DB6=23,$AS$6="Finale"),AND(DB6=24,$AU$6="Finale"),AND(DB6=25,$AW$6="Finale"),AND(DB6=26,$AY$6="Finale"),AND(DB6=27,$BA$6="Finale"),AND(DB6=28,$BC$6="Finale"),AND(DB6=29,$BE$6="Finale"),AND(DB6=30,$BG$6="Finale"),AND(DB6=31,$BI$6="Finale"),AND(DB6=32,$BK$6="Finale"),AND(DB6=33,$BM$6="Finale"),AND(DB6=34,$BO$6="Finale"),AND(DB6=35,$BQ$6="Finale"),AND(DB6=36,$BS$6="Finale"),AND(DB6=37,$BU$6="Finale"),AND(DB6=38,$BW$6="Finale"),AND(DB6=39,$BY$6="Finale"),AND(DB6=40,$CA$6="Finale"),AND(DB6=41,$CC$6="Finale"),AND(DB6=42,$CE$6="Finale"),AND(DB6=43,$CG$6="Finale"),AND(DB6=44,$CI$6="Finale"),AND(DB6=45,$CK$6="Finale"),AND(DB6=46,$CM$6="Finale"),AND(DB6=47,$CO$6="Finale"))="Finale",,IF(OR(AND(DB6=1,$A$6="F+PF"),AND(DB6=2,$C$6="F+PF"),AND(DB6=3,$E$6="F+PF"),AND(DB6=4,$G$6="F+PF"),AND(DB6=5,$I$6="F+PF"),AND(DB6=6,$K$6="F+PF"),AND(DB6=7,$M$6="F+PF"),AND(DB6=8,$O$6="F+PF"),AND(DB6=9,$Q$6="F+PF"),AND(DB6=10,$S$6="F+PF"),AND(DB6=11,$U$6="F+PF"),AND(DB6=12,$W$6="F+PF"),AND(DB6=13,$Y$6="F+PF"),AND(DB6=14,$AA$6="F+PF"),AND(DB6=15,$AC$6="F+PF"),AND(DB6=16,$AE$6="F+PF"),AND(DB6=17,$AG$6="F+PF"),AND(DB6=18,$AI$6="F+PF"),AND(DB6=19,$AK$6="F+PF"),AND(DB6=20,$AM$6="F+PF"),AND(DB6=21,$AO$6="F+PF"),AND(DB6=22,$AQ$6="F+PF"),AND(DB6=23,$AS$6="F+PF"),AND(DB6=24,$AU$6="F+PF"),AND(DB6=25,$AW$6="F+PF"),AND(DB6=26,$AY$6="F+PF"),AND(DB6=27,$BA$6="F+PF"),AND(DB6=28,$BC$6="F+PF"),AND(DB6=29,$BE$6="F+PF"),AND(DB6=30,$BG$6="F+PF"),AND(DB6=31,$BI$6="F+PF"),AND(DB6=32,$BK$6="F+PF"),AND(DB6=33,$BM$6="F+PF"),AND(DB6=34,$BO$6="F+PF"),AND(DB6=35,$BQ$6="F+PF"),AND(DB6=36,$BS$6="F+PF"),AND(DB6=37,$BU$6="F+PF"),AND(DB6=38,$BW$6="F+PF"),AND(DB6=39,$BY$6="F+PF"),AND(DB6=40,$CA$6="F+PF"),AND(DB6=41,$CC$6="F+PF"),AND(DB6=42,$CE$6="F+PF"),AND(DB6=43,$CG$6="F+PF"),AND(DB6=44,$CI$6="F+PF"),AND(DB6=45,$CK$6="F+PF"),AND(DB6=46,$CM$6="F+PF")),"Finale - Pte Finale"," ")))))))</f>
        <v xml:space="preserve"> </v>
      </c>
      <c r="DE6" s="37" t="str">
        <f>IF(OR($B$20&lt;&gt;0,$D$20&lt;&gt;0,$F$20&lt;&gt;0,$H$20&lt;&gt;0,$J$20&lt;&gt;0,$L$20&lt;&gt;0,$N$20&lt;&gt;0,$P$20&lt;&gt;0,$R$20&lt;&gt;0,$T$20&lt;&gt;0,$V$20&lt;&gt;0,$X$20&lt;&gt;0,$Z$20&lt;&gt;0,$AB$20&lt;&gt;0,$AD$20&lt;&gt;0,$AF$20&lt;&gt;0,$AH$20&lt;&gt;0,$AJ$20&lt;&gt;0,$AL$20&lt;&gt;0,$AN$20&lt;&gt;0,$AP$20&lt;&gt;0,$AR$20&lt;&gt;0,$AT$20&lt;&gt;0,$AV$20&lt;&gt;0,$AX$20&lt;&gt;0,$AZ$20&lt;&gt;0,$BB$20&lt;&gt;0,$BD$20&lt;&gt;0,$BF$20&lt;&gt;0,$BH$20&lt;&gt;0,$BJ$20&lt;&gt;0,$BL$20&lt;&gt;0,$BN$20&lt;&gt;0,$BP$20&lt;&gt;0,$BR$20&lt;&gt;0,$BT$20&lt;&gt;0,$BV$20&lt;&gt;0,$BX$20&lt;&gt;0,$BZ$20&lt;&gt;0,$CB$20&lt;&gt;0,$CD$20&lt;&gt;0,$CF$20&lt;&gt;0,$CH$20&lt;&gt;0,$CJ$20&lt;&gt;0,$CL$20&lt;&gt;0,$CN$20&lt;&gt;0,$CP$20&lt;&gt;0,$CR$20&lt;&gt;0),IF(AND(COUNTIF($B$20,"*BH*"),$B$16="Classique"),$B$17,IF(AND(COUNTIF($D$20,"*BH*"),$D$16="Classique"),$D$17,IF(AND(COUNTIF($F$20,"*BH*"),$F$16="Classique"),$F$17,IF(AND(COUNTIF($H$20,"*BH*"),$H$16="Classique"),$H$17,IF(AND(COUNTIF($J$20,"*BH*"),$J$16="Classique"),$J$17,IF(AND(COUNTIF($L$20,"*BH*"),$L$16="Classique"),$L$17,IF(AND(COUNTIF($N$20,"*BH*"),$N$16="Classique"),$N$17,IF(AND(COUNTIF($P$20,"*BH*"),$P$16="Classique"),$P$17,IF(AND(COUNTIF($R$20,"*BH*"),$R$16="Classique"),$R$17,IF(AND(COUNTIF($T$20,"*BH*"),$T$16="Classique"),$T$17,IF(AND(COUNTIF($V$20,"*BH*"),$V$16="Classique"),$V$17,IF(AND(COUNTIF($X$20,"*BH*"),$X$16="Classique"),$X$17,IF(AND(COUNTIF($Z$20,"*BH*"),$Z$16="Classique"),$Z$17,IF(AND(COUNTIF($AB$20,"*BH*"),$AB$16="Classique"),$AB$17,IF(AND(COUNTIF($AD$20,"*BH*"),$AD$16="Classique"),$AD$17,IF(AND(COUNTIF($AF$20,"*BH*"),$AF$16="Classique"),$AF$17,IF(AND(COUNTIF($AH$20,"*BH*"),$AH$16="Classique"),$AH$17,IF(AND(COUNTIF($AJ$20,"*BH*"),$AJ$16="Classique"),$AJ$17,IF(AND(COUNTIF($AL$20,"*BH*"),$AL$16="Classique"),$AL$17,IF(AND(COUNTIF($AN$20,"*BH*"),$AN$16="Classique"),$AN$17,IF(AND(COUNTIF($AP$20,"*BH*"),$AP$16="Classique"),$AP$17,IF(AND(COUNTIF($AR$20,"*BH*"),$AR$16="Classique"),$AR$17,IF(AND(COUNTIF($AT$20,"*BH*"),$AT$16="Classique"),$AT$17,IF(AND(COUNTIF($AV$20,"*BH*"),$AV$16="Classique"),$AV$17,IF(AND(COUNTIF($AX$20,"*BH*"),$AX$16="Classique"),$AX$17,IF(AND(COUNTIF($AZ$20,"*BH*"),$AZ$16="Classique"),$AZ$17,IF(AND(COUNTIF($BB$20,"*BH*"),$BB$16="Classique"),$BB$17,IF(AND(COUNTIF($BD$20,"*BH*"),$BD$16="Classique"),$BD$17,IF(AND(COUNTIF($BF$20,"*BH*"),$BF$16="Classique"),$BF$17,IF(AND(COUNTIF($BH$20,"*BH*"),$BH$16="Classique"),$BH$17,IF(AND(COUNTIF($BJ$20,"*BH*"),$BJ$16="Classique"),$BJ$17,IF(AND(COUNTIF($BL$20,"*BH*"),$BL$16="Classique"),$BL$17,IF(AND(COUNTIF($BN$20,"*BH*"),$BN$16="Classique"),$BN$17,IF(AND(COUNTIF($BP$20,"*BH*"),$BP$16="Classique"),$BP$17,IF(AND(COUNTIF($BR$20,"*BH*"),$BR$16="Classique"),$BR$17,IF(AND(COUNTIF($BT$20,"*BH*"),$BT$16="Classique"),$BT$17,IF(AND(COUNTIF($BV$20,"*BH*"),$BV$16="Classique"),$BV$17,IF(AND(COUNTIF($BX$20,"*BH*"),$BX$16="Classique"),$BX$17,IF(AND(COUNTIF($BZ$20,"*BH*"),$BZ$16="Classique"),$BZ$17,IF(AND(COUNTIF($CB$20,"*BH*"),$CB$16="Classique"),$CB$17,IF(AND(COUNTIF($CD$20,"*BH*"),$CD$16="Classique"),$CD$17,IF(AND(COUNTIF($CF$20,"*BH*"),$CF$16="Classique"),$CF$17,IF(AND(COUNTIF($CH$20,"*BH*"),$CH$16="Classique"),$CH$17,IF(AND(COUNTIF($CJ$20,"*BH*"),$CJ$16="Classique"),$CJ$17,IF(AND(COUNTIF($CL$20,"*BH*"),$CL$16="Classique"),$CL$17,IF(AND(COUNTIF($CN$20,"*BH*"),$CN$16="Classique"),$CN$17,IF(AND(COUNTIF($CP$20,"*BH*"),$CP$16="Classique"),$CP$17,IF(AND(COUNTIF($CR$20,"*BH*"),$CR$16="Classique"),$CR$17," "))))))))))))))))))))))))))))))))))))))))))))))))," ")</f>
        <v xml:space="preserve"> </v>
      </c>
      <c r="DF6" s="37" t="str">
        <f>IF(DE6=" "," ",IF(OR(AND(DE6=1,$A$16="1/16"),AND(DE6=2,$C$16="1/16"),AND(DE6=3,$E$16="1/16"),AND(DE6=4,$G$16="1/16"),AND(DE6=5,$I$16="1/16"),AND(DE6=6,$K$16="1/16"),AND(DE6=7,$M$16="1/16"),AND(DE6=8,$O$16="1/16"),AND(DE6=9,$Q$16="1/16"),AND(DE6=10,$S$16="1/16"),AND(DE6=11,$U$16="1/16"),AND(DE6=12,$W$16="1/16"),AND(DE6=13,$Y$16="1/16"),AND(DE6=14,$AA$16="1/16"),AND(DE6=15,$AC$16="1/16"),AND(DE6=16,$AE$16="1/16"),AND(DE6=17,$AG$16="1/16"),AND(DE6=18,$AI$16="1/16"),AND(DE6=19,$AK$16="1/16"),AND(DE6=20,$AM$16="1/16"),AND(DE6=21,$AO$16="1/16"),AND(DE6=22,$AQ$16="1/16"),AND(DE6=23,$AS$16="1/16"),AND(DE6=24,$AU$16="1/16"),AND(DE6=25,$AW$16="1/16"),AND(DE6=26,$AY$16="1/16"),AND(DE6=27,$BA$16="1/16"),AND(DE6=28,$BC$16="1/16"),AND(DE6=29,$BE$16="1/16"),AND(DE6=30,$BG$16="1/16"),AND(DE6=31,$BI$16="1/16"),AND(DE6=32,$BK$16="1/16"),AND(DE6=33,$BM$16="1/16")),DE6+15,IF(OR(AND(DE6=1,$A$16="1/8"),AND(DE6=2,$C$16="1/8"),AND(DE6=3,$E$16="1/8"),AND(DE6=4,$G$16="1/8"),AND(DE6=5,$I$16="1/8"),AND(DE6=6,$K$16="1/8"),AND(DE6=7,$M$16="1/8"),AND(DE6=8,$O$16="1/8"),AND(DE6=9,$Q$16="1/8"),AND(DE6=10,$S$16="1/8"),AND(DE6=11,$U$16="1/8"),AND(DE6=12,$W$16="1/8"),AND(DE6=13,$Y$16="1/8"),AND(DE6=14,$AA$16="1/8"),AND(DE6=15,$AC$16="1/8"),AND(DE6=16,$AE$16="1/8"),AND(DE6=17,$AG$16="1/8"),AND(DE6=18,$AI$16="1/8"),AND(DE6=19,$AK$16="1/8"),AND(DE6=20,$AM$16="1/8"),AND(DE6=21,$AO$16="1/8"),AND(DE6=22,$AQ$16="1/8"),AND(DE6=23,$AS$16="1/8"),AND(DE6=24,$AU$16="1/8"),AND(DE6=25,$AW$16="1/8"),AND(DE6=26,$AY$16="1/8"),AND(DE6=27,$BA$16="1/8"),AND(DE6=28,$BC$16="1/8"),AND(DE6=29,$BE$16="1/8"),AND(DE6=30,$BG$16="1/8"),AND(DE6=31,$BI$16="1/8"),AND(DE6=32,$BK$16="1/8"),AND(DE6=33,$BM$16="1/8"),AND(DE6=34,$BO$16="1/8"),AND(DE6=35,$BQ$16="1/8"),AND(DE6=36,$BS$16="1/8"),AND(DE6=37,$BU$16="1/8"),AND(DE6=38,$BW$16="1/8"),AND(DE6=39,$BY$16="1/8"),AND(DE6=40,$CA$16="1/8"),AND(DE6=41,$CC$16="1/8")),DE6+7,IF(OR(AND(DE6=1,$A$16="1/4"),AND(DE6=2,$C$16="1/4"),AND(DE6=3,$E$16="1/4"),AND(DE6=4,$G$16="1/4"),AND(DE6=5,$I$16="1/4"),AND(DE6=6,$K$16="1/4"),AND(DE6=7,$M$16="1/4"),AND(DE6=8,$O$16="1/4"),AND(DE6=9,$Q$16="1/4"),AND(DE6=10,$S$16="1/4"),AND(DE6=11,$U$16="1/4"),AND(DE6=12,$W$16="1/4"),AND(DE6=13,$Y$16="1/4"),AND(DE6=14,$AA$16="1/4"),AND(DE6=15,$AC$16="1/4"),AND(DE6=16,$AE$16="1/4"),AND(DE6=17,$AG$16="1/4"),AND(DE6=18,$AI$16="1/4"),AND(DE6=19,$AK$16="1/4"),AND(DE6=20,$AM$16="1/4"),AND(DE6=21,$AO$16="1/4"),AND(DE6=22,$AQ$16="1/4"),AND(DE6=23,$AS$16="1/4"),AND(DE6=24,$AU$16="1/4"),AND(DE6=25,$AW$16="1/4"),AND(DE6=26,$AY$16="1/4"),AND(DE6=27,$BA$16="1/4"),AND(DE6=28,$BC$16="1/4"),AND(DE6=29,$BE$16="1/4"),AND(DE6=30,$BG$16="1/4"),AND(DE6=31,$BI$16="1/4"),AND(DE6=32,$BK$16="1/4"),AND(DE6=33,$BM$16="1/4"),AND(DE6=34,$BO$16="1/4"),AND(DE6=35,$BQ$16="1/4"),AND(DE6=36,$BS$16="1/4"),AND(DE6=37,$BU$16="1/4"),AND(DE6=38,$BW$16="1/4"),AND(DE6=39,$BY$16="1/4"),AND(DE6=40,$CA$16="1/4"),AND(DE6=41,$CC$16="1/4"),AND(DE6=42,$CE$16="1/4"),AND(DE6=43,$CG$16="1/4"),AND(DE6=44,$CI$16="1/4"),AND(DE6=45,$CK$16="1/4")),DE6+3,IF(OR(AND(DE6=1,OR($A$16="1/2",$A$16="Finale")),AND(DE6=2,OR($C$16="1/2",$C$16="Finale")),AND(DE6=3,OR($E$16="1/2",$E$16="Finale")),AND(DE6=4,OR($G$16="1/2",$G$16="Finale")),AND(DE6=5,OR($I$16="1/2",$I$16="Finale")),AND(DE6=6,OR($K$16="1/2",$K$16="Finale")),AND(DE6=7,OR($M$16="1/2",$M$16="Finale")),AND(DE6=8,OR($O$16="1/2",$O$16="Finale")),AND(DE6=9,OR($Q$16="1/2",$Q$16="Finale")),AND(DE6=10,OR($S$16="1/2",$S$16="Finale")),AND(DE6=11,OR($U$16="1/2",$U$16="Finale")),AND(DE6=12,OR($W$16="1/2",$W$16="Finale")),AND(DE6=13,OR($Y$16="1/2",$Y$16="Finale")),AND(DE6=14,OR($AA$16="1/2",$AA$16="Finale")),AND(DE6=15,OR($AC$16="1/2",$AC$16="Finale")),AND(DE6=16,OR($AE$16="1/2",$AE$16="Finale")),AND(DE6=17,OR($AG$16="1/2",$AG$16="Finale")),AND(DE6=18,OR($AI$16="1/2",$AI$16="Finale")),AND(DE6=19,OR($AK$16="1/2",$AK$16="Finale")),AND(DE6=20,OR($AM$16="1/2",$AM$16="Finale")),AND(DE6=21,OR($AO$16="1/2",$AO$16="Finale")),AND(DE6=22,OR($AQ$16="1/2",$AQ$16="Finale")),AND(DE6=23,OR($AS$16="1/2",$AS$16="Finale")),AND(DE6=24,OR($AU$16="1/2",$AU$16="Finale")),AND(DE6=25,OR($AW$16="1/2",$AW$16="Finale")),AND(DE6=26,OR($AY$16="1/2",$AY$16="Finale")),AND(DE6=27,OR($BA$16="1/2",$BA$16="Finale")),AND(DE6=28,OR($BC$16="1/2",$BC$16="Finale")),AND(DE6=29,OR($BE$16="1/2",$BE$16="Finale")),AND(DE6=30,OR($BG$16="1/2",$BG$16="Finale")),AND(DE6=31,OR($BI$16="1/2",$BI$16="Finale")),AND(DE6=32,OR($BK$16="1/2",$BK$16="Finale")),AND(DE6=33,OR($BM$16="1/2",$BM$16="Finale")),AND(DE6=34,OR($BO$16="1/2",$BO$16="Finale")),AND(DE6=35,OR($BQ$16="1/2",$BQ$16="Finale")),AND(DE6=36,OR($BS$16="1/2",$BS$16="Finale")),AND(DE6=37,OR($BU$16="1/2",$BU$16="Finale")),AND(DE6=38,OR($BW$16="1/2",$BW$16="Finale")),AND(DE6=39,OR($BY$16="1/2",$BY$16="Finale")),AND(DE6=40,OR($CA$16="1/2",$CA$16="Finale")),AND(DE6=41,OR($CC$16="1/2",$CC$16="Finale")),AND(DE6=42,OR($CE$16="1/2",$CE$16="Finale")),AND(DE6=43,OR($CG$16="1/2",$CG$16="Finale")),AND(DE6=44,OR($CI$16="1/2",$CI$16="Finale")),AND(DE6=45,OR($CK$16="1/2",$CK$16="Finale")),AND(DE6=46,OR($CM$16="1/2",$CM$16="Finale")),AND(DE6=47,OR($CO$16="1/2",$CO$16="Finale"))),DE6+1,IF(OR(AND(DE6=1,$A$16="F+PF"),AND(DE6=2,$C$16="F+PF"),AND(DE6=3,$E$16="F+PF"),AND(DE6=4,$G$16="F+PF"),AND(DE6=5,$I$16="F+PF"),AND(DE6=6,$K$16="F+PF"),AND(DE6=7,$M$16="F+PF"),AND(DE6=8,$O$16="F+PF"),AND(DE6=9,$Q$16="F+PF"),AND(DE6=10,$S$16="F+PF"),AND(DE6=11,$U$16="F+PF"),AND(DE6=12,$W$16="F+PF"),AND(DE6=13,$Y$16="F+PF"),AND(DE6=14,$AA$16="F+PF"),AND(DE6=15,$AC$16="F+PF"),AND(DE6=16,$AE$16="F+PF"),AND(DE6=17,$AG$16="F+PF"),AND(DE6=18,$AI$16="F+PF"),AND(DE6=19,$AK$16="F+PF"),AND(DE6=20,$AM$16="F+PF"),AND(DE6=21,$AO$16="F+PF"),AND(DE6=22,$AQ$16="F+PF"),AND(DE6=23,$AS$16="F+PF"),AND(DE6=24,$AU$16="F+PF"),AND(DE6=25,$AW$16="F+PF"),AND(DE6=26,$AY$16="F+PF"),AND(DE6=27,$BA$16="F+PF"),AND(DE6=28,$BC$16="F+PF"),AND(DE6=29,$BE$16="F+PF"),AND(DE6=30,$BG$16="F+PF"),AND(DE6=31,$BI$16="F+PF"),AND(DE6=32,$BK$16="F+PF"),AND(DE6=33,$BM$16="F+PF"),AND(DE6=34,$BO$16="F+PF"),AND(DE6=35,$BQ$16="F+PF"),AND(DE6=36,$BS$16="F+PF"),AND(DE6=37,$BU$16="F+PF"),AND(DE6=38,$BW$16="F+PF"),AND(DE6=39,$BY$16="F+PF"),AND(DE6=40,$CA$16="F+PF"),AND(DE6=41,$CC$16="F+PF"),AND(DE6=42,$CE$16="F+PF"),AND(DE6=43,$CG$16="F+PF"),AND(DE6=44,$CI$16="F+PF"),AND(DE6=45,$CK$16="F+PF"),AND(DE6=46,$CM$16="F+PF")),DE6+2," "))))))</f>
        <v xml:space="preserve"> </v>
      </c>
      <c r="DG6" s="37" t="str">
        <f>IF(DE6=" "," ",IF(OR(AND(DE6=1,$A$16="1/16"),AND(DE6=2,$C$16="1/16"),AND(DE6=3,$E$16="1/16"),AND(DE6=4,$G$16="1/16"),AND(DE6=5,$I$16="1/16"),AND(DE6=6,$K$16="1/16"),AND(DE6=7,$M$16="1/16"),AND(DE6=8,$O$16="1/16"),AND(DE6=9,$Q$16="1/16"),AND(DE6=10,$S$16="1/16"),AND(DE6=11,$U$16="1/16"),AND(DE6=12,$W$16="1/16"),AND(DE6=13,$Y$16="1/16"),AND(DE6=14,$AA$16="1/16"),AND(DE6=15,$AC$16="1/16"),AND(DE6=16,$AE$16="1/16"),AND(DE6=17,$AG$16="1/16"),AND(DE6=18,$AI$16="1/16"),AND(DE6=19,$AK$16="1/16"),AND(DE6=20,$AM$16="1/16"),AND(DE6=21,$AO$16="1/16"),AND(DE6=22,$AQ$16="1/16"),AND(DE6=23,$AS$16="1/16"),AND(DE6=24,$AU$16="1/16"),AND(DE6=25,$AW$16="1/16"),AND(DE6=26,$AY$16="1/16"),AND(DE6=27,$BA$16="1/16"),AND(DE6=28,$BC$16="1/16"),AND(DE6=29,$BE$16="1/16"),AND(DE6=30,$BG$16="1/16"),AND(DE6=31,$BI$16="1/16"),AND(DE6=32,$BK$16="1/16"),AND(DE6=33,$BM$16="1/16")),"1/16",IF(OR(AND(DE6=1,$A$16="1/8"),AND(DE6=2,$C$16="1/8"),AND(DE6=3,$E$16="1/8"),AND(DE6=4,$G$16="1/8"),AND(DE6=5,$I$16="1/8"),AND(DE6=6,$K$16="1/8"),AND(DE6=7,$M$16="1/8"),AND(DE6=8,$O$16="1/8"),AND(DE6=9,$Q$16="1/8"),AND(DE6=10,$S$16="1/8"),AND(DE6=11,$U$16="1/8"),AND(DE6=12,$W$16="1/8"),AND(DE6=13,$Y$16="1/8"),AND(DE6=14,$AA$16="1/8"),AND(DE6=15,$AC$16="1/8"),AND(DE6=16,$AE$16="1/8"),AND(DE6=17,$AG$16="1/8"),AND(DE6=18,$AI$16="1/8"),AND(DE6=19,$AK$16="1/8"),AND(DE6=20,$AM$16="1/8"),AND(DE6=21,$AO$16="1/8"),AND(DE6=22,$AQ$16="1/8"),AND(DE6=23,$AS$16="1/8"),AND(DE6=24,$AU$16="1/8"),AND(DE6=25,$AW$16="1/8"),AND(DE6=26,$AY$16="1/8"),AND(DE6=27,$BA$16="1/8"),AND(DE6=28,$BC$16="1/8"),AND(DE6=29,$BE$16="1/8"),AND(DE6=30,$BG$16="1/8"),AND(DE6=31,$BI$16="1/8"),AND(DE6=32,$BK$16="1/8"),AND(DE6=33,$BM$16="1/8"),AND(DE6=34,$BO$16="1/8"),AND(DE6=35,$BQ$16="1/8"),AND(DE6=36,$BS$16="1/8"),AND(DE6=37,$BU$16="1/8"),AND(DE6=38,$BW$16="1/8"),AND(DE6=39,$BY$16="1/8"),AND(DE6=40,$CA$16="1/8"),AND(DE6=41,$CC$16="1/8")),"1/8",IF(OR(AND(DE6=1,$A$16="1/4"),AND(DE6=2,$C$16="1/4"),AND(DE6=3,$E$16="1/4"),AND(DE6=4,$G$16="1/4"),AND(DE6=5,$I$16="1/4"),AND(DE6=6,$K$16="1/4"),AND(DE6=7,$M$16="1/4"),AND(DE6=8,$O$16="1/4"),AND(DE6=9,$Q$16="1/4"),AND(DE6=10,$S$16="1/4"),AND(DE6=11,$U$16="1/4"),AND(DE6=12,$W$16="1/4"),AND(DE6=13,$Y$16="1/4"),AND(DE6=14,$AA$16="1/4"),AND(DE6=15,$AC$16="1/4"),AND(DE6=16,$AE$16="1/4"),AND(DE6=17,$AG$16="1/4"),AND(DE6=18,$AI$16="1/4"),AND(DE6=19,$AK$16="1/4"),AND(DE6=20,$AM$16="1/4"),AND(DE6=21,$AO$16="1/4"),AND(DE6=22,$AQ$16="1/4"),AND(DE6=23,$AS$16="1/4"),AND(DE6=24,$AU$16="1/4"),AND(DE6=25,$AW$16="1/4"),AND(DE6=26,$AY$16="1/4"),AND(DE6=27,$BA$16="1/4"),AND(DE6=28,$BC$16="1/4"),AND(DE6=29,$BE$16="1/4"),AND(DE6=30,$BG$16="1/4"),AND(DE6=31,$BI$16="1/4"),AND(DE6=32,$BK$16="1/4"),AND(DE6=33,$BM$16="1/4"),AND(DE6=34,$BO$16="1/4"),AND(DE6=35,$BQ$16="1/4"),AND(DE6=36,$BS$16="1/4"),AND(DE6=37,$BU$16="1/4"),AND(DE6=38,$BW$16="1/4"),AND(DE6=39,$BY$16="1/4"),AND(DE6=40,$CA$16="1/4"),AND(DE6=41,$CC$16="1/4"),AND(DE6=42,$CE$16="1/4"),AND(DE6=43,$CG$16="1/4"),AND(DE6=44,$CI$16="1/4"),AND(DE6=45,$CK$16="1/4")),"1/4",IF(OR(AND(DE6=1,$A$16="1/2"),AND(DE6=2,$C$16="1/2"),AND(DE6=3,$E$16="1/2"),AND(DE6=4,$G$16="1/2"),AND(DE6=5,$I$16="1/2"),AND(DE6=6,$K$16="1/2"),AND(DE6=7,$M$16="1/2"),AND(DE6=8,$O$16="1/2"),AND(DE6=9,$Q$16="1/2"),AND(DE6=10,$S$16="1/2"),AND(DE6=11,$U$16="1/2"),AND(DE6=12,$W$16="1/2"),AND(DE6=13,$Y$16="1/2"),AND(DE6=14,$AA$16="1/2"),AND(DE6=15,$AC$16="1/2"),AND(DE6=16,$AE$16="1/2"),AND(DE6=17,$AG$16="1/2"),AND(DE6=18,$AI$16="1/2"),AND(DE6=19,$AK$16="1/2"),AND(DE6=20,$AM$16="1/2"),AND(DE6=21,$AO$16="1/2"),AND(DE6=22,$AQ$16="1/2"),AND(DE6=23,$AS$16="1/2"),AND(DE6=24,$AU$16="1/2"),AND(DE6=25,$AW$16="1/2"),AND(DE6=26,$AY$16="1/2"),AND(DE6=27,$BA$16="1/2"),AND(DE6=28,$BC$16="1/2"),AND(DE6=29,$BE$16="1/2"),AND(DE6=30,$BG$16="1/2"),AND(DE6=31,$BI$16="1/2"),AND(DE6=32,$BK$16="1/2"),AND(DE6=33,$BM$16="1/2"),AND(DE6=34,$BO$16="1/2"),AND(DE6=35,$BQ$16="1/2"),AND(DE6=36,$BS$16="1/2"),AND(DE6=37,$BU$16="1/2"),AND(DE6=38,$BW$16="1/2"),AND(DE6=39,$BY$16="1/2"),AND(DE6=40,$CA$16="1/2"),AND(DE6=41,$CC$16="1/2"),AND(DE6=42,$CE$16="1/2"),AND(DE6=43,$CG$16="1/2"),AND(DE6=44,$CI$16="1/2"),AND(DE6=45,$CK$16="1/2"),AND(DE6=46,$CM$16="1/2"),AND(DE6=47,$CO$16="1/2")),"1/2",IF(OR(AND(DE6=1,$A$16="Finale"),AND(DE6=2,$C$16="Finale"),AND(DE6=3,$E$16="Finale"),AND(DE6=4,$G$16="Finale"),AND(DE6=5,$I$16="Finale"),AND(DE6=6,$K$16="Finale"),AND(DE6=7,$M$16="Finale"),AND(DE6=8,$O$16="Finale"),AND(DE6=9,$Q$16="Finale"),AND(DE6=10,$S$16="Finale"),AND(DE6=11,$U$16="Finale"),AND(DE6=12,$W$16="Finale"),AND(DE6=13,$Y$16="Finale"),AND(DE6=14,$AA$16="Finale"),AND(DE6=15,$AC$16="Finale"),AND(DE6=16,$AE$16="Finale"),AND(DE6=17,$AG$16="Finale"),AND(DE6=18,$AI$16="Finale"),AND(DE6=19,$AK$16="Finale"),AND(DE6=20,$AM$16="Finale"),AND(DE6=21,$AO$16="Finale"),AND(DE6=22,$AQ$16="Finale"),AND(DE6=23,$AS$16="Finale"),AND(DE6=24,$AU$16="Finale"),AND(DE6=25,$AW$16="Finale"),AND(DE6=26,$AY$16="Finale"),AND(DE6=27,$BA$16="Finale"),AND(DE6=28,$BC$16="Finale"),AND(DE6=29,$BE$16="Finale"),AND(DE6=30,$BG$16="Finale"),AND(DE6=31,$BI$16="Finale"),AND(DE6=32,$BK$16="Finale"),AND(DE6=33,$BM$16="Finale"),AND(DE6=34,$BO$16="Finale"),AND(DE6=35,$BQ$16="Finale"),AND(DE6=36,$BS$16="Finale"),AND(DE6=37,$BU$16="Finale"),AND(DE6=38,$BW$16="Finale"),AND(DE6=39,$BY$16="Finale"),AND(DE6=40,$CA$16="Finale"),AND(DE6=41,$CC$16="Finale"),AND(DE6=42,$CE$16="Finale"),AND(DE6=43,$CG$16="Finale"),AND(DE6=44,$CI$16="Finale"),AND(DE6=45,$CK$16="Finale"),AND(DE6=46,$CM$16="Finale"),AND(DE6=47,$CO$16="Finale"))="Finale",,IF(OR(AND(DE6=1,$A$16="F+PF"),AND(DE6=2,$C$16="F+PF"),AND(DE6=3,$E$16="F+PF"),AND(DE6=4,$G$16="F+PF"),AND(DE6=5,$I$16="F+PF"),AND(DE6=6,$K$16="F+PF"),AND(DE6=7,$M$16="F+PF"),AND(DE6=8,$O$16="F+PF"),AND(DE6=9,$Q$16="F+PF"),AND(DE6=10,$S$16="F+PF"),AND(DE6=11,$U$16="F+PF"),AND(DE6=12,$W$16="F+PF"),AND(DE6=13,$Y$16="F+PF"),AND(DE6=14,$AA$16="F+PF"),AND(DE6=15,$AC$16="F+PF"),AND(DE6=16,$AE$16="F+PF"),AND(DE6=17,$AG$16="F+PF"),AND(DE6=18,$AI$16="F+PF"),AND(DE6=19,$AK$16="F+PF"),AND(DE6=20,$AM$16="F+PF"),AND(DE6=21,$AO$16="F+PF"),AND(DE6=22,$AQ$16="F+PF"),AND(DE6=23,$AS$16="F+PF"),AND(DE6=24,$AU$16="F+PF"),AND(DE6=25,$AW$16="F+PF"),AND(DE6=26,$AY$16="F+PF"),AND(DE6=27,$BA$16="F+PF"),AND(DE6=28,$BC$16="F+PF"),AND(DE6=29,$BE$16="F+PF"),AND(DE6=30,$BG$16="F+PF"),AND(DE6=31,$BI$16="F+PF"),AND(DE6=32,$BK$16="F+PF"),AND(DE6=33,$BM$16="F+PF"),AND(DE6=34,$BO$16="F+PF"),AND(DE6=35,$BQ$16="F+PF"),AND(DE6=36,$BS$16="F+PF"),AND(DE6=37,$BU$16="F+PF"),AND(DE6=38,$BW$16="F+PF"),AND(DE6=39,$BY$16="F+PF"),AND(DE6=40,$CA$16="F+PF"),AND(DE6=41,$CC$16="F+PF"),AND(DE6=42,$CE$16="F+PF"),AND(DE6=43,$CG$16="F+PF"),AND(DE6=44,$CI$16="F+PF"),AND(DE6=45,$CK$16="F+PF"),AND(DE6=46,$CM$16="F+PF")),"Finale - Pte Finale"," ")))))))</f>
        <v xml:space="preserve"> </v>
      </c>
      <c r="DH6" s="38" t="str">
        <f>IF(OR($B$30&lt;&gt;0,$D$30&lt;&gt;0,$F$30&lt;&gt;0,$H$30&lt;&gt;0,$J$30&lt;&gt;0,$L$30&lt;&gt;0,$N$30&lt;&gt;0,$P$30&lt;&gt;0,$R$30&lt;&gt;0,$T$30&lt;&gt;0,$V$30&lt;&gt;0,$X$30&lt;&gt;0,$Z$30&lt;&gt;0,$AB$30&lt;&gt;0,$AD$30&lt;&gt;0,$AF$30&lt;&gt;0,$AH$30&lt;&gt;0,$AJ$30&lt;&gt;0,$AL$30&lt;&gt;0,$AN$30&lt;&gt;0,$AP$30&lt;&gt;0,$AR$30&lt;&gt;0,$AT$30&lt;&gt;0,$AV$30&lt;&gt;0,$AX$30&lt;&gt;0,$AZ$30&lt;&gt;0,$BB$30&lt;&gt;0,$BD$30&lt;&gt;0,$BF$30&lt;&gt;0,$BH$30&lt;&gt;0,$BJ$30&lt;&gt;0,$BL$30&lt;&gt;0,$BN$30&lt;&gt;0,$BP$30&lt;&gt;0,$BR$30&lt;&gt;0,$BT$30&lt;&gt;0,$BV$30&lt;&gt;0,$BX$30&lt;&gt;0,$BZ$30&lt;&gt;0,$CB$30&lt;&gt;0,$CD$30&lt;&gt;0,$CF$30&lt;&gt;0,$CH$30&lt;&gt;0,$CJ$30&lt;&gt;0,$CL$30&lt;&gt;0,$CN$30&lt;&gt;0,$CP$30&lt;&gt;0,$CR$30&lt;&gt;0),IF(AND(COUNTIF($B$30,"*BH*"),$B$26="Classique"),$B$27,IF(AND(COUNTIF($D$30,"*BH*"),$D$26="Classique"),$D$27,IF(AND(COUNTIF($F$30,"*BH*"),$F$26="Classique"),$F$27,IF(AND(COUNTIF($H$30,"*BH*"),$H$26="Classique"),$H$27,IF(AND(COUNTIF($J$30,"*BH*"),$J$26="Classique"),$J$27,IF(AND(COUNTIF($L$30,"*BH*"),$L$26="Classique"),$L$27,IF(AND(COUNTIF($N$30,"*BH*"),$N$26="Classique"),$N$27,IF(AND(COUNTIF($P$30,"*BH*"),$P$26="Classique"),$P$27,IF(AND(COUNTIF($R$30,"*BH*"),$R$26="Classique"),$R$27,IF(AND(COUNTIF($T$30,"*BH*"),$T$26="Classique"),$T$27,IF(AND(COUNTIF($V$30,"*BH*"),$V$26="Classique"),$V$27,IF(AND(COUNTIF($X$30,"*BH*"),$X$26="Classique"),$X$27,IF(AND(COUNTIF($Z$30,"*BH*"),$Z$26="Classique"),$Z$27,IF(AND(COUNTIF($AB$30,"*BH*"),$AB$26="Classique"),$AB$27,IF(AND(COUNTIF($AD$30,"*BH*"),$AD$26="Classique"),$AD$27,IF(AND(COUNTIF($AF$30,"*BH*"),$AF$26="Classique"),$AF$27,IF(AND(COUNTIF($AH$30,"*BH*"),$AH$26="Classique"),$AH$27,IF(AND(COUNTIF($AJ$30,"*BH*"),$AJ$26="Classique"),$AJ$27,IF(AND(COUNTIF($AL$30,"*BH*"),$AL$26="Classique"),$AL$27,IF(AND(COUNTIF($AN$30,"*BH*"),$AN$26="Classique"),$AN$27,IF(AND(COUNTIF($AP$30,"*BH*"),$AP$26="Classique"),$AP$27,IF(AND(COUNTIF($AR$30,"*BH*"),$AR$26="Classique"),$AR$27,IF(AND(COUNTIF($AT$30,"*BH*"),$AT$26="Classique"),$AT$27,IF(AND(COUNTIF($AV$30,"*BH*"),$AV$26="Classique"),$AV$27,IF(AND(COUNTIF($AX$30,"*BH*"),$AX$26="Classique"),$AX$27,IF(AND(COUNTIF($AZ$30,"*BH*"),$AZ$26="Classique"),$AZ$27,IF(AND(COUNTIF($BB$30,"*BH*"),$BB$26="Classique"),$BB$27,IF(AND(COUNTIF($BD$30,"*BH*"),$BD$26="Classique"),$BD$27,IF(AND(COUNTIF($BF$30,"*BH*"),$BF$26="Classique"),$BF$27,IF(AND(COUNTIF($BH$30,"*BH*"),$BH$26="Classique"),$BH$27,IF(AND(COUNTIF($BJ$30,"*BH*"),$BJ$26="Classique"),$BJ$27,IF(AND(COUNTIF($BL$30,"*BH*"),$BL$26="Classique"),$BL$27,IF(AND(COUNTIF($BN$30,"*BH*"),$BN$26="Classique"),$BN$27,IF(AND(COUNTIF($BP$30,"*BH*"),$BP$26="Classique"),$BP$27,IF(AND(COUNTIF($BR$30,"*BH*"),$BR$26="Classique"),$BR$27,IF(AND(COUNTIF($BT$30,"*BH*"),$BT$26="Classique"),$BT$27,IF(AND(COUNTIF($BV$30,"*BH*"),$BV$26="Classique"),$BV$27,IF(AND(COUNTIF($BX$30,"*BH*"),$BX$26="Classique"),$BX$27,IF(AND(COUNTIF($BZ$30,"*BH*"),$BZ$26="Classique"),$BZ$27,IF(AND(COUNTIF($CB$30,"*BH*"),$CB$26="Classique"),$CB$27,IF(AND(COUNTIF($CD$30,"*BH*"),$CD$26="Classique"),$CD$27,IF(AND(COUNTIF($CF$30,"*BH*"),$CF$26="Classique"),$CF$27,IF(AND(COUNTIF($CH$30,"*BH*"),$CH$26="Classique"),$CH$27,IF(AND(COUNTIF($CJ$30,"*BH*"),$CJ$26="Classique"),$CJ$27,IF(AND(COUNTIF($CL$30,"*BH*"),$CL$26="Classique"),$CL$27,IF(AND(COUNTIF($CN$30,"*BH*"),$CN$26="Classique"),$CN$27,IF(AND(COUNTIF($CP$30,"*BH*"),$CP$26="Classique"),$CP$27,IF(AND(COUNTIF($CR$30,"*BH*"),$CR$26="Classique"),$CR$27," "))))))))))))))))))))))))))))))))))))))))))))))))," ")</f>
        <v xml:space="preserve"> </v>
      </c>
      <c r="DI6" s="38" t="str">
        <f>IF(DH6=" "," ",IF(OR(AND(DH6=1,$A$26="1/16"),AND(DH6=2,$C$26="1/16"),AND(DH6=3,$E$26="1/16"),AND(DH6=4,$G$26="1/16"),AND(DH6=5,$I$26="1/16"),AND(DH6=6,$K$26="1/16"),AND(DH6=7,$M$26="1/16"),AND(DH6=8,$O$26="1/16"),AND(DH6=9,$Q$26="1/16"),AND(DH6=10,$S$26="1/16"),AND(DH6=11,$U$26="1/16"),AND(DH6=12,$W$26="1/16"),AND(DH6=13,$Y$26="1/16"),AND(DH6=14,$AA$26="1/16"),AND(DH6=15,$AC$26="1/16"),AND(DH6=16,$AE$26="1/16"),AND(DH6=17,$AG$26="1/16"),AND(DH6=18,$AI$26="1/16"),AND(DH6=19,$AK$26="1/16"),AND(DH6=20,$AM$26="1/16"),AND(DH6=21,$AO$26="1/16"),AND(DH6=22,$AQ$26="1/16"),AND(DH6=23,$AS$26="1/16"),AND(DH6=24,$AU$26="1/16"),AND(DH6=25,$AW$26="1/16"),AND(DH6=26,$AY$26="1/16"),AND(DH6=27,$BA$26="1/16"),AND(DH6=28,$BC$26="1/16"),AND(DH6=29,$BE$26="1/16"),AND(DH6=30,$BG$26="1/16"),AND(DH6=31,$BI$26="1/16"),AND(DH6=32,$BK$26="1/16"),AND(DH6=33,$BM$26="1/16")),DH6+15,IF(OR(AND(DH6=1,$A$26="1/8"),AND(DH6=2,$C$26="1/8"),AND(DH6=3,$E$26="1/8"),AND(DH6=4,$G$26="1/8"),AND(DH6=5,$I$26="1/8"),AND(DH6=6,$K$26="1/8"),AND(DH6=7,$M$26="1/8"),AND(DH6=8,$O$26="1/8"),AND(DH6=9,$Q$26="1/8"),AND(DH6=10,$S$26="1/8"),AND(DH6=11,$U$26="1/8"),AND(DH6=12,$W$26="1/8"),AND(DH6=13,$Y$26="1/8"),AND(DH6=14,$AA$26="1/8"),AND(DH6=15,$AC$26="1/8"),AND(DH6=16,$AE$26="1/8"),AND(DH6=17,$AG$26="1/8"),AND(DH6=18,$AI$26="1/8"),AND(DH6=19,$AK$26="1/8"),AND(DH6=20,$AM$26="1/8"),AND(DH6=21,$AO$26="1/8"),AND(DH6=22,$AQ$26="1/8"),AND(DH6=23,$AS$26="1/8"),AND(DH6=24,$AU$26="1/8"),AND(DH6=25,$AW$26="1/8"),AND(DH6=26,$AY$26="1/8"),AND(DH6=27,$BA$26="1/8"),AND(DH6=28,$BC$26="1/8"),AND(DH6=29,$BE$26="1/8"),AND(DH6=30,$BG$26="1/8"),AND(DH6=31,$BI$26="1/8"),AND(DH6=32,$BK$26="1/8"),AND(DH6=33,$BM$26="1/8"),AND(DH6=34,$BO$26="1/8"),AND(DH6=35,$BQ$26="1/8"),AND(DH6=36,$BS$26="1/8"),AND(DH6=37,$BU$26="1/8"),AND(DH6=38,$BW$26="1/8"),AND(DH6=39,$BY$26="1/8"),AND(DH6=40,$CA$26="1/8"),AND(DH6=41,$CC$26="1/8")),DH6+7,IF(OR(AND(DH6=1,$A$26="1/4"),AND(DH6=2,$C$26="1/4"),AND(DH6=3,$E$26="1/4"),AND(DH6=4,$G$26="1/4"),AND(DH6=5,$I$26="1/4"),AND(DH6=6,$K$26="1/4"),AND(DH6=7,$M$26="1/4"),AND(DH6=8,$O$26="1/4"),AND(DH6=9,$Q$26="1/4"),AND(DH6=10,$S$26="1/4"),AND(DH6=11,$U$26="1/4"),AND(DH6=12,$W$26="1/4"),AND(DH6=13,$Y$26="1/4"),AND(DH6=14,$AA$26="1/4"),AND(DH6=15,$AC$26="1/4"),AND(DH6=16,$AE$26="1/4"),AND(DH6=17,$AG$26="1/4"),AND(DH6=18,$AI$26="1/4"),AND(DH6=19,$AK$26="1/4"),AND(DH6=20,$AM$26="1/4"),AND(DH6=21,$AO$26="1/4"),AND(DH6=22,$AQ$26="1/4"),AND(DH6=23,$AS$26="1/4"),AND(DH6=24,$AU$26="1/4"),AND(DH6=25,$AW$26="1/4"),AND(DH6=26,$AY$26="1/4"),AND(DH6=27,$BA$26="1/4"),AND(DH6=28,$BC$26="1/4"),AND(DH6=29,$BE$26="1/4"),AND(DH6=30,$BG$26="1/4"),AND(DH6=31,$BI$26="1/4"),AND(DH6=32,$BK$26="1/4"),AND(DH6=33,$BM$26="1/4"),AND(DH6=34,$BO$26="1/4"),AND(DH6=35,$BQ$26="1/4"),AND(DH6=36,$BS$26="1/4"),AND(DH6=37,$BU$26="1/4"),AND(DH6=38,$BW$26="1/4"),AND(DH6=39,$BY$26="1/4"),AND(DH6=40,$CA$26="1/4"),AND(DH6=41,$CC$26="1/4"),AND(DH6=42,$CE$26="1/4"),AND(DH6=43,$CG$26="1/4"),AND(DH6=44,$CI$26="1/4"),AND(DH6=45,$CK$26="1/4")),DH6+3,IF(OR(AND(DH6=1,OR($A$26="1/2",$A$26="Finale")),AND(DH6=2,OR($C$26="1/2",$C$26="Finale")),AND(DH6=3,OR($E$26="1/2",$E$26="Finale")),AND(DH6=4,OR($G$26="1/2",$G$26="Finale")),AND(DH6=5,OR($I$26="1/2",$I$26="Finale")),AND(DH6=6,OR($K$26="1/2",$K$26="Finale")),AND(DH6=7,OR($M$26="1/2",$M$26="Finale")),AND(DH6=8,OR($O$26="1/2",$O$26="Finale")),AND(DH6=9,OR($Q$26="1/2",$Q$26="Finale")),AND(DH6=10,OR($S$26="1/2",$S$26="Finale")),AND(DH6=11,OR($U$26="1/2",$U$26="Finale")),AND(DH6=12,OR($W$26="1/2",$W$26="Finale")),AND(DH6=13,OR($Y$26="1/2",$Y$26="Finale")),AND(DH6=14,OR($AA$26="1/2",$AA$26="Finale")),AND(DH6=15,OR($AC$26="1/2",$AC$26="Finale")),AND(DH6=16,OR($AE$26="1/2",$AE$26="Finale")),AND(DH6=17,OR($AG$26="1/2",$AG$26="Finale")),AND(DH6=18,OR($AI$26="1/2",$AI$26="Finale")),AND(DH6=19,OR($AK$26="1/2",$AK$26="Finale")),AND(DH6=20,OR($AM$26="1/2",$AM$26="Finale")),AND(DH6=21,OR($AO$26="1/2",$AO$26="Finale")),AND(DH6=22,OR($AQ$26="1/2",$AQ$26="Finale")),AND(DH6=23,OR($AS$26="1/2",$AS$26="Finale")),AND(DH6=24,OR($AU$26="1/2",$AU$26="Finale")),AND(DH6=25,OR($AW$26="1/2",$AW$26="Finale")),AND(DH6=26,OR($AY$26="1/2",$AY$26="Finale")),AND(DH6=27,OR($BA$26="1/2",$BA$26="Finale")),AND(DH6=28,OR($BC$26="1/2",$BC$26="Finale")),AND(DH6=29,OR($BE$26="1/2",$BE$26="Finale")),AND(DH6=30,OR($BG$26="1/2",$BG$26="Finale")),AND(DH6=31,OR($BI$26="1/2",$BI$26="Finale")),AND(DH6=32,OR($BK$26="1/2",$BK$26="Finale")),AND(DH6=33,OR($BM$26="1/2",$BM$26="Finale")),AND(DH6=34,OR($BO$26="1/2",$BO$26="Finale")),AND(DH6=35,OR($BQ$26="1/2",$BQ$26="Finale")),AND(DH6=36,OR($BS$26="1/2",$BS$26="Finale")),AND(DH6=37,OR($BU$26="1/2",$BU$26="Finale")),AND(DH6=38,OR($BW$26="1/2",$BW$26="Finale")),AND(DH6=39,OR($BY$26="1/2",$BY$26="Finale")),AND(DH6=40,OR($CA$26="1/2",$CA$26="Finale")),AND(DH6=41,OR($CC$26="1/2",$CC$26="Finale")),AND(DH6=42,OR($CE$26="1/2",$CE$26="Finale")),AND(DH6=43,OR($CG$26="1/2",$CG$26="Finale")),AND(DH6=44,OR($CI$26="1/2",$CI$26="Finale")),AND(DH6=45,OR($CK$26="1/2",$CK$26="Finale")),AND(DH6=46,OR($CM$26="1/2",$CM$26="Finale")),AND(DH6=47,OR($CO$26="1/2",$CO$26="Finale"))),DH6+1,IF(OR(AND(DH6=1,$A$26="F+PF"),AND(DH6=2,$C$26="F+PF"),AND(DH6=3,$E$26="F+PF"),AND(DH6=4,$G$26="F+PF"),AND(DH6=5,$I$26="F+PF"),AND(DH6=6,$K$26="F+PF"),AND(DH6=7,$M$26="F+PF"),AND(DH6=8,$O$26="F+PF"),AND(DH6=9,$Q$26="F+PF"),AND(DH6=10,$S$26="F+PF"),AND(DH6=11,$U$26="F+PF"),AND(DH6=12,$W$26="F+PF"),AND(DH6=13,$Y$26="F+PF"),AND(DH6=14,$AA$26="F+PF"),AND(DH6=15,$AC$26="F+PF"),AND(DH6=16,$AE$26="F+PF"),AND(DH6=17,$AG$26="F+PF"),AND(DH6=18,$AI$26="F+PF"),AND(DH6=19,$AK$26="F+PF"),AND(DH6=20,$AM$26="F+PF"),AND(DH6=21,$AO$26="F+PF"),AND(DH6=22,$AQ$26="F+PF"),AND(DH6=23,$AS$26="F+PF"),AND(DH6=24,$AU$26="F+PF"),AND(DH6=25,$AW$26="F+PF"),AND(DH6=26,$AY$26="F+PF"),AND(DH6=27,$BA$26="F+PF"),AND(DH6=28,$BC$26="F+PF"),AND(DH6=29,$BE$26="F+PF"),AND(DH6=30,$BG$26="F+PF"),AND(DH6=31,$BI$26="F+PF"),AND(DH6=32,$BK$26="F+PF"),AND(DH6=33,$BM$26="F+PF"),AND(DH6=34,$BO$26="F+PF"),AND(DH6=35,$BQ$26="F+PF"),AND(DH6=36,$BS$26="F+PF"),AND(DH6=37,$BU$26="F+PF"),AND(DH6=38,$BW$26="F+PF"),AND(DH6=39,$BY$26="F+PF"),AND(DH6=40,$CA$26="F+PF"),AND(DH6=41,$CC$26="F+PF"),AND(DH6=42,$CE$26="F+PF"),AND(DH6=43,$CG$26="F+PF"),AND(DH6=44,$CI$26="F+PF"),AND(DH6=45,$CK$26="F+PF"),AND(DH6=46,$CM$26="F+PF")),DH6+2," "))))))</f>
        <v xml:space="preserve"> </v>
      </c>
      <c r="DJ6" s="39" t="str">
        <f>IF(DH6=" "," ",IF(OR(AND(DH6=1,$A$26="1/16"),AND(DH6=2,$C$26="1/16"),AND(DH6=3,$E$26="1/16"),AND(DH6=4,$G$26="1/16"),AND(DH6=5,$I$26="1/16"),AND(DH6=6,$K$26="1/16"),AND(DH6=7,$M$26="1/16"),AND(DH6=8,$O$26="1/16"),AND(DH6=9,$Q$26="1/16"),AND(DH6=10,$S$26="1/16"),AND(DH6=11,$U$26="1/16"),AND(DH6=12,$W$26="1/16"),AND(DH6=13,$Y$26="1/16"),AND(DH6=14,$AA$26="1/16"),AND(DH6=15,$AC$26="1/16"),AND(DH6=16,$AE$26="1/16"),AND(DH6=17,$AG$26="1/16"),AND(DH6=18,$AI$26="1/16"),AND(DH6=19,$AK$26="1/16"),AND(DH6=20,$AM$26="1/16"),AND(DH6=21,$AO$26="1/16"),AND(DH6=22,$AQ$26="1/16"),AND(DH6=23,$AS$26="1/16"),AND(DH6=24,$AU$26="1/16"),AND(DH6=25,$AW$26="1/16"),AND(DH6=26,$AY$26="1/16"),AND(DH6=27,$BA$26="1/16"),AND(DH6=28,$BC$26="1/16"),AND(DH6=29,$BE$26="1/16"),AND(DH6=30,$BG$26="1/16"),AND(DH6=31,$BI$26="1/16"),AND(DH6=32,$BK$26="1/16"),AND(DH6=33,$BM$26="1/16")),"1/16",IF(OR(AND(DH6=1,$A$26="1/8"),AND(DH6=2,$C$26="1/8"),AND(DH6=3,$E$26="1/8"),AND(DH6=4,$G$26="1/8"),AND(DH6=5,$I$26="1/8"),AND(DH6=6,$K$26="1/8"),AND(DH6=7,$M$26="1/8"),AND(DH6=8,$O$26="1/8"),AND(DH6=9,$Q$26="1/8"),AND(DH6=10,$S$26="1/8"),AND(DH6=11,$U$26="1/8"),AND(DH6=12,$W$26="1/8"),AND(DH6=13,$Y$26="1/8"),AND(DH6=14,$AA$26="1/8"),AND(DH6=15,$AC$26="1/8"),AND(DH6=16,$AE$26="1/8"),AND(DH6=17,$AG$26="1/8"),AND(DH6=18,$AI$26="1/8"),AND(DH6=19,$AK$26="1/8"),AND(DH6=20,$AM$26="1/8"),AND(DH6=21,$AO$26="1/8"),AND(DH6=22,$AQ$26="1/8"),AND(DH6=23,$AS$26="1/8"),AND(DH6=24,$AU$26="1/8"),AND(DH6=25,$AW$26="1/8"),AND(DH6=26,$AY$26="1/8"),AND(DH6=27,$BA$26="1/8"),AND(DH6=28,$BC$26="1/8"),AND(DH6=29,$BE$26="1/8"),AND(DH6=30,$BG$26="1/8"),AND(DH6=31,$BI$26="1/8"),AND(DH6=32,$BK$26="1/8"),AND(DH6=33,$BM$26="1/8"),AND(DH6=34,$BO$26="1/8"),AND(DH6=35,$BQ$26="1/8"),AND(DH6=36,$BS$26="1/8"),AND(DH6=37,$BU$26="1/8"),AND(DH6=38,$BW$26="1/8"),AND(DH6=39,$BY$26="1/8"),AND(DH6=40,$CA$26="1/8"),AND(DH6=41,$CC$26="1/8")),"1/8",IF(OR(AND(DH6=1,$A$26="1/4"),AND(DH6=2,$C$26="1/4"),AND(DH6=3,$E$26="1/4"),AND(DH6=4,$G$26="1/4"),AND(DH6=5,$I$26="1/4"),AND(DH6=6,$K$26="1/4"),AND(DH6=7,$M$26="1/4"),AND(DH6=8,$O$26="1/4"),AND(DH6=9,$Q$26="1/4"),AND(DH6=10,$S$26="1/4"),AND(DH6=11,$U$26="1/4"),AND(DH6=12,$W$26="1/4"),AND(DH6=13,$Y$26="1/4"),AND(DH6=14,$AA$26="1/4"),AND(DH6=15,$AC$26="1/4"),AND(DH6=16,$AE$26="1/4"),AND(DH6=17,$AG$26="1/4"),AND(DH6=18,$AI$26="1/4"),AND(DH6=19,$AK$26="1/4"),AND(DH6=20,$AM$26="1/4"),AND(DH6=21,$AO$26="1/4"),AND(DH6=22,$AQ$26="1/4"),AND(DH6=23,$AS$26="1/4"),AND(DH6=24,$AU$26="1/4"),AND(DH6=25,$AW$26="1/4"),AND(DH6=26,$AY$26="1/4"),AND(DH6=27,$BA$26="1/4"),AND(DH6=28,$BC$26="1/4"),AND(DH6=29,$BE$26="1/4"),AND(DH6=30,$BG$26="1/4"),AND(DH6=31,$BI$26="1/4"),AND(DH6=32,$BK$26="1/4"),AND(DH6=33,$BM$26="1/4"),AND(DH6=34,$BO$26="1/4"),AND(DH6=35,$BQ$26="1/4"),AND(DH6=36,$BS$26="1/4"),AND(DH6=37,$BU$26="1/4"),AND(DH6=38,$BW$26="1/4"),AND(DH6=39,$BY$26="1/4"),AND(DH6=40,$CA$26="1/4"),AND(DH6=41,$CC$26="1/4"),AND(DH6=42,$CE$26="1/4"),AND(DH6=43,$CG$26="1/4"),AND(DH6=44,$CI$26="1/4"),AND(DH6=45,$CK$26="1/4")),"1/4",IF(OR(AND(DH6=1,$A$26="1/2"),AND(DH6=2,$C$26="1/2"),AND(DH6=3,$E$26="1/2"),AND(DH6=4,$G$26="1/2"),AND(DH6=5,$I$26="1/2"),AND(DH6=6,$K$26="1/2"),AND(DH6=7,$M$26="1/2"),AND(DH6=8,$O$26="1/2"),AND(DH6=9,$Q$26="1/2"),AND(DH6=10,$S$26="1/2"),AND(DH6=11,$U$26="1/2"),AND(DH6=12,$W$26="1/2"),AND(DH6=13,$Y$26="1/2"),AND(DH6=14,$AA$26="1/2"),AND(DH6=15,$AC$26="1/2"),AND(DH6=16,$AE$26="1/2"),AND(DH6=17,$AG$26="1/2"),AND(DH6=18,$AI$26="1/2"),AND(DH6=19,$AK$26="1/2"),AND(DH6=20,$AM$26="1/2"),AND(DH6=21,$AO$26="1/2"),AND(DH6=22,$AQ$26="1/2"),AND(DH6=23,$AS$26="1/2"),AND(DH6=24,$AU$26="1/2"),AND(DH6=25,$AW$26="1/2"),AND(DH6=26,$AY$26="1/2"),AND(DH6=27,$BA$26="1/2"),AND(DH6=28,$BC$26="1/2"),AND(DH6=29,$BE$26="1/2"),AND(DH6=30,$BG$26="1/2"),AND(DH6=31,$BI$26="1/2"),AND(DH6=32,$BK$26="1/2"),AND(DH6=33,$BM$26="1/2"),AND(DH6=34,$BO$26="1/2"),AND(DH6=35,$BQ$26="1/2"),AND(DH6=36,$BS$26="1/2"),AND(DH6=37,$BU$26="1/2"),AND(DH6=38,$BW$26="1/2"),AND(DH6=39,$BY$26="1/2"),AND(DH6=40,$CA$26="1/2"),AND(DH6=41,$CC$26="1/2"),AND(DH6=42,$CE$26="1/2"),AND(DH6=43,$CG$26="1/2"),AND(DH6=44,$CI$26="1/2"),AND(DH6=45,$CK$26="1/2"),AND(DH6=46,$CM$26="1/2"),AND(DH6=47,$CO$26="1/2")),"1/2",IF(OR(AND(DH6=1,$A$26="Finale"),AND(DH6=2,$C$26="Finale"),AND(DH6=3,$E$26="Finale"),AND(DH6=4,$G$26="Finale"),AND(DH6=5,$I$26="Finale"),AND(DH6=6,$K$26="Finale"),AND(DH6=7,$M$26="Finale"),AND(DH6=8,$O$26="Finale"),AND(DH6=9,$Q$26="Finale"),AND(DH6=10,$S$26="Finale"),AND(DH6=11,$U$26="Finale"),AND(DH6=12,$W$26="Finale"),AND(DH6=13,$Y$26="Finale"),AND(DH6=14,$AA$26="Finale"),AND(DH6=15,$AC$26="Finale"),AND(DH6=16,$AE$26="Finale"),AND(DH6=17,$AG$26="Finale"),AND(DH6=18,$AI$26="Finale"),AND(DH6=19,$AK$26="Finale"),AND(DH6=20,$AM$26="Finale"),AND(DH6=21,$AO$26="Finale"),AND(DH6=22,$AQ$26="Finale"),AND(DH6=23,$AS$26="Finale"),AND(DH6=24,$AU$26="Finale"),AND(DH6=25,$AW$26="Finale"),AND(DH6=26,$AY$26="Finale"),AND(DH6=27,$BA$26="Finale"),AND(DH6=28,$BC$26="Finale"),AND(DH6=29,$BE$26="Finale"),AND(DH6=30,$BG$26="Finale"),AND(DH6=31,$BI$26="Finale"),AND(DH6=32,$BK$26="Finale"),AND(DH6=33,$BM$26="Finale"),AND(DH6=34,$BO$26="Finale"),AND(DH6=35,$BQ$26="Finale"),AND(DH6=36,$BS$26="Finale"),AND(DH6=37,$BU$26="Finale"),AND(DH6=38,$BW$26="Finale"),AND(DH6=39,$BY$26="Finale"),AND(DH6=40,$CA$26="Finale"),AND(DH6=41,$CC$26="Finale"),AND(DH6=42,$CE$26="Finale"),AND(DH6=43,$CG$26="Finale"),AND(DH6=44,$CI$26="Finale"),AND(DH6=45,$CK$26="Finale"),AND(DH6=46,$CM$26="Finale"),AND(DH6=47,$CO$26="Finale"))="Finale",,IF(OR(AND(DH6=1,$A$26="F+PF"),AND(DH6=2,$C$26="F+PF"),AND(DH6=3,$E$26="F+PF"),AND(DH6=4,$G$26="F+PF"),AND(DH6=5,$I$26="F+PF"),AND(DH6=6,$K$26="F+PF"),AND(DH6=7,$M$26="F+PF"),AND(DH6=8,$O$26="F+PF"),AND(DH6=9,$Q$26="F+PF"),AND(DH6=10,$S$26="F+PF"),AND(DH6=11,$U$26="F+PF"),AND(DH6=12,$W$26="F+PF"),AND(DH6=13,$Y$26="F+PF"),AND(DH6=14,$AA$26="F+PF"),AND(DH6=15,$AC$26="F+PF"),AND(DH6=16,$AE$26="F+PF"),AND(DH6=17,$AG$26="F+PF"),AND(DH6=18,$AI$26="F+PF"),AND(DH6=19,$AK$26="F+PF"),AND(DH6=20,$AM$26="F+PF"),AND(DH6=21,$AO$26="F+PF"),AND(DH6=22,$AQ$26="F+PF"),AND(DH6=23,$AS$26="F+PF"),AND(DH6=24,$AU$26="F+PF"),AND(DH6=25,$AW$26="F+PF"),AND(DH6=26,$AY$26="F+PF"),AND(DH6=27,$BA$26="F+PF"),AND(DH6=28,$BC$26="F+PF"),AND(DH6=29,$BE$26="F+PF"),AND(DH6=30,$BG$26="F+PF"),AND(DH6=31,$BI$26="F+PF"),AND(DH6=32,$BK$26="F+PF"),AND(DH6=33,$BM$26="F+PF"),AND(DH6=34,$BO$26="F+PF"),AND(DH6=35,$BQ$26="F+PF"),AND(DH6=36,$BS$26="F+PF"),AND(DH6=37,$BU$26="F+PF"),AND(DH6=38,$BW$26="F+PF"),AND(DH6=39,$BY$26="F+PF"),AND(DH6=40,$CA$26="F+PF"),AND(DH6=41,$CC$26="F+PF"),AND(DH6=42,$CE$26="F+PF"),AND(DH6=43,$CG$26="F+PF"),AND(DH6=44,$CI$26="F+PF"),AND(DH6=45,$CK$26="F+PF"),AND(DH6=46,$CM$26="F+PF")),"Finale - Pte Finale"," ")))))))</f>
        <v xml:space="preserve"> </v>
      </c>
      <c r="DK6" s="38" t="str">
        <f>IF(OR($B$40&lt;&gt;0,$D$40&lt;&gt;0,$F$40&lt;&gt;0,$H$40&lt;&gt;0,$J$40&lt;&gt;0,$L$40&lt;&gt;0,$N$40&lt;&gt;0,$P$40&lt;&gt;0,$R$40&lt;&gt;0,$T$40&lt;&gt;0,$V$40&lt;&gt;0,$X$40&lt;&gt;0,$Z$40&lt;&gt;0,$AB$40&lt;&gt;0,$AD$40&lt;&gt;0,$AF$40&lt;&gt;0,$AH$40&lt;&gt;0,$AJ$40&lt;&gt;0,$AL$40&lt;&gt;0,$AN$40&lt;&gt;0,$AP$40&lt;&gt;0,$AR$40&lt;&gt;0,$AT$40&lt;&gt;0,$AV$40&lt;&gt;0,$AX$40&lt;&gt;0,$AZ$40&lt;&gt;0,$BB$40&lt;&gt;0,$BD$40&lt;&gt;0,$BF$40&lt;&gt;0,$BH$40&lt;&gt;0,$BJ$40&lt;&gt;0,$BL$40&lt;&gt;0,$BN$40&lt;&gt;0,$BP$40&lt;&gt;0,$BR$40&lt;&gt;0,$BT$40&lt;&gt;0,$BV$40&lt;&gt;0,$BX$40&lt;&gt;0,$BZ$40&lt;&gt;0,$CB$40&lt;&gt;0,$CD$40&lt;&gt;0,$CF$40&lt;&gt;0,$CH$40&lt;&gt;0,$CJ$40&lt;&gt;0,$CL$40&lt;&gt;0,$CN$40&lt;&gt;0,$CP$40&lt;&gt;0,$CR$40&lt;&gt;0),IF(AND(COUNTIF($B$40,"*BH*"),$B$36="Classique"),$B$37,IF(AND(COUNTIF($D$40,"*BH*"),$D$36="Classique"),$D$37,IF(AND(COUNTIF($F$40,"*BH*"),$F$36="Classique"),$F$37,IF(AND(COUNTIF($H$40,"*BH*"),$H$36="Classique"),$H$37,IF(AND(COUNTIF($J$40,"*BH*"),$J$36="Classique"),$J$37,IF(AND(COUNTIF($L$40,"*BH*"),$L$36="Classique"),$L$37,IF(AND(COUNTIF($N$40,"*BH*"),$N$36="Classique"),$N$37,IF(AND(COUNTIF($P$40,"*BH*"),$P$36="Classique"),$P$37,IF(AND(COUNTIF($R$40,"*BH*"),$R$36="Classique"),$R$37,IF(AND(COUNTIF($T$40,"*BH*"),$T$36="Classique"),$T$37,IF(AND(COUNTIF($V$40,"*BH*"),$V$36="Classique"),$V$37,IF(AND(COUNTIF($X$40,"*BH*"),$X$36="Classique"),$X$37,IF(AND(COUNTIF($Z$40,"*BH*"),$Z$36="Classique"),$Z$37,IF(AND(COUNTIF($AB$40,"*BH*"),$AB$36="Classique"),$AB$37,IF(AND(COUNTIF($AD$40,"*BH*"),$AD$36="Classique"),$AD$37,IF(AND(COUNTIF($AF$40,"*BH*"),$AF$36="Classique"),$AF$37,IF(AND(COUNTIF($AH$40,"*BH*"),$AH$36="Classique"),$AH$37,IF(AND(COUNTIF($AJ$40,"*BH*"),$AJ$36="Classique"),$AJ$37,IF(AND(COUNTIF($AL$40,"*BH*"),$AL$36="Classique"),$AL$37,IF(AND(COUNTIF($AN$40,"*BH*"),$AN$36="Classique"),$AN$37,IF(AND(COUNTIF($AP$40,"*BH*"),$AP$36="Classique"),$AP$37,IF(AND(COUNTIF($AR$40,"*BH*"),$AR$36="Classique"),$AR$37,IF(AND(COUNTIF($AT$40,"*BH*"),$AT$36="Classique"),$AT$37,IF(AND(COUNTIF($AV$40,"*BH*"),$AV$36="Classique"),$AV$37,IF(AND(COUNTIF($AX$40,"*BH*"),$AX$36="Classique"),$AX$37,IF(AND(COUNTIF($AZ$40,"*BH*"),$AZ$36="Classique"),$AZ$37,IF(AND(COUNTIF($BB$40,"*BH*"),$BB$36="Classique"),$BB$37,IF(AND(COUNTIF($BD$40,"*BH*"),$BD$36="Classique"),$BD$37,IF(AND(COUNTIF($BF$40,"*BH*"),$BF$36="Classique"),$BF$37,IF(AND(COUNTIF($BH$40,"*BH*"),$BH$36="Classique"),$BH$37,IF(AND(COUNTIF($BJ$40,"*BH*"),$BJ$36="Classique"),$BJ$37,IF(AND(COUNTIF($BL$40,"*BH*"),$BL$36="Classique"),$BL$37,IF(AND(COUNTIF($BN$40,"*BH*"),$BN$36="Classique"),$BN$37,IF(AND(COUNTIF($BP$40,"*BH*"),$BP$36="Classique"),$BP$37,IF(AND(COUNTIF($BR$40,"*BH*"),$BR$36="Classique"),$BR$37,IF(AND(COUNTIF($BT$40,"*BH*"),$BT$36="Classique"),$BT$37,IF(AND(COUNTIF($BV$40,"*BH*"),$BV$36="Classique"),$BV$37,IF(AND(COUNTIF($BX$40,"*BH*"),$BX$36="Classique"),$BX$37,IF(AND(COUNTIF($BZ$40,"*BH*"),$BZ$36="Classique"),$BZ$37,IF(AND(COUNTIF($CB$40,"*BH*"),$CB$36="Classique"),$CB$37,IF(AND(COUNTIF($CD$40,"*BH*"),$CD$36="Classique"),$CD$37,IF(AND(COUNTIF($CF$40,"*BH*"),$CF$36="Classique"),$CF$37,IF(AND(COUNTIF($CH$40,"*BH*"),$CH$36="Classique"),$CH$37,IF(AND(COUNTIF($CJ$40,"*BH*"),$CJ$36="Classique"),$CJ$37,IF(AND(COUNTIF($CL$40,"*BH*"),$CL$36="Classique"),$CL$37,IF(AND(COUNTIF($CN$40,"*BH*"),$CN$36="Classique"),$CN$37,IF(AND(COUNTIF($CP$40,"*BH*"),$CP$36="Classique"),$CP$37,IF(AND(COUNTIF($CR$40,"*BH*"),$CR$36="Classique"),$CR$37," "))))))))))))))))))))))))))))))))))))))))))))))))," ")</f>
        <v xml:space="preserve"> </v>
      </c>
      <c r="DL6" s="38" t="str">
        <f>IF(DK6=" "," ",IF(OR(AND(DK6=1,$A$36="1/16"),AND(DK6=2,$C$36="1/16"),AND(DK6=3,$E$36="1/16"),AND(DK6=4,$G$36="1/16"),AND(DK6=5,$I$36="1/16"),AND(DK6=6,$K$36="1/16"),AND(DK6=7,$M$36="1/16"),AND(DK6=8,$O$36="1/16"),AND(DK6=9,$Q$36="1/16"),AND(DK6=10,$S$36="1/16"),AND(DK6=11,$U$36="1/16"),AND(DK6=12,$W$36="1/16"),AND(DK6=13,$Y$36="1/16"),AND(DK6=14,$AA$36="1/16"),AND(DK6=15,$AC$36="1/16"),AND(DK6=16,$AE$36="1/16"),AND(DK6=17,$AG$36="1/16"),AND(DK6=18,$AI$36="1/16"),AND(DK6=19,$AK$36="1/16"),AND(DK6=20,$AM$36="1/16"),AND(DK6=21,$AO$36="1/16"),AND(DK6=22,$AQ$36="1/16"),AND(DK6=23,$AS$36="1/16"),AND(DK6=24,$AU$36="1/16"),AND(DK6=25,$AW$36="1/16"),AND(DK6=26,$AY$36="1/16"),AND(DK6=27,$BA$36="1/16"),AND(DK6=28,$BC$36="1/16"),AND(DK6=29,$BE$36="1/16"),AND(DK6=30,$BG$36="1/16"),AND(DK6=31,$BI$36="1/16"),AND(DK6=32,$BK$36="1/16"),AND(DK6=33,$BM$36="1/16")),DK6+15,IF(OR(AND(DK6=1,$A$36="1/8"),AND(DK6=2,$C$36="1/8"),AND(DK6=3,$E$36="1/8"),AND(DK6=4,$G$36="1/8"),AND(DK6=5,$I$36="1/8"),AND(DK6=6,$K$36="1/8"),AND(DK6=7,$M$36="1/8"),AND(DK6=8,$O$36="1/8"),AND(DK6=9,$Q$36="1/8"),AND(DK6=10,$S$36="1/8"),AND(DK6=11,$U$36="1/8"),AND(DK6=12,$W$36="1/8"),AND(DK6=13,$Y$36="1/8"),AND(DK6=14,$AA$36="1/8"),AND(DK6=15,$AC$36="1/8"),AND(DK6=16,$AE$36="1/8"),AND(DK6=17,$AG$36="1/8"),AND(DK6=18,$AI$36="1/8"),AND(DK6=19,$AK$36="1/8"),AND(DK6=20,$AM$36="1/8"),AND(DK6=21,$AO$36="1/8"),AND(DK6=22,$AQ$36="1/8"),AND(DK6=23,$AS$36="1/8"),AND(DK6=24,$AU$36="1/8"),AND(DK6=25,$AW$36="1/8"),AND(DK6=26,$AY$36="1/8"),AND(DK6=27,$BA$36="1/8"),AND(DK6=28,$BC$36="1/8"),AND(DK6=29,$BE$36="1/8"),AND(DK6=30,$BG$36="1/8"),AND(DK6=31,$BI$36="1/8"),AND(DK6=32,$BK$36="1/8"),AND(DK6=33,$BM$36="1/8"),AND(DK6=34,$BO$36="1/8"),AND(DK6=35,$BQ$36="1/8"),AND(DK6=36,$BS$36="1/8"),AND(DK6=37,$BU$36="1/8"),AND(DK6=38,$BW$36="1/8"),AND(DK6=39,$BY$36="1/8"),AND(DK6=40,$CA$36="1/8"),AND(DK6=41,$CC$36="1/8")),DK6+7,IF(OR(AND(DK6=1,$A$36="1/4"),AND(DK6=2,$C$36="1/4"),AND(DK6=3,$E$36="1/4"),AND(DK6=4,$G$36="1/4"),AND(DK6=5,$I$36="1/4"),AND(DK6=6,$K$36="1/4"),AND(DK6=7,$M$36="1/4"),AND(DK6=8,$O$36="1/4"),AND(DK6=9,$Q$36="1/4"),AND(DK6=10,$S$36="1/4"),AND(DK6=11,$U$36="1/4"),AND(DK6=12,$W$36="1/4"),AND(DK6=13,$Y$36="1/4"),AND(DK6=14,$AA$36="1/4"),AND(DK6=15,$AC$36="1/4"),AND(DK6=16,$AE$36="1/4"),AND(DK6=17,$AG$36="1/4"),AND(DK6=18,$AI$36="1/4"),AND(DK6=19,$AK$36="1/4"),AND(DK6=20,$AM$36="1/4"),AND(DK6=21,$AO$36="1/4"),AND(DK6=22,$AQ$36="1/4"),AND(DK6=23,$AS$36="1/4"),AND(DK6=24,$AU$36="1/4"),AND(DK6=25,$AW$36="1/4"),AND(DK6=26,$AY$36="1/4"),AND(DK6=27,$BA$36="1/4"),AND(DK6=28,$BC$36="1/4"),AND(DK6=29,$BE$36="1/4"),AND(DK6=30,$BG$36="1/4"),AND(DK6=31,$BI$36="1/4"),AND(DK6=32,$BK$36="1/4"),AND(DK6=33,$BM$36="1/4"),AND(DK6=34,$BO$36="1/4"),AND(DK6=35,$BQ$36="1/4"),AND(DK6=36,$BS$36="1/4"),AND(DK6=37,$BU$36="1/4"),AND(DK6=38,$BW$36="1/4"),AND(DK6=39,$BY$36="1/4"),AND(DK6=40,$CA$36="1/4"),AND(DK6=41,$CC$36="1/4"),AND(DK6=42,$CE$36="1/4"),AND(DK6=43,$CG$36="1/4"),AND(DK6=44,$CI$36="1/4"),AND(DK6=45,$CK$36="1/4")),DK6+3,IF(OR(AND(DK6=1,OR($A$36="1/2",$A$36="Finale")),AND(DK6=2,OR($C$36="1/2",$C$36="Finale")),AND(DK6=3,OR($E$36="1/2",$E$36="Finale")),AND(DK6=4,OR($G$36="1/2",$G$36="Finale")),AND(DK6=5,OR($I$36="1/2",$I$36="Finale")),AND(DK6=6,OR($K$36="1/2",$K$36="Finale")),AND(DK6=7,OR($M$36="1/2",$M$36="Finale")),AND(DK6=8,OR($O$36="1/2",$O$36="Finale")),AND(DK6=9,OR($Q$36="1/2",$Q$36="Finale")),AND(DK6=10,OR($S$36="1/2",$S$36="Finale")),AND(DK6=11,OR($U$36="1/2",$U$36="Finale")),AND(DK6=12,OR($W$36="1/2",$W$36="Finale")),AND(DK6=13,OR($Y$36="1/2",$Y$36="Finale")),AND(DK6=14,OR($AA$36="1/2",$AA$36="Finale")),AND(DK6=15,OR($AC$36="1/2",$AC$36="Finale")),AND(DK6=16,OR($AE$36="1/2",$AE$36="Finale")),AND(DK6=17,OR($AG$36="1/2",$AG$36="Finale")),AND(DK6=18,OR($AI$36="1/2",$AI$36="Finale")),AND(DK6=19,OR($AK$36="1/2",$AK$36="Finale")),AND(DK6=20,OR($AM$36="1/2",$AM$36="Finale")),AND(DK6=21,OR($AO$36="1/2",$AO$36="Finale")),AND(DK6=22,OR($AQ$36="1/2",$AQ$36="Finale")),AND(DK6=23,OR($AS$36="1/2",$AS$36="Finale")),AND(DK6=24,OR($AU$36="1/2",$AU$36="Finale")),AND(DK6=25,OR($AW$36="1/2",$AW$36="Finale")),AND(DK6=26,OR($AY$36="1/2",$AY$36="Finale")),AND(DK6=27,OR($BA$36="1/2",$BA$36="Finale")),AND(DK6=28,OR($BC$36="1/2",$BC$36="Finale")),AND(DK6=29,OR($BE$36="1/2",$BE$36="Finale")),AND(DK6=30,OR($BG$36="1/2",$BG$36="Finale")),AND(DK6=31,OR($BI$36="1/2",$BI$36="Finale")),AND(DK6=32,OR($BK$36="1/2",$BK$36="Finale")),AND(DK6=33,OR($BM$36="1/2",$BM$36="Finale")),AND(DK6=34,OR($BO$36="1/2",$BO$36="Finale")),AND(DK6=35,OR($BQ$36="1/2",$BQ$36="Finale")),AND(DK6=36,OR($BS$36="1/2",$BS$36="Finale")),AND(DK6=37,OR($BU$36="1/2",$BU$36="Finale")),AND(DK6=38,OR($BW$36="1/2",$BW$36="Finale")),AND(DK6=39,OR($BY$36="1/2",$BY$36="Finale")),AND(DK6=40,OR($CA$36="1/2",$CA$36="Finale")),AND(DK6=41,OR($CC$36="1/2",$CC$36="Finale")),AND(DK6=42,OR($CE$36="1/2",$CE$36="Finale")),AND(DK6=43,OR($CG$36="1/2",$CG$36="Finale")),AND(DK6=44,OR($CI$36="1/2",$CI$36="Finale")),AND(DK6=45,OR($CK$36="1/2",$CK$36="Finale")),AND(DK6=46,OR($CM$36="1/2",$CM$36="Finale")),AND(DK6=47,OR($CO$36="1/2",$CO$36="Finale"))),DK6+1,IF(OR(AND(DK6=1,$A$36="F+PF"),AND(DK6=2,$C$36="F+PF"),AND(DK6=3,$E$36="F+PF"),AND(DK6=4,$G$36="F+PF"),AND(DK6=5,$I$36="F+PF"),AND(DK6=6,$K$36="F+PF"),AND(DK6=7,$M$36="F+PF"),AND(DK6=8,$O$36="F+PF"),AND(DK6=9,$Q$36="F+PF"),AND(DK6=10,$S$36="F+PF"),AND(DK6=11,$U$36="F+PF"),AND(DK6=12,$W$36="F+PF"),AND(DK6=13,$Y$36="F+PF"),AND(DK6=14,$AA$36="F+PF"),AND(DK6=15,$AC$36="F+PF"),AND(DK6=16,$AE$36="F+PF"),AND(DK6=17,$AG$36="F+PF"),AND(DK6=18,$AI$36="F+PF"),AND(DK6=19,$AK$36="F+PF"),AND(DK6=20,$AM$36="F+PF"),AND(DK6=21,$AO$36="F+PF"),AND(DK6=22,$AQ$36="F+PF"),AND(DK6=23,$AS$36="F+PF"),AND(DK6=24,$AU$36="F+PF"),AND(DK6=25,$AW$36="F+PF"),AND(DK6=26,$AY$36="F+PF"),AND(DK6=27,$BA$36="F+PF"),AND(DK6=28,$BC$36="F+PF"),AND(DK6=29,$BE$36="F+PF"),AND(DK6=30,$BG$36="F+PF"),AND(DK6=31,$BI$36="F+PF"),AND(DK6=32,$BK$36="F+PF"),AND(DK6=33,$BM$36="F+PF"),AND(DK6=34,$BO$36="F+PF"),AND(DK6=35,$BQ$36="F+PF"),AND(DK6=36,$BS$36="F+PF"),AND(DK6=37,$BU$36="F+PF"),AND(DK6=38,$BW$36="F+PF"),AND(DK6=39,$BY$36="F+PF"),AND(DK6=40,$CA$36="F+PF"),AND(DK6=41,$CC$36="F+PF"),AND(DK6=42,$CE$36="F+PF"),AND(DK6=43,$CG$36="F+PF"),AND(DK6=44,$CI$36="F+PF"),AND(DK6=45,$CK$36="F+PF"),AND(DK6=46,$CM$36="F+PF")),DK6+2," "))))))</f>
        <v xml:space="preserve"> </v>
      </c>
      <c r="DM6" s="38" t="str">
        <f>IF(DK6=" "," ",IF(OR(AND(DK6=1,$A$36="1/16"),AND(DK6=2,$C$36="1/16"),AND(DK6=3,$E$36="1/16"),AND(DK6=4,$G$36="1/16"),AND(DK6=5,$I$36="1/16"),AND(DK6=6,$K$36="1/16"),AND(DK6=7,$M$36="1/16"),AND(DK6=8,$O$36="1/16"),AND(DK6=9,$Q$36="1/16"),AND(DK6=10,$S$36="1/16"),AND(DK6=11,$U$36="1/16"),AND(DK6=12,$W$36="1/16"),AND(DK6=13,$Y$36="1/16"),AND(DK6=14,$AA$36="1/16"),AND(DK6=15,$AC$36="1/16"),AND(DK6=16,$AE$36="1/16"),AND(DK6=17,$AG$36="1/16"),AND(DK6=18,$AI$36="1/16"),AND(DK6=19,$AK$36="1/16"),AND(DK6=20,$AM$36="1/16"),AND(DK6=21,$AO$36="1/16"),AND(DK6=22,$AQ$36="1/16"),AND(DK6=23,$AS$36="1/16"),AND(DK6=24,$AU$36="1/16"),AND(DK6=25,$AW$36="1/16"),AND(DK6=26,$AY$36="1/16"),AND(DK6=27,$BA$36="1/16"),AND(DK6=28,$BC$36="1/16"),AND(DK6=29,$BE$36="1/16"),AND(DK6=30,$BG$36="1/16"),AND(DK6=31,$BI$36="1/16"),AND(DK6=32,$BK$36="1/16"),AND(DK6=33,$BM$36="1/16")),"1/16",IF(OR(AND(DK6=1,$A$36="1/8"),AND(DK6=2,$C$36="1/8"),AND(DK6=3,$E$36="1/8"),AND(DK6=4,$G$36="1/8"),AND(DK6=5,$I$36="1/8"),AND(DK6=6,$K$36="1/8"),AND(DK6=7,$M$36="1/8"),AND(DK6=8,$O$36="1/8"),AND(DK6=9,$Q$36="1/8"),AND(DK6=10,$S$36="1/8"),AND(DK6=11,$U$36="1/8"),AND(DK6=12,$W$36="1/8"),AND(DK6=13,$Y$36="1/8"),AND(DK6=14,$AA$36="1/8"),AND(DK6=15,$AC$36="1/8"),AND(DK6=16,$AE$36="1/8"),AND(DK6=17,$AG$36="1/8"),AND(DK6=18,$AI$36="1/8"),AND(DK6=19,$AK$36="1/8"),AND(DK6=20,$AM$36="1/8"),AND(DK6=21,$AO$36="1/8"),AND(DK6=22,$AQ$36="1/8"),AND(DK6=23,$AS$36="1/8"),AND(DK6=24,$AU$36="1/8"),AND(DK6=25,$AW$36="1/8"),AND(DK6=26,$AY$36="1/8"),AND(DK6=27,$BA$36="1/8"),AND(DK6=28,$BC$36="1/8"),AND(DK6=29,$BE$36="1/8"),AND(DK6=30,$BG$36="1/8"),AND(DK6=31,$BI$36="1/8"),AND(DK6=32,$BK$36="1/8"),AND(DK6=33,$BM$36="1/8"),AND(DK6=34,$BO$36="1/8"),AND(DK6=35,$BQ$36="1/8"),AND(DK6=36,$BS$36="1/8"),AND(DK6=37,$BU$36="1/8"),AND(DK6=38,$BW$36="1/8"),AND(DK6=39,$BY$36="1/8"),AND(DK6=40,$CA$36="1/8"),AND(DK6=41,$CC$36="1/8")),"1/8",IF(OR(AND(DK6=1,$A$36="1/4"),AND(DK6=2,$C$36="1/4"),AND(DK6=3,$E$36="1/4"),AND(DK6=4,$G$36="1/4"),AND(DK6=5,$I$36="1/4"),AND(DK6=6,$K$36="1/4"),AND(DK6=7,$M$36="1/4"),AND(DK6=8,$O$36="1/4"),AND(DK6=9,$Q$36="1/4"),AND(DK6=10,$S$36="1/4"),AND(DK6=11,$U$36="1/4"),AND(DK6=12,$W$36="1/4"),AND(DK6=13,$Y$36="1/4"),AND(DK6=14,$AA$36="1/4"),AND(DK6=15,$AC$36="1/4"),AND(DK6=16,$AE$36="1/4"),AND(DK6=17,$AG$36="1/4"),AND(DK6=18,$AI$36="1/4"),AND(DK6=19,$AK$36="1/4"),AND(DK6=20,$AM$36="1/4"),AND(DK6=21,$AO$36="1/4"),AND(DK6=22,$AQ$36="1/4"),AND(DK6=23,$AS$36="1/4"),AND(DK6=24,$AU$36="1/4"),AND(DK6=25,$AW$36="1/4"),AND(DK6=26,$AY$36="1/4"),AND(DK6=27,$BA$36="1/4"),AND(DK6=28,$BC$36="1/4"),AND(DK6=29,$BE$36="1/4"),AND(DK6=30,$BG$36="1/4"),AND(DK6=31,$BI$36="1/4"),AND(DK6=32,$BK$36="1/4"),AND(DK6=33,$BM$36="1/4"),AND(DK6=34,$BO$36="1/4"),AND(DK6=35,$BQ$36="1/4"),AND(DK6=36,$BS$36="1/4"),AND(DK6=37,$BU$36="1/4"),AND(DK6=38,$BW$36="1/4"),AND(DK6=39,$BY$36="1/4"),AND(DK6=40,$CA$36="1/4"),AND(DK6=41,$CC$36="1/4"),AND(DK6=42,$CE$36="1/4"),AND(DK6=43,$CG$36="1/4"),AND(DK6=44,$CI$36="1/4"),AND(DK6=45,$CK$36="1/4")),"1/4",IF(OR(AND(DK6=1,$A$36="1/2"),AND(DK6=2,$C$36="1/2"),AND(DK6=3,$E$36="1/2"),AND(DK6=4,$G$36="1/2"),AND(DK6=5,$I$36="1/2"),AND(DK6=6,$K$36="1/2"),AND(DK6=7,$M$36="1/2"),AND(DK6=8,$O$36="1/2"),AND(DK6=9,$Q$36="1/2"),AND(DK6=10,$S$36="1/2"),AND(DK6=11,$U$36="1/2"),AND(DK6=12,$W$36="1/2"),AND(DK6=13,$Y$36="1/2"),AND(DK6=14,$AA$36="1/2"),AND(DK6=15,$AC$36="1/2"),AND(DK6=16,$AE$36="1/2"),AND(DK6=17,$AG$36="1/2"),AND(DK6=18,$AI$36="1/2"),AND(DK6=19,$AK$36="1/2"),AND(DK6=20,$AM$36="1/2"),AND(DK6=21,$AO$36="1/2"),AND(DK6=22,$AQ$36="1/2"),AND(DK6=23,$AS$36="1/2"),AND(DK6=24,$AU$36="1/2"),AND(DK6=25,$AW$36="1/2"),AND(DK6=26,$AY$36="1/2"),AND(DK6=27,$BA$36="1/2"),AND(DK6=28,$BC$36="1/2"),AND(DK6=29,$BE$36="1/2"),AND(DK6=30,$BG$36="1/2"),AND(DK6=31,$BI$36="1/2"),AND(DK6=32,$BK$36="1/2"),AND(DK6=33,$BM$36="1/2"),AND(DK6=34,$BO$36="1/2"),AND(DK6=35,$BQ$36="1/2"),AND(DK6=36,$BS$36="1/2"),AND(DK6=37,$BU$36="1/2"),AND(DK6=38,$BW$36="1/2"),AND(DK6=39,$BY$36="1/2"),AND(DK6=40,$CA$36="1/2"),AND(DK6=41,$CC$36="1/2"),AND(DK6=42,$CE$36="1/2"),AND(DK6=43,$CG$36="1/2"),AND(DK6=44,$CI$36="1/2"),AND(DK6=45,$CK$36="1/2"),AND(DK6=46,$CM$36="1/2"),AND(DK6=47,$CO$36="1/2")),"1/2",IF(OR(AND(DK6=1,$A$36="Finale"),AND(DK6=2,$C$36="Finale"),AND(DK6=3,$E$36="Finale"),AND(DK6=4,$G$36="Finale"),AND(DK6=5,$I$36="Finale"),AND(DK6=6,$K$36="Finale"),AND(DK6=7,$M$36="Finale"),AND(DK6=8,$O$36="Finale"),AND(DK6=9,$Q$36="Finale"),AND(DK6=10,$S$36="Finale"),AND(DK6=11,$U$36="Finale"),AND(DK6=12,$W$36="Finale"),AND(DK6=13,$Y$36="Finale"),AND(DK6=14,$AA$36="Finale"),AND(DK6=15,$AC$36="Finale"),AND(DK6=16,$AE$36="Finale"),AND(DK6=17,$AG$36="Finale"),AND(DK6=18,$AI$36="Finale"),AND(DK6=19,$AK$36="Finale"),AND(DK6=20,$AM$36="Finale"),AND(DK6=21,$AO$36="Finale"),AND(DK6=22,$AQ$36="Finale"),AND(DK6=23,$AS$36="Finale"),AND(DK6=24,$AU$36="Finale"),AND(DK6=25,$AW$36="Finale"),AND(DK6=26,$AY$36="Finale"),AND(DK6=27,$BA$36="Finale"),AND(DK6=28,$BC$36="Finale"),AND(DK6=29,$BE$36="Finale"),AND(DK6=30,$BG$36="Finale"),AND(DK6=31,$BI$36="Finale"),AND(DK6=32,$BK$36="Finale"),AND(DK6=33,$BM$36="Finale"),AND(DK6=34,$BO$36="Finale"),AND(DK6=35,$BQ$36="Finale"),AND(DK6=36,$BS$36="Finale"),AND(DK6=37,$BU$36="Finale"),AND(DK6=38,$BW$36="Finale"),AND(DK6=39,$BY$36="Finale"),AND(DK6=40,$CA$36="Finale"),AND(DK6=41,$CC$36="Finale"),AND(DK6=42,$CE$36="Finale"),AND(DK6=43,$CG$36="Finale"),AND(DK6=44,$CI$36="Finale"),AND(DK6=45,$CK$36="Finale"),AND(DK6=46,$CM$36="Finale"),AND(DK6=47,$CO$36="Finale"))="Finale",,IF(OR(AND(DK6=1,$A$36="F+PF"),AND(DK6=2,$C$36="F+PF"),AND(DK6=3,$E$36="F+PF"),AND(DK6=4,$G$36="F+PF"),AND(DK6=5,$I$36="F+PF"),AND(DK6=6,$K$36="F+PF"),AND(DK6=7,$M$36="F+PF"),AND(DK6=8,$O$36="F+PF"),AND(DK6=9,$Q$36="F+PF"),AND(DK6=10,$S$36="F+PF"),AND(DK6=11,$U$36="F+PF"),AND(DK6=12,$W$36="F+PF"),AND(DK6=13,$Y$36="F+PF"),AND(DK6=14,$AA$36="F+PF"),AND(DK6=15,$AC$36="F+PF"),AND(DK6=16,$AE$36="F+PF"),AND(DK6=17,$AG$36="F+PF"),AND(DK6=18,$AI$36="F+PF"),AND(DK6=19,$AK$36="F+PF"),AND(DK6=20,$AM$36="F+PF"),AND(DK6=21,$AO$36="F+PF"),AND(DK6=22,$AQ$36="F+PF"),AND(DK6=23,$AS$36="F+PF"),AND(DK6=24,$AU$36="F+PF"),AND(DK6=25,$AW$36="F+PF"),AND(DK6=26,$AY$36="F+PF"),AND(DK6=27,$BA$36="F+PF"),AND(DK6=28,$BC$36="F+PF"),AND(DK6=29,$BE$36="F+PF"),AND(DK6=30,$BG$36="F+PF"),AND(DK6=31,$BI$36="F+PF"),AND(DK6=32,$BK$36="F+PF"),AND(DK6=33,$BM$36="F+PF"),AND(DK6=34,$BO$36="F+PF"),AND(DK6=35,$BQ$36="F+PF"),AND(DK6=36,$BS$36="F+PF"),AND(DK6=37,$BU$36="F+PF"),AND(DK6=38,$BW$36="F+PF"),AND(DK6=39,$BY$36="F+PF"),AND(DK6=40,$CA$36="F+PF"),AND(DK6=41,$CC$36="F+PF"),AND(DK6=42,$CE$36="F+PF"),AND(DK6=43,$CG$36="F+PF"),AND(DK6=44,$CI$36="F+PF"),AND(DK6=45,$CK$36="F+PF"),AND(DK6=46,$CM$36="F+PF")),"Finale - Pte Finale"," ")))))))</f>
        <v xml:space="preserve"> </v>
      </c>
      <c r="DN6" s="38" t="str">
        <f>IF(OR($B$50&lt;&gt;0,$D$50&lt;&gt;0,$F$50&lt;&gt;0,$H$50&lt;&gt;0,$J$50&lt;&gt;0,$L$50&lt;&gt;0,$N$50&lt;&gt;0,$P$50&lt;&gt;0,$R$50&lt;&gt;0,$T$50&lt;&gt;0,$V$50&lt;&gt;0,$X$50&lt;&gt;0,$Z$50&lt;&gt;0,$AB$50&lt;&gt;0,$AD$50&lt;&gt;0,$AF$50&lt;&gt;0,$AH$50&lt;&gt;0,$AJ$50&lt;&gt;0,$AL$50&lt;&gt;0,$AN$50&lt;&gt;0,$AP$50&lt;&gt;0,$AR$50&lt;&gt;0,$AT$50&lt;&gt;0,$AV$50&lt;&gt;0,$AX$50&lt;&gt;0,$AZ$50&lt;&gt;0,$BB$50&lt;&gt;0,$BD$50&lt;&gt;0,$BF$50&lt;&gt;0,$BH$50&lt;&gt;0,$BJ$50&lt;&gt;0,$BL$50&lt;&gt;0,$BN$50&lt;&gt;0,$BP$50&lt;&gt;0,$BR$50&lt;&gt;0,$BT$50&lt;&gt;0,$BV$50&lt;&gt;0,$BX$50&lt;&gt;0,$BZ$50&lt;&gt;0,$CB$50&lt;&gt;0,$CD$50&lt;&gt;0,$CF$50&lt;&gt;0,$CH$50&lt;&gt;0,$CJ$50&lt;&gt;0,$CL$50&lt;&gt;0,$CN$50&lt;&gt;0,$CP$50&lt;&gt;0,$CR$50&lt;&gt;0),IF(AND(COUNTIF($B$50,"*BH*"),$B$46="Classique"),$B$47,IF(AND(COUNTIF($D$50,"*BH*"),$D$46="Classique"),$D$47,IF(AND(COUNTIF($F$50,"*BH*"),$F$46="Classique"),$F$47,IF(AND(COUNTIF($H$50,"*BH*"),$H$46="Classique"),$H$47,IF(AND(COUNTIF($J$50,"*BH*"),$J$46="Classique"),$J$47,IF(AND(COUNTIF($L$50,"*BH*"),$L$46="Classique"),$L$47,IF(AND(COUNTIF($N$50,"*BH*"),$N$46="Classique"),$N$47,IF(AND(COUNTIF($P$50,"*BH*"),$P$46="Classique"),$P$47,IF(AND(COUNTIF($R$50,"*BH*"),$R$46="Classique"),$R$47,IF(AND(COUNTIF($T$50,"*BH*"),$T$46="Classique"),$T$47,IF(AND(COUNTIF($V$50,"*BH*"),$V$46="Classique"),$V$47,IF(AND(COUNTIF($X$50,"*BH*"),$X$46="Classique"),$X$47,IF(AND(COUNTIF($Z$50,"*BH*"),$Z$46="Classique"),$Z$47,IF(AND(COUNTIF($AB$50,"*BH*"),$AB$46="Classique"),$AB$47,IF(AND(COUNTIF($AD$50,"*BH*"),$AD$46="Classique"),$AD$47,IF(AND(COUNTIF($AF$50,"*BH*"),$AF$46="Classique"),$AF$47,IF(AND(COUNTIF($AH$50,"*BH*"),$AH$46="Classique"),$AH$47,IF(AND(COUNTIF($AJ$50,"*BH*"),$AJ$46="Classique"),$AJ$47,IF(AND(COUNTIF($AL$50,"*BH*"),$AL$46="Classique"),$AL$47,IF(AND(COUNTIF($AN$50,"*BH*"),$AN$46="Classique"),$AN$47,IF(AND(COUNTIF($AP$50,"*BH*"),$AP$46="Classique"),$AP$47,IF(AND(COUNTIF($AR$50,"*BH*"),$AR$46="Classique"),$AR$47,IF(AND(COUNTIF($AT$50,"*BH*"),$AT$46="Classique"),$AT$47,IF(AND(COUNTIF($AV$50,"*BH*"),$AV$46="Classique"),$AV$47,IF(AND(COUNTIF($AX$50,"*BH*"),$AX$46="Classique"),$AX$47,IF(AND(COUNTIF($AZ$50,"*BH*"),$AZ$46="Classique"),$AZ$47,IF(AND(COUNTIF($BB$50,"*BH*"),$BB$46="Classique"),$BB$47,IF(AND(COUNTIF($BD$50,"*BH*"),$BD$46="Classique"),$BD$47,IF(AND(COUNTIF($BF$50,"*BH*"),$BF$46="Classique"),$BF$47,IF(AND(COUNTIF($BH$50,"*BH*"),$BH$46="Classique"),$BH$47,IF(AND(COUNTIF($BJ$50,"*BH*"),$BJ$46="Classique"),$BJ$47,IF(AND(COUNTIF($BL$50,"*BH*"),$BL$46="Classique"),$BL$47,IF(AND(COUNTIF($BN$50,"*BH*"),$BN$46="Classique"),$BN$47,IF(AND(COUNTIF($BP$50,"*BH*"),$BP$46="Classique"),$BP$47,IF(AND(COUNTIF($BR$50,"*BH*"),$BR$46="Classique"),$BR$47,IF(AND(COUNTIF($BT$50,"*BH*"),$BT$46="Classique"),$BT$47,IF(AND(COUNTIF($BV$50,"*BH*"),$BV$46="Classique"),$BV$47,IF(AND(COUNTIF($BX$50,"*BH*"),$BX$46="Classique"),$BX$47,IF(AND(COUNTIF($BZ$50,"*BH*"),$BZ$46="Classique"),$BZ$47,IF(AND(COUNTIF($CB$50,"*BH*"),$CB$46="Classique"),$CB$47,IF(AND(COUNTIF($CD$50,"*BH*"),$CD$46="Classique"),$CD$47,IF(AND(COUNTIF($CF$50,"*BH*"),$CF$46="Classique"),$CF$47,IF(AND(COUNTIF($CH$50,"*BH*"),$CH$46="Classique"),$CH$47,IF(AND(COUNTIF($CJ$50,"*BH*"),$CJ$46="Classique"),$CJ$47,IF(AND(COUNTIF($CL$50,"*BH*"),$CL$46="Classique"),$CL$47,IF(AND(COUNTIF($CN$50,"*BH*"),$CN$46="Classique"),$CN$47,IF(AND(COUNTIF($CP$50,"*BH*"),$CP$46="Classique"),$CP$47,IF(AND(COUNTIF($CR$50,"*BH*"),$CR$46="Classique"),$CR$47," "))))))))))))))))))))))))))))))))))))))))))))))))," ")</f>
        <v xml:space="preserve"> </v>
      </c>
      <c r="DO6" s="38" t="str">
        <f>IF(DN6=" "," ",IF(OR(AND(DN6=1,$A$46="1/16"),AND(DN6=2,$C$46="1/16"),AND(DN6=3,$E$46="1/16"),AND(DN6=4,$G$46="1/16"),AND(DN6=5,$I$46="1/16"),AND(DN6=6,$K$46="1/16"),AND(DN6=7,$M$46="1/16"),AND(DN6=8,$O$46="1/16"),AND(DN6=9,$Q$46="1/16"),AND(DN6=10,$S$46="1/16"),AND(DN6=11,$U$46="1/16"),AND(DN6=12,$W$46="1/16"),AND(DN6=13,$Y$46="1/16"),AND(DN6=14,$AA$46="1/16"),AND(DN6=15,$AC$46="1/16"),AND(DN6=16,$AE$46="1/16"),AND(DN6=17,$AG$46="1/16"),AND(DN6=18,$AI$46="1/16"),AND(DN6=19,$AK$46="1/16"),AND(DN6=20,$AM$46="1/16"),AND(DN6=21,$AO$46="1/16"),AND(DN6=22,$AQ$46="1/16"),AND(DN6=23,$AS$46="1/16"),AND(DN6=24,$AU$46="1/16"),AND(DN6=25,$AW$46="1/16"),AND(DN6=26,$AY$46="1/16"),AND(DN6=27,$BA$46="1/16"),AND(DN6=28,$BC$46="1/16"),AND(DN6=29,$BE$46="1/16"),AND(DN6=30,$BG$46="1/16"),AND(DN6=31,$BI$46="1/16"),AND(DN6=32,$BK$46="1/16"),AND(DN6=33,$BM$46="1/16")),DN6+15,IF(OR(AND(DN6=1,$A$46="1/8"),AND(DN6=2,$C$46="1/8"),AND(DN6=3,$E$46="1/8"),AND(DN6=4,$G$46="1/8"),AND(DN6=5,$I$46="1/8"),AND(DN6=6,$K$46="1/8"),AND(DN6=7,$M$46="1/8"),AND(DN6=8,$O$46="1/8"),AND(DN6=9,$Q$46="1/8"),AND(DN6=10,$S$46="1/8"),AND(DN6=11,$U$46="1/8"),AND(DN6=12,$W$46="1/8"),AND(DN6=13,$Y$46="1/8"),AND(DN6=14,$AA$46="1/8"),AND(DN6=15,$AC$46="1/8"),AND(DN6=16,$AE$46="1/8"),AND(DN6=17,$AG$46="1/8"),AND(DN6=18,$AI$46="1/8"),AND(DN6=19,$AK$46="1/8"),AND(DN6=20,$AM$46="1/8"),AND(DN6=21,$AO$46="1/8"),AND(DN6=22,$AQ$46="1/8"),AND(DN6=23,$AS$46="1/8"),AND(DN6=24,$AU$46="1/8"),AND(DN6=25,$AW$46="1/8"),AND(DN6=26,$AY$46="1/8"),AND(DN6=27,$BA$46="1/8"),AND(DN6=28,$BC$46="1/8"),AND(DN6=29,$BE$46="1/8"),AND(DN6=30,$BG$46="1/8"),AND(DN6=31,$BI$46="1/8"),AND(DN6=32,$BK$46="1/8"),AND(DN6=33,$BM$46="1/8"),AND(DN6=34,$BO$46="1/8"),AND(DN6=35,$BQ$46="1/8"),AND(DN6=36,$BS$46="1/8"),AND(DN6=37,$BU$46="1/8"),AND(DN6=38,$BW$46="1/8"),AND(DN6=39,$BY$46="1/8"),AND(DN6=40,$CA$46="1/8"),AND(DN6=41,$CC$46="1/8")),DN6+7,IF(OR(AND(DN6=1,$A$46="1/4"),AND(DN6=2,$C$46="1/4"),AND(DN6=3,$E$46="1/4"),AND(DN6=4,$G$46="1/4"),AND(DN6=5,$I$46="1/4"),AND(DN6=6,$K$46="1/4"),AND(DN6=7,$M$46="1/4"),AND(DN6=8,$O$46="1/4"),AND(DN6=9,$Q$46="1/4"),AND(DN6=10,$S$46="1/4"),AND(DN6=11,$U$46="1/4"),AND(DN6=12,$W$46="1/4"),AND(DN6=13,$Y$46="1/4"),AND(DN6=14,$AA$46="1/4"),AND(DN6=15,$AC$46="1/4"),AND(DN6=16,$AE$46="1/4"),AND(DN6=17,$AG$46="1/4"),AND(DN6=18,$AI$46="1/4"),AND(DN6=19,$AK$46="1/4"),AND(DN6=20,$AM$46="1/4"),AND(DN6=21,$AO$46="1/4"),AND(DN6=22,$AQ$46="1/4"),AND(DN6=23,$AS$46="1/4"),AND(DN6=24,$AU$46="1/4"),AND(DN6=25,$AW$46="1/4"),AND(DN6=26,$AY$46="1/4"),AND(DN6=27,$BA$46="1/4"),AND(DN6=28,$BC$46="1/4"),AND(DN6=29,$BE$46="1/4"),AND(DN6=30,$BG$46="1/4"),AND(DN6=31,$BI$46="1/4"),AND(DN6=32,$BK$46="1/4"),AND(DN6=33,$BM$46="1/4"),AND(DN6=34,$BO$46="1/4"),AND(DN6=35,$BQ$46="1/4"),AND(DN6=36,$BS$46="1/4"),AND(DN6=37,$BU$46="1/4"),AND(DN6=38,$BW$46="1/4"),AND(DN6=39,$BY$46="1/4"),AND(DN6=40,$CA$46="1/4"),AND(DN6=41,$CC$46="1/4"),AND(DN6=42,$CE$46="1/4"),AND(DN6=43,$CG$46="1/4"),AND(DN6=44,$CI$46="1/4"),AND(DN6=45,$CK$46="1/4")),DN6+3,IF(OR(AND(DN6=1,OR($A$46="1/2",$A$46="Finale")),AND(DN6=2,OR($C$46="1/2",$C$46="Finale")),AND(DN6=3,OR($E$46="1/2",$E$46="Finale")),AND(DN6=4,OR($G$46="1/2",$G$46="Finale")),AND(DN6=5,OR($I$46="1/2",$I$46="Finale")),AND(DN6=6,OR($K$46="1/2",$K$46="Finale")),AND(DN6=7,OR($M$46="1/2",$M$46="Finale")),AND(DN6=8,OR($O$46="1/2",$O$46="Finale")),AND(DN6=9,OR($Q$46="1/2",$Q$46="Finale")),AND(DN6=10,OR($S$46="1/2",$S$46="Finale")),AND(DN6=11,OR($U$46="1/2",$U$46="Finale")),AND(DN6=12,OR($W$46="1/2",$W$46="Finale")),AND(DN6=13,OR($Y$46="1/2",$Y$46="Finale")),AND(DN6=14,OR($AA$46="1/2",$AA$46="Finale")),AND(DN6=15,OR($AC$46="1/2",$AC$46="Finale")),AND(DN6=16,OR($AE$46="1/2",$AE$46="Finale")),AND(DN6=17,OR($AG$46="1/2",$AG$46="Finale")),AND(DN6=18,OR($AI$46="1/2",$AI$46="Finale")),AND(DN6=19,OR($AK$46="1/2",$AK$46="Finale")),AND(DN6=20,OR($AM$46="1/2",$AM$46="Finale")),AND(DN6=21,OR($AO$46="1/2",$AO$46="Finale")),AND(DN6=22,OR($AQ$46="1/2",$AQ$46="Finale")),AND(DN6=23,OR($AS$46="1/2",$AS$46="Finale")),AND(DN6=24,OR($AU$46="1/2",$AU$46="Finale")),AND(DN6=25,OR($AW$46="1/2",$AW$46="Finale")),AND(DN6=26,OR($AY$46="1/2",$AY$46="Finale")),AND(DN6=27,OR($BA$46="1/2",$BA$46="Finale")),AND(DN6=28,OR($BC$46="1/2",$BC$46="Finale")),AND(DN6=29,OR($BE$46="1/2",$BE$46="Finale")),AND(DN6=30,OR($BG$46="1/2",$BG$46="Finale")),AND(DN6=31,OR($BI$46="1/2",$BI$46="Finale")),AND(DN6=32,OR($BK$46="1/2",$BK$46="Finale")),AND(DN6=33,OR($BM$46="1/2",$BM$46="Finale")),AND(DN6=34,OR($BO$46="1/2",$BO$46="Finale")),AND(DN6=35,OR($BQ$46="1/2",$BQ$46="Finale")),AND(DN6=36,OR($BS$46="1/2",$BS$46="Finale")),AND(DN6=37,OR($BU$46="1/2",$BU$46="Finale")),AND(DN6=38,OR($BW$46="1/2",$BW$46="Finale")),AND(DN6=39,OR($BY$46="1/2",$BY$46="Finale")),AND(DN6=40,OR($CA$46="1/2",$CA$46="Finale")),AND(DN6=41,OR($CC$46="1/2",$CC$46="Finale")),AND(DN6=42,OR($CE$46="1/2",$CE$46="Finale")),AND(DN6=43,OR($CG$46="1/2",$CG$46="Finale")),AND(DN6=44,OR($CI$46="1/2",$CI$46="Finale")),AND(DN6=45,OR($CK$46="1/2",$CK$46="Finale")),AND(DN6=46,OR($CM$46="1/2",$CM$46="Finale")),AND(DN6=47,OR($CO$46="1/2",$CO$46="Finale"))),DN6+1,IF(OR(AND(DN6=1,$A$46="F+PF"),AND(DN6=2,$C$46="F+PF"),AND(DN6=3,$E$46="F+PF"),AND(DN6=4,$G$46="F+PF"),AND(DN6=5,$I$46="F+PF"),AND(DN6=6,$K$46="F+PF"),AND(DN6=7,$M$46="F+PF"),AND(DN6=8,$O$46="F+PF"),AND(DN6=9,$Q$46="F+PF"),AND(DN6=10,$S$46="F+PF"),AND(DN6=11,$U$46="F+PF"),AND(DN6=12,$W$46="F+PF"),AND(DN6=13,$Y$46="F+PF"),AND(DN6=14,$AA$46="F+PF"),AND(DN6=15,$AC$46="F+PF"),AND(DN6=16,$AE$46="F+PF"),AND(DN6=17,$AG$46="F+PF"),AND(DN6=18,$AI$46="F+PF"),AND(DN6=19,$AK$46="F+PF"),AND(DN6=20,$AM$46="F+PF"),AND(DN6=21,$AO$46="F+PF"),AND(DN6=22,$AQ$46="F+PF"),AND(DN6=23,$AS$46="F+PF"),AND(DN6=24,$AU$46="F+PF"),AND(DN6=25,$AW$46="F+PF"),AND(DN6=26,$AY$46="F+PF"),AND(DN6=27,$BA$46="F+PF"),AND(DN6=28,$BC$46="F+PF"),AND(DN6=29,$BE$46="F+PF"),AND(DN6=30,$BG$46="F+PF"),AND(DN6=31,$BI$46="F+PF"),AND(DN6=32,$BK$46="F+PF"),AND(DN6=33,$BM$46="F+PF"),AND(DN6=34,$BO$46="F+PF"),AND(DN6=35,$BQ$46="F+PF"),AND(DN6=36,$BS$46="F+PF"),AND(DN6=37,$BU$46="F+PF"),AND(DN6=38,$BW$46="F+PF"),AND(DN6=39,$BY$46="F+PF"),AND(DN6=40,$CA$46="F+PF"),AND(DN6=41,$CC$46="F+PF"),AND(DN6=42,$CE$46="F+PF"),AND(DN6=43,$CG$46="F+PF"),AND(DN6=44,$CI$46="F+PF"),AND(DN6=45,$CK$46="F+PF"),AND(DN6=46,$CM$46="F+PF")),DN6+2," "))))))</f>
        <v xml:space="preserve"> </v>
      </c>
      <c r="DP6" s="38" t="str">
        <f>IF(DN6=" "," ",IF(OR(AND(DN6=1,$A$46="1/16"),AND(DN6=2,$C$46="1/16"),AND(DN6=3,$E$46="1/16"),AND(DN6=4,$G$46="1/16"),AND(DN6=5,$I$46="1/16"),AND(DN6=6,$K$46="1/16"),AND(DN6=7,$M$46="1/16"),AND(DN6=8,$O$46="1/16"),AND(DN6=9,$Q$46="1/16"),AND(DN6=10,$S$46="1/16"),AND(DN6=11,$U$46="1/16"),AND(DN6=12,$W$46="1/16"),AND(DN6=13,$Y$46="1/16"),AND(DN6=14,$AA$46="1/16"),AND(DN6=15,$AC$46="1/16"),AND(DN6=16,$AE$46="1/16"),AND(DN6=17,$AG$46="1/16"),AND(DN6=18,$AI$46="1/16"),AND(DN6=19,$AK$46="1/16"),AND(DN6=20,$AM$46="1/16"),AND(DN6=21,$AO$46="1/16"),AND(DN6=22,$AQ$46="1/16"),AND(DN6=23,$AS$46="1/16"),AND(DN6=24,$AU$46="1/16"),AND(DN6=25,$AW$46="1/16"),AND(DN6=26,$AY$46="1/16"),AND(DN6=27,$BA$46="1/16"),AND(DN6=28,$BC$46="1/16"),AND(DN6=29,$BE$46="1/16"),AND(DN6=30,$BG$46="1/16"),AND(DN6=31,$BI$46="1/16"),AND(DN6=32,$BK$46="1/16"),AND(DN6=33,$BM$46="1/16")),"1/16",IF(OR(AND(DN6=1,$A$46="1/8"),AND(DN6=2,$C$46="1/8"),AND(DN6=3,$E$46="1/8"),AND(DN6=4,$G$46="1/8"),AND(DN6=5,$I$46="1/8"),AND(DN6=6,$K$46="1/8"),AND(DN6=7,$M$46="1/8"),AND(DN6=8,$O$46="1/8"),AND(DN6=9,$Q$46="1/8"),AND(DN6=10,$S$46="1/8"),AND(DN6=11,$U$46="1/8"),AND(DN6=12,$W$46="1/8"),AND(DN6=13,$Y$46="1/8"),AND(DN6=14,$AA$46="1/8"),AND(DN6=15,$AC$46="1/8"),AND(DN6=16,$AE$46="1/8"),AND(DN6=17,$AG$46="1/8"),AND(DN6=18,$AI$46="1/8"),AND(DN6=19,$AK$46="1/8"),AND(DN6=20,$AM$46="1/8"),AND(DN6=21,$AO$46="1/8"),AND(DN6=22,$AQ$46="1/8"),AND(DN6=23,$AS$46="1/8"),AND(DN6=24,$AU$46="1/8"),AND(DN6=25,$AW$46="1/8"),AND(DN6=26,$AY$46="1/8"),AND(DN6=27,$BA$46="1/8"),AND(DN6=28,$BC$46="1/8"),AND(DN6=29,$BE$46="1/8"),AND(DN6=30,$BG$46="1/8"),AND(DN6=31,$BI$46="1/8"),AND(DN6=32,$BK$46="1/8"),AND(DN6=33,$BM$46="1/8"),AND(DN6=34,$BO$46="1/8"),AND(DN6=35,$BQ$46="1/8"),AND(DN6=36,$BS$46="1/8"),AND(DN6=37,$BU$46="1/8"),AND(DN6=38,$BW$46="1/8"),AND(DN6=39,$BY$46="1/8"),AND(DN6=40,$CA$46="1/8"),AND(DN6=41,$CC$46="1/8")),"1/8",IF(OR(AND(DN6=1,$A$46="1/4"),AND(DN6=2,$C$46="1/4"),AND(DN6=3,$E$46="1/4"),AND(DN6=4,$G$46="1/4"),AND(DN6=5,$I$46="1/4"),AND(DN6=6,$K$46="1/4"),AND(DN6=7,$M$46="1/4"),AND(DN6=8,$O$46="1/4"),AND(DN6=9,$Q$46="1/4"),AND(DN6=10,$S$46="1/4"),AND(DN6=11,$U$46="1/4"),AND(DN6=12,$W$46="1/4"),AND(DN6=13,$Y$46="1/4"),AND(DN6=14,$AA$46="1/4"),AND(DN6=15,$AC$46="1/4"),AND(DN6=16,$AE$46="1/4"),AND(DN6=17,$AG$46="1/4"),AND(DN6=18,$AI$46="1/4"),AND(DN6=19,$AK$46="1/4"),AND(DN6=20,$AM$46="1/4"),AND(DN6=21,$AO$46="1/4"),AND(DN6=22,$AQ$46="1/4"),AND(DN6=23,$AS$46="1/4"),AND(DN6=24,$AU$46="1/4"),AND(DN6=25,$AW$46="1/4"),AND(DN6=26,$AY$46="1/4"),AND(DN6=27,$BA$46="1/4"),AND(DN6=28,$BC$46="1/4"),AND(DN6=29,$BE$46="1/4"),AND(DN6=30,$BG$46="1/4"),AND(DN6=31,$BI$46="1/4"),AND(DN6=32,$BK$46="1/4"),AND(DN6=33,$BM$46="1/4"),AND(DN6=34,$BO$46="1/4"),AND(DN6=35,$BQ$46="1/4"),AND(DN6=36,$BS$46="1/4"),AND(DN6=37,$BU$46="1/4"),AND(DN6=38,$BW$46="1/4"),AND(DN6=39,$BY$46="1/4"),AND(DN6=40,$CA$46="1/4"),AND(DN6=41,$CC$46="1/4"),AND(DN6=42,$CE$46="1/4"),AND(DN6=43,$CG$46="1/4"),AND(DN6=44,$CI$46="1/4"),AND(DN6=45,$CK$46="1/4")),"1/4",IF(OR(AND(DN6=1,$A$46="1/2"),AND(DN6=2,$C$46="1/2"),AND(DN6=3,$E$46="1/2"),AND(DN6=4,$G$46="1/2"),AND(DN6=5,$I$46="1/2"),AND(DN6=6,$K$46="1/2"),AND(DN6=7,$M$46="1/2"),AND(DN6=8,$O$46="1/2"),AND(DN6=9,$Q$46="1/2"),AND(DN6=10,$S$46="1/2"),AND(DN6=11,$U$46="1/2"),AND(DN6=12,$W$46="1/2"),AND(DN6=13,$Y$46="1/2"),AND(DN6=14,$AA$46="1/2"),AND(DN6=15,$AC$46="1/2"),AND(DN6=16,$AE$46="1/2"),AND(DN6=17,$AG$46="1/2"),AND(DN6=18,$AI$46="1/2"),AND(DN6=19,$AK$46="1/2"),AND(DN6=20,$AM$46="1/2"),AND(DN6=21,$AO$46="1/2"),AND(DN6=22,$AQ$46="1/2"),AND(DN6=23,$AS$46="1/2"),AND(DN6=24,$AU$46="1/2"),AND(DN6=25,$AW$46="1/2"),AND(DN6=26,$AY$46="1/2"),AND(DN6=27,$BA$46="1/2"),AND(DN6=28,$BC$46="1/2"),AND(DN6=29,$BE$46="1/2"),AND(DN6=30,$BG$46="1/2"),AND(DN6=31,$BI$46="1/2"),AND(DN6=32,$BK$46="1/2"),AND(DN6=33,$BM$46="1/2"),AND(DN6=34,$BO$46="1/2"),AND(DN6=35,$BQ$46="1/2"),AND(DN6=36,$BS$46="1/2"),AND(DN6=37,$BU$46="1/2"),AND(DN6=38,$BW$46="1/2"),AND(DN6=39,$BY$46="1/2"),AND(DN6=40,$CA$46="1/2"),AND(DN6=41,$CC$46="1/2"),AND(DN6=42,$CE$46="1/2"),AND(DN6=43,$CG$46="1/2"),AND(DN6=44,$CI$46="1/2"),AND(DN6=45,$CK$46="1/2"),AND(DN6=46,$CM$46="1/2"),AND(DN6=47,$CO$46="1/2")),"1/2",IF(OR(AND(DN6=1,$A$46="Finale"),AND(DN6=2,$C$46="Finale"),AND(DN6=3,$E$46="Finale"),AND(DN6=4,$G$46="Finale"),AND(DN6=5,$I$46="Finale"),AND(DN6=6,$K$46="Finale"),AND(DN6=7,$M$46="Finale"),AND(DN6=8,$O$46="Finale"),AND(DN6=9,$Q$46="Finale"),AND(DN6=10,$S$46="Finale"),AND(DN6=11,$U$46="Finale"),AND(DN6=12,$W$46="Finale"),AND(DN6=13,$Y$46="Finale"),AND(DN6=14,$AA$46="Finale"),AND(DN6=15,$AC$46="Finale"),AND(DN6=16,$AE$46="Finale"),AND(DN6=17,$AG$46="Finale"),AND(DN6=18,$AI$46="Finale"),AND(DN6=19,$AK$46="Finale"),AND(DN6=20,$AM$46="Finale"),AND(DN6=21,$AO$46="Finale"),AND(DN6=22,$AQ$46="Finale"),AND(DN6=23,$AS$46="Finale"),AND(DN6=24,$AU$46="Finale"),AND(DN6=25,$AW$46="Finale"),AND(DN6=26,$AY$46="Finale"),AND(DN6=27,$BA$46="Finale"),AND(DN6=28,$BC$46="Finale"),AND(DN6=29,$BE$46="Finale"),AND(DN6=30,$BG$46="Finale"),AND(DN6=31,$BI$46="Finale"),AND(DN6=32,$BK$46="Finale"),AND(DN6=33,$BM$46="Finale"),AND(DN6=34,$BO$46="Finale"),AND(DN6=35,$BQ$46="Finale"),AND(DN6=36,$BS$46="Finale"),AND(DN6=37,$BU$46="Finale"),AND(DN6=38,$BW$46="Finale"),AND(DN6=39,$BY$46="Finale"),AND(DN6=40,$CA$46="Finale"),AND(DN6=41,$CC$46="Finale"),AND(DN6=42,$CE$46="Finale"),AND(DN6=43,$CG$46="Finale"),AND(DN6=44,$CI$46="Finale"),AND(DN6=45,$CK$46="Finale"),AND(DN6=46,$CM$46="Finale"),AND(DN6=47,$CO$46="Finale"))="Finale",,IF(OR(AND(DN6=1,$A$46="F+PF"),AND(DN6=2,$C$46="F+PF"),AND(DN6=3,$E$46="F+PF"),AND(DN6=4,$G$46="F+PF"),AND(DN6=5,$I$46="F+PF"),AND(DN6=6,$K$46="F+PF"),AND(DN6=7,$M$46="F+PF"),AND(DN6=8,$O$46="F+PF"),AND(DN6=9,$Q$46="F+PF"),AND(DN6=10,$S$46="F+PF"),AND(DN6=11,$U$46="F+PF"),AND(DN6=12,$W$46="F+PF"),AND(DN6=13,$Y$46="F+PF"),AND(DN6=14,$AA$46="F+PF"),AND(DN6=15,$AC$46="F+PF"),AND(DN6=16,$AE$46="F+PF"),AND(DN6=17,$AG$46="F+PF"),AND(DN6=18,$AI$46="F+PF"),AND(DN6=19,$AK$46="F+PF"),AND(DN6=20,$AM$46="F+PF"),AND(DN6=21,$AO$46="F+PF"),AND(DN6=22,$AQ$46="F+PF"),AND(DN6=23,$AS$46="F+PF"),AND(DN6=24,$AU$46="F+PF"),AND(DN6=25,$AW$46="F+PF"),AND(DN6=26,$AY$46="F+PF"),AND(DN6=27,$BA$46="F+PF"),AND(DN6=28,$BC$46="F+PF"),AND(DN6=29,$BE$46="F+PF"),AND(DN6=30,$BG$46="F+PF"),AND(DN6=31,$BI$46="F+PF"),AND(DN6=32,$BK$46="F+PF"),AND(DN6=33,$BM$46="F+PF"),AND(DN6=34,$BO$46="F+PF"),AND(DN6=35,$BQ$46="F+PF"),AND(DN6=36,$BS$46="F+PF"),AND(DN6=37,$BU$46="F+PF"),AND(DN6=38,$BW$46="F+PF"),AND(DN6=39,$BY$46="F+PF"),AND(DN6=40,$CA$46="F+PF"),AND(DN6=41,$CC$46="F+PF"),AND(DN6=42,$CE$46="F+PF"),AND(DN6=43,$CG$46="F+PF"),AND(DN6=44,$CI$46="F+PF"),AND(DN6=45,$CK$46="F+PF"),AND(DN6=46,$CM$46="F+PF")),"Finale - Pte Finale"," ")))))))</f>
        <v xml:space="preserve"> </v>
      </c>
    </row>
    <row r="7" spans="1:120" s="40" customFormat="1" ht="26.25" customHeight="1" thickTop="1" thickBot="1">
      <c r="B7" s="41">
        <f>IF('AFFICHAGE FINALE'!$D$3=0,0,1)</f>
        <v>1</v>
      </c>
      <c r="D7" s="41">
        <f>IF(AND(B7&lt;'AFFICHAGE FINALE'!$D$3,B7&lt;&gt;0),B7+1,0)</f>
        <v>2</v>
      </c>
      <c r="E7" s="42"/>
      <c r="F7" s="41">
        <f>IF(AND(D7&lt;'AFFICHAGE FINALE'!$D$3,D7&lt;&gt;0),D7+1,0)</f>
        <v>3</v>
      </c>
      <c r="G7" s="42"/>
      <c r="H7" s="41">
        <f>IF(AND(F7&lt;'AFFICHAGE FINALE'!$D$3,F7&lt;&gt;0),F7+1,0)</f>
        <v>4</v>
      </c>
      <c r="I7" s="42"/>
      <c r="J7" s="41">
        <f>IF(AND(H7&lt;'AFFICHAGE FINALE'!$D$3,H7&lt;&gt;0),H7+1,0)</f>
        <v>5</v>
      </c>
      <c r="K7" s="42"/>
      <c r="L7" s="41">
        <f>IF(AND(J7&lt;'AFFICHAGE FINALE'!$D$3,J7&lt;&gt;0),J7+1,0)</f>
        <v>6</v>
      </c>
      <c r="M7" s="42"/>
      <c r="N7" s="41">
        <f>IF(AND(L7&lt;'AFFICHAGE FINALE'!$D$3,L7&lt;&gt;0),L7+1,0)</f>
        <v>7</v>
      </c>
      <c r="O7" s="42"/>
      <c r="P7" s="41">
        <f>IF(AND(N7&lt;'AFFICHAGE FINALE'!$D$3,N7&lt;&gt;0),N7+1,0)</f>
        <v>8</v>
      </c>
      <c r="Q7" s="42"/>
      <c r="R7" s="41">
        <f>IF(AND(P7&lt;'AFFICHAGE FINALE'!$D$3,P7&lt;&gt;0),P7+1,0)</f>
        <v>9</v>
      </c>
      <c r="S7" s="42"/>
      <c r="T7" s="41">
        <f>IF(AND(R7&lt;'AFFICHAGE FINALE'!$D$3,R7&lt;&gt;0),R7+1,0)</f>
        <v>10</v>
      </c>
      <c r="U7" s="42"/>
      <c r="V7" s="41">
        <f>IF(AND(T7&lt;'AFFICHAGE FINALE'!$D$3,T7&lt;&gt;0),T7+1,0)</f>
        <v>11</v>
      </c>
      <c r="W7" s="42"/>
      <c r="X7" s="41">
        <f>IF(AND(V7&lt;'AFFICHAGE FINALE'!$D$3,V7&lt;&gt;0),V7+1,0)</f>
        <v>12</v>
      </c>
      <c r="Y7" s="42"/>
      <c r="Z7" s="41">
        <f>IF(AND(X7&lt;'AFFICHAGE FINALE'!$D$3,X7&lt;&gt;0),X7+1,0)</f>
        <v>13</v>
      </c>
      <c r="AA7" s="42"/>
      <c r="AB7" s="41">
        <f>IF(AND(Z7&lt;'AFFICHAGE FINALE'!$D$3,Z7&lt;&gt;0),Z7+1,0)</f>
        <v>14</v>
      </c>
      <c r="AC7" s="42"/>
      <c r="AD7" s="41">
        <f>IF(AND(AB7&lt;'AFFICHAGE FINALE'!$D$3,AB7&lt;&gt;0),AB7+1,0)</f>
        <v>15</v>
      </c>
      <c r="AE7" s="42"/>
      <c r="AF7" s="41">
        <f>IF(AND(AD7&lt;'AFFICHAGE FINALE'!$D$3,AD7&lt;&gt;0),AD7+1,0)</f>
        <v>16</v>
      </c>
      <c r="AG7" s="42"/>
      <c r="AH7" s="41">
        <f>IF(AND(AF7&lt;'AFFICHAGE FINALE'!$D$3,AF7&lt;&gt;0),AF7+1,0)</f>
        <v>17</v>
      </c>
      <c r="AI7" s="42"/>
      <c r="AJ7" s="41">
        <f>IF(AND(AH7&lt;'AFFICHAGE FINALE'!$D$3,AH7&lt;&gt;0),AH7+1,0)</f>
        <v>18</v>
      </c>
      <c r="AK7" s="42"/>
      <c r="AL7" s="41">
        <f>IF(AND(AJ7&lt;'AFFICHAGE FINALE'!$D$3,AJ7&lt;&gt;0),AJ7+1,0)</f>
        <v>19</v>
      </c>
      <c r="AM7" s="42"/>
      <c r="AN7" s="41">
        <f>IF(AND(AL7&lt;'AFFICHAGE FINALE'!$D$3,AL7&lt;&gt;0),AL7+1,0)</f>
        <v>20</v>
      </c>
      <c r="AO7" s="42"/>
      <c r="AP7" s="41">
        <f>IF(AND(AN7&lt;'AFFICHAGE FINALE'!$D$3,AN7&lt;&gt;0),AN7+1,0)</f>
        <v>21</v>
      </c>
      <c r="AQ7" s="42"/>
      <c r="AR7" s="41">
        <f>IF(AND(AP7&lt;'AFFICHAGE FINALE'!$D$3,AP7&lt;&gt;0),AP7+1,0)</f>
        <v>22</v>
      </c>
      <c r="AS7" s="42"/>
      <c r="AT7" s="41">
        <f>IF(AND(AR7&lt;'AFFICHAGE FINALE'!$D$3,AR7&lt;&gt;0),AR7+1,0)</f>
        <v>23</v>
      </c>
      <c r="AU7" s="42"/>
      <c r="AV7" s="41">
        <f>IF(AND(AT7&lt;'AFFICHAGE FINALE'!$D$3,AT7&lt;&gt;0),AT7+1,0)</f>
        <v>24</v>
      </c>
      <c r="AW7" s="42"/>
      <c r="AX7" s="41">
        <f>IF(AND(AV7&lt;'AFFICHAGE FINALE'!$D$3,AV7&lt;&gt;0),AV7+1,0)</f>
        <v>25</v>
      </c>
      <c r="AY7" s="42"/>
      <c r="AZ7" s="41">
        <f>IF(AND(AX7&lt;'AFFICHAGE FINALE'!$D$3,AX7&lt;&gt;0),AX7+1,0)</f>
        <v>26</v>
      </c>
      <c r="BA7" s="42"/>
      <c r="BB7" s="41">
        <f>IF(AND(AZ7&lt;'AFFICHAGE FINALE'!$D$3,AZ7&lt;&gt;0),AZ7+1,0)</f>
        <v>27</v>
      </c>
      <c r="BD7" s="41">
        <f>IF(AND(BB7&lt;'AFFICHAGE FINALE'!$D$3,BB7&lt;&gt;0),BB7+1,0)</f>
        <v>28</v>
      </c>
      <c r="BF7" s="41">
        <f>IF(AND(BD7&lt;'AFFICHAGE FINALE'!$D$3,BD7&lt;&gt;0),BD7+1,0)</f>
        <v>29</v>
      </c>
      <c r="BH7" s="41">
        <f>IF(AND(BF7&lt;'AFFICHAGE FINALE'!$D$3,BF7&lt;&gt;0),BF7+1,0)</f>
        <v>30</v>
      </c>
      <c r="BJ7" s="41">
        <f>IF(AND(BH7&lt;'AFFICHAGE FINALE'!$D$3,BH7&lt;&gt;0),BH7+1,0)</f>
        <v>31</v>
      </c>
      <c r="BL7" s="41">
        <f>IF(AND(BJ7&lt;'AFFICHAGE FINALE'!$D$3,BJ7&lt;&gt;0),BJ7+1,0)</f>
        <v>32</v>
      </c>
      <c r="BN7" s="41">
        <f>IF(AND(BL7&lt;'AFFICHAGE FINALE'!$D$3,BL7&lt;&gt;0),BL7+1,0)</f>
        <v>33</v>
      </c>
      <c r="BP7" s="41">
        <f>IF(AND(BN7&lt;'AFFICHAGE FINALE'!$D$3,BN7&lt;&gt;0),BN7+1,0)</f>
        <v>34</v>
      </c>
      <c r="BR7" s="41">
        <f>IF(AND(BP7&lt;'AFFICHAGE FINALE'!$D$3,BP7&lt;&gt;0),BP7+1,0)</f>
        <v>35</v>
      </c>
      <c r="BT7" s="41">
        <f>IF(AND(BR7&lt;'AFFICHAGE FINALE'!$D$3,BR7&lt;&gt;0),BR7+1,0)</f>
        <v>36</v>
      </c>
      <c r="BV7" s="41">
        <f>IF(AND(BT7&lt;'AFFICHAGE FINALE'!$D$3,BT7&lt;&gt;0),BT7+1,0)</f>
        <v>37</v>
      </c>
      <c r="BX7" s="41">
        <f>IF(AND(BV7&lt;'AFFICHAGE FINALE'!$D$3,BV7&lt;&gt;0),BV7+1,0)</f>
        <v>38</v>
      </c>
      <c r="BZ7" s="41">
        <f>IF(AND(BX7&lt;'AFFICHAGE FINALE'!$D$3,BX7&lt;&gt;0),BX7+1,0)</f>
        <v>39</v>
      </c>
      <c r="CB7" s="41">
        <f>IF(AND(BZ7&lt;'AFFICHAGE FINALE'!$D$3,BZ7&lt;&gt;0),BZ7+1,0)</f>
        <v>40</v>
      </c>
      <c r="CD7" s="41">
        <f>IF(AND(CB7&lt;'AFFICHAGE FINALE'!$D$3,CB7&lt;&gt;0),CB7+1,0)</f>
        <v>41</v>
      </c>
      <c r="CF7" s="41">
        <f>IF(AND(CD7&lt;'AFFICHAGE FINALE'!$D$3,CD7&lt;&gt;0),CD7+1,0)</f>
        <v>42</v>
      </c>
      <c r="CH7" s="41">
        <f>IF(AND(CF7&lt;'AFFICHAGE FINALE'!$D$3,CF7&lt;&gt;0),CF7+1,0)</f>
        <v>43</v>
      </c>
      <c r="CJ7" s="41">
        <f>IF(AND(CH7&lt;'AFFICHAGE FINALE'!$D$3,CH7&lt;&gt;0),CH7+1,0)</f>
        <v>44</v>
      </c>
      <c r="CL7" s="41">
        <f>IF(AND(CJ7&lt;'AFFICHAGE FINALE'!$D$3,CJ7&lt;&gt;0),CJ7+1,0)</f>
        <v>45</v>
      </c>
      <c r="CN7" s="41">
        <f>IF(AND(CL7&lt;'AFFICHAGE FINALE'!$D$3,CL7&lt;&gt;0),CL7+1,0)</f>
        <v>46</v>
      </c>
      <c r="CP7" s="41">
        <f>IF(AND(CN7&lt;'AFFICHAGE FINALE'!$D$3,CN7&lt;&gt;0),CN7+1,0)</f>
        <v>47</v>
      </c>
      <c r="CR7" s="41">
        <f>IF(AND(CP7&lt;'AFFICHAGE FINALE'!$D$3,CP7&lt;&gt;0),CP7+1,0)</f>
        <v>48</v>
      </c>
      <c r="DA7" s="36" t="s">
        <v>35</v>
      </c>
      <c r="DB7" s="37" t="str">
        <f>IF(OR($B$10&lt;&gt;0,$D$10&lt;&gt;0,$F$10&lt;&gt;0,$H$10&lt;&gt;0,$J$10&lt;&gt;0,$L$10&lt;&gt;0,$N$10&lt;&gt;0,$P$10&lt;&gt;0,$R$10&lt;&gt;0,$T$10&lt;&gt;0,$V$10&lt;&gt;0,$X$10&lt;&gt;0,$Z$10&lt;&gt;0,$AB$10&lt;&gt;0,$AD$10&lt;&gt;0,$AF$10&lt;&gt;0,$AH$10&lt;&gt;0,$AJ$10&lt;&gt;0,$AL$10&lt;&gt;0,$AN$10&lt;&gt;0,$AP$10&lt;&gt;0,$AR$10&lt;&gt;0,$AT$10&lt;&gt;0,$AV$10&lt;&gt;0,$AX$10&lt;&gt;0,$AZ$10&lt;&gt;0,$BB$10&lt;&gt;0,$BD$10&lt;&gt;0,$BF$10&lt;&gt;0,$BH$10&lt;&gt;0,$BJ$10&lt;&gt;0,$BL$10&lt;&gt;0,$BN$10&lt;&gt;0,$BP$10&lt;&gt;0,$BR$10&lt;&gt;0,$BT$10&lt;&gt;0,$BV$10&lt;&gt;0,$BX$10&lt;&gt;0,$BZ$10&lt;&gt;0,$CB$10&lt;&gt;0,$CD$10&lt;&gt;0,$CF$10&lt;&gt;0,$CH$10&lt;&gt;0,$CJ$10&lt;&gt;0,$CL$10&lt;&gt;0,$CN$10&lt;&gt;0,$CP$10&lt;&gt;0,$CR$10&lt;&gt;0),IF(AND(COUNTIF($B$10,"*BD*"),$B$6="Classique"),$B$7,IF(AND(COUNTIF($D$10,"*BD*"),$D$6="Classique"),$D$7,IF(AND(COUNTIF($F$10,"*BD*"),$F$6="Classique"),$F$7,IF(AND(COUNTIF($H$10,"*BD*"),$H$6="Classique"),$H$7,IF(AND(COUNTIF($J$10,"*BD*"),$J$6="Classique"),$J$7,IF(AND(COUNTIF($L$10,"*BD*"),$L$6="Classique"),$L$7,IF(AND(COUNTIF($N$10,"*BD*"),$N$6="Classique"),$N$7,IF(AND(COUNTIF($P$10,"*BD*"),$P$6="Classique"),$P$7,IF(AND(COUNTIF($R$10,"*BD*"),$R$6="Classique"),$R$7,IF(AND(COUNTIF($T$10,"*BD*"),$T$6="Classique"),$T$7,IF(AND(COUNTIF($V$10,"*BD*"),$V$6="Classique"),$V$7,IF(AND(COUNTIF($X$10,"*BD*"),$X$6="Classique"),$X$7,IF(AND(COUNTIF($Z$10,"*BD*"),$Z$6="Classique"),$Z$7,IF(AND(COUNTIF($AB$10,"*BD*"),$AB$6="Classique"),$AB$7,IF(AND(COUNTIF($AD$10,"*BD*"),$AD$6="Classique"),$AD$7,IF(AND(COUNTIF($AF$10,"*BD*"),$AF$6="Classique"),$AF$7,IF(AND(COUNTIF($AH$10,"*BD*"),$AH$6="Classique"),$AH$7,IF(AND(COUNTIF($AJ$10,"*BD*"),$AJ$6="Classique"),$AJ$7,IF(AND(COUNTIF($AL$10,"*BD*"),$AL$6="Classique"),$AL$7,IF(AND(COUNTIF($AN$10,"*BD*"),$AN$6="Classique"),$AN$7,IF(AND(COUNTIF($AP$10,"*BD*"),$AP$6="Classique"),$AP$7,IF(AND(COUNTIF($AR$10,"*BD*"),$AR$6="Classique"),$AR$7,IF(AND(COUNTIF($AT$10,"*BD*"),$AT$6="Classique"),$AT$7,IF(AND(COUNTIF($AV$10,"*BD*"),$AV$6="Classique"),$AV$7,IF(AND(COUNTIF($AX$10,"*BD*"),$AX$6="Classique"),$AX$7,IF(AND(COUNTIF($AZ$10,"*BD*"),$AZ$6="Classique"),$AZ$7,IF(AND(COUNTIF($BB$10,"*BD*"),$BB$6="Classique"),$BB$7,IF(AND(COUNTIF($BD$10,"*BD*"),$BD$6="Classique"),$BD$7,IF(AND(COUNTIF($BF$10,"*BD*"),$BF$6="Classique"),$BF$7,IF(AND(COUNTIF($BH$10,"*BD*"),$BH$6="Classique"),$BH$7,IF(AND(COUNTIF($BJ$10,"*BD*"),$BJ$6="Classique"),$BJ$7,IF(AND(COUNTIF($BL$10,"*BD*"),$BL$6="Classique"),$BL$7,IF(AND(COUNTIF($BN$10,"*BD*"),$BN$6="Classique"),$BN$7,IF(AND(COUNTIF($BP$10,"*BD*"),$BP$6="Classique"),$BP$7,IF(AND(COUNTIF($BR$10,"*BD*"),$BR$6="Classique"),$BR$7,IF(AND(COUNTIF($BT$10,"*BD*"),$BT$6="Classique"),$BT$7,IF(AND(COUNTIF($BV$10,"*BD*"),$BV$6="Classique"),$BV$7,IF(AND(COUNTIF($BX$10,"*BD*"),$BX$6="Classique"),$BX$7,IF(AND(COUNTIF($BZ$10,"*BD*"),$BZ$6="Classique"),$BZ$7,IF(AND(COUNTIF($CB$10,"*BD*"),$CB$6="Classique"),$CB$7,IF(AND(COUNTIF($CD$10,"*BD*"),$CD$6="Classique"),$CD$7,IF(AND(COUNTIF($CF$10,"*BD*"),$CF$6="Classique"),$CF$7,IF(AND(COUNTIF($CH$10,"*BD*"),$CH$6="Classique"),$CH$7,IF(AND(COUNTIF($CJ$10,"*BD*"),$CJ$6="Classique"),$CJ$7,IF(AND(COUNTIF($CL$10,"*BD*"),$CL$6="Classique"),$CL$7,IF(AND(COUNTIF($CN$10,"*BD*"),$CN$6="Classique"),$CN$7,IF(AND(COUNTIF($CP$10,"*BD*"),$CP$6="Classique"),$CP$7,IF(AND(COUNTIF($CR$10,"*BD*"),$CR$6="Classique"),$CR$7," "))))))))))))))))))))))))))))))))))))))))))))))))," ")</f>
        <v xml:space="preserve"> </v>
      </c>
      <c r="DC7" s="37" t="str">
        <f t="shared" si="0"/>
        <v xml:space="preserve"> </v>
      </c>
      <c r="DD7" s="37" t="str">
        <f t="shared" ref="DD7:DD33" si="1">IF(DB7=" "," ",IF(OR(AND(DB7=1,$A$6="1/16"),AND(DB7=2,$C$6="1/16"),AND(DB7=3,$E$6="1/16"),AND(DB7=4,$G$6="1/16"),AND(DB7=5,$I$6="1/16"),AND(DB7=6,$K$6="1/16"),AND(DB7=7,$M$6="1/16"),AND(DB7=8,$O$6="1/16"),AND(DB7=9,$Q$6="1/16"),AND(DB7=10,$S$6="1/16"),AND(DB7=11,$U$6="1/16"),AND(DB7=12,$W$6="1/16"),AND(DB7=13,$Y$6="1/16"),AND(DB7=14,$AA$6="1/16"),AND(DB7=15,$AC$6="1/16"),AND(DB7=16,$AE$6="1/16"),AND(DB7=17,$AG$6="1/16"),AND(DB7=18,$AI$6="1/16"),AND(DB7=19,$AK$6="1/16"),AND(DB7=20,$AM$6="1/16"),AND(DB7=21,$AO$6="1/16"),AND(DB7=22,$AQ$6="1/16"),AND(DB7=23,$AS$6="1/16"),AND(DB7=24,$AU$6="1/16"),AND(DB7=25,$AW$6="1/16"),AND(DB7=26,$AY$6="1/16"),AND(DB7=27,$BA$6="1/16"),AND(DB7=28,$BC$6="1/16"),AND(DB7=29,$BE$6="1/16"),AND(DB7=30,$BG$6="1/16"),AND(DB7=31,$BI$6="1/16"),AND(DB7=32,$BK$6="1/16"),AND(DB7=33,$BM$6="1/16")),"1/16",IF(OR(AND(DB7=1,$A$6="1/8"),AND(DB7=2,$C$6="1/8"),AND(DB7=3,$E$6="1/8"),AND(DB7=4,$G$6="1/8"),AND(DB7=5,$I$6="1/8"),AND(DB7=6,$K$6="1/8"),AND(DB7=7,$M$6="1/8"),AND(DB7=8,$O$6="1/8"),AND(DB7=9,$Q$6="1/8"),AND(DB7=10,$S$6="1/8"),AND(DB7=11,$U$6="1/8"),AND(DB7=12,$W$6="1/8"),AND(DB7=13,$Y$6="1/8"),AND(DB7=14,$AA$6="1/8"),AND(DB7=15,$AC$6="1/8"),AND(DB7=16,$AE$6="1/8"),AND(DB7=17,$AG$6="1/8"),AND(DB7=18,$AI$6="1/8"),AND(DB7=19,$AK$6="1/8"),AND(DB7=20,$AM$6="1/8"),AND(DB7=21,$AO$6="1/8"),AND(DB7=22,$AQ$6="1/8"),AND(DB7=23,$AS$6="1/8"),AND(DB7=24,$AU$6="1/8"),AND(DB7=25,$AW$6="1/8"),AND(DB7=26,$AY$6="1/8"),AND(DB7=27,$BA$6="1/8"),AND(DB7=28,$BC$6="1/8"),AND(DB7=29,$BE$6="1/8"),AND(DB7=30,$BG$6="1/8"),AND(DB7=31,$BI$6="1/8"),AND(DB7=32,$BK$6="1/8"),AND(DB7=33,$BM$6="1/8"),AND(DB7=34,$BO$6="1/8"),AND(DB7=35,$BQ$6="1/8"),AND(DB7=36,$BS$6="1/8"),AND(DB7=37,$BU$6="1/8"),AND(DB7=38,$BW$6="1/8"),AND(DB7=39,$BY$6="1/8"),AND(DB7=40,$CA$6="1/8"),AND(DB7=41,$CC$6="1/8")),"1/8",IF(OR(AND(DB7=1,$A$6="1/4"),AND(DB7=2,$C$6="1/4"),AND(DB7=3,$E$6="1/4"),AND(DB7=4,$G$6="1/4"),AND(DB7=5,$I$6="1/4"),AND(DB7=6,$K$6="1/4"),AND(DB7=7,$M$6="1/4"),AND(DB7=8,$O$6="1/4"),AND(DB7=9,$Q$6="1/4"),AND(DB7=10,$S$6="1/4"),AND(DB7=11,$U$6="1/4"),AND(DB7=12,$W$6="1/4"),AND(DB7=13,$Y$6="1/4"),AND(DB7=14,$AA$6="1/4"),AND(DB7=15,$AC$6="1/4"),AND(DB7=16,$AE$6="1/4"),AND(DB7=17,$AG$6="1/4"),AND(DB7=18,$AI$6="1/4"),AND(DB7=19,$AK$6="1/4"),AND(DB7=20,$AM$6="1/4"),AND(DB7=21,$AO$6="1/4"),AND(DB7=22,$AQ$6="1/4"),AND(DB7=23,$AS$6="1/4"),AND(DB7=24,$AU$6="1/4"),AND(DB7=25,$AW$6="1/4"),AND(DB7=26,$AY$6="1/4"),AND(DB7=27,$BA$6="1/4"),AND(DB7=28,$BC$6="1/4"),AND(DB7=29,$BE$6="1/4"),AND(DB7=30,$BG$6="1/4"),AND(DB7=31,$BI$6="1/4"),AND(DB7=32,$BK$6="1/4"),AND(DB7=33,$BM$6="1/4"),AND(DB7=34,$BO$6="1/4"),AND(DB7=35,$BQ$6="1/4"),AND(DB7=36,$BS$6="1/4"),AND(DB7=37,$BU$6="1/4"),AND(DB7=38,$BW$6="1/4"),AND(DB7=39,$BY$6="1/4"),AND(DB7=40,$CA$6="1/4"),AND(DB7=41,$CC$6="1/4"),AND(DB7=42,$CE$6="1/4"),AND(DB7=43,$CG$6="1/4"),AND(DB7=44,$CI$6="1/4"),AND(DB7=45,$CK$6="1/4")),"1/4",IF(OR(AND(DB7=1,$A$6="1/2"),AND(DB7=2,$C$6="1/2"),AND(DB7=3,$E$6="1/2"),AND(DB7=4,$G$6="1/2"),AND(DB7=5,$I$6="1/2"),AND(DB7=6,$K$6="1/2"),AND(DB7=7,$M$6="1/2"),AND(DB7=8,$O$6="1/2"),AND(DB7=9,$Q$6="1/2"),AND(DB7=10,$S$6="1/2"),AND(DB7=11,$U$6="1/2"),AND(DB7=12,$W$6="1/2"),AND(DB7=13,$Y$6="1/2"),AND(DB7=14,$AA$6="1/2"),AND(DB7=15,$AC$6="1/2"),AND(DB7=16,$AE$6="1/2"),AND(DB7=17,$AG$6="1/2"),AND(DB7=18,$AI$6="1/2"),AND(DB7=19,$AK$6="1/2"),AND(DB7=20,$AM$6="1/2"),AND(DB7=21,$AO$6="1/2"),AND(DB7=22,$AQ$6="1/2"),AND(DB7=23,$AS$6="1/2"),AND(DB7=24,$AU$6="1/2"),AND(DB7=25,$AW$6="1/2"),AND(DB7=26,$AY$6="1/2"),AND(DB7=27,$BA$6="1/2"),AND(DB7=28,$BC$6="1/2"),AND(DB7=29,$BE$6="1/2"),AND(DB7=30,$BG$6="1/2"),AND(DB7=31,$BI$6="1/2"),AND(DB7=32,$BK$6="1/2"),AND(DB7=33,$BM$6="1/2"),AND(DB7=34,$BO$6="1/2"),AND(DB7=35,$BQ$6="1/2"),AND(DB7=36,$BS$6="1/2"),AND(DB7=37,$BU$6="1/2"),AND(DB7=38,$BW$6="1/2"),AND(DB7=39,$BY$6="1/2"),AND(DB7=40,$CA$6="1/2"),AND(DB7=41,$CC$6="1/2"),AND(DB7=42,$CE$6="1/2"),AND(DB7=43,$CG$6="1/2"),AND(DB7=44,$CI$6="1/2"),AND(DB7=45,$CK$6="1/2"),AND(DB7=46,$CM$6="1/2"),AND(DB7=47,$CO$6="1/2")),"1/2",IF(OR(AND(DB7=1,$A$6="Finale"),AND(DB7=2,$C$6="Finale"),AND(DB7=3,$E$6="Finale"),AND(DB7=4,$G$6="Finale"),AND(DB7=5,$I$6="Finale"),AND(DB7=6,$K$6="Finale"),AND(DB7=7,$M$6="Finale"),AND(DB7=8,$O$6="Finale"),AND(DB7=9,$Q$6="Finale"),AND(DB7=10,$S$6="Finale"),AND(DB7=11,$U$6="Finale"),AND(DB7=12,$W$6="Finale"),AND(DB7=13,$Y$6="Finale"),AND(DB7=14,$AA$6="Finale"),AND(DB7=15,$AC$6="Finale"),AND(DB7=16,$AE$6="Finale"),AND(DB7=17,$AG$6="Finale"),AND(DB7=18,$AI$6="Finale"),AND(DB7=19,$AK$6="Finale"),AND(DB7=20,$AM$6="Finale"),AND(DB7=21,$AO$6="Finale"),AND(DB7=22,$AQ$6="Finale"),AND(DB7=23,$AS$6="Finale"),AND(DB7=24,$AU$6="Finale"),AND(DB7=25,$AW$6="Finale"),AND(DB7=26,$AY$6="Finale"),AND(DB7=27,$BA$6="Finale"),AND(DB7=28,$BC$6="Finale"),AND(DB7=29,$BE$6="Finale"),AND(DB7=30,$BG$6="Finale"),AND(DB7=31,$BI$6="Finale"),AND(DB7=32,$BK$6="Finale"),AND(DB7=33,$BM$6="Finale"),AND(DB7=34,$BO$6="Finale"),AND(DB7=35,$BQ$6="Finale"),AND(DB7=36,$BS$6="Finale"),AND(DB7=37,$BU$6="Finale"),AND(DB7=38,$BW$6="Finale"),AND(DB7=39,$BY$6="Finale"),AND(DB7=40,$CA$6="Finale"),AND(DB7=41,$CC$6="Finale"),AND(DB7=42,$CE$6="Finale"),AND(DB7=43,$CG$6="Finale"),AND(DB7=44,$CI$6="Finale"),AND(DB7=45,$CK$6="Finale"),AND(DB7=46,$CM$6="Finale"),AND(DB7=47,$CO$6="Finale"))="Finale",,IF(OR(AND(DB7=1,$A$6="F+PF"),AND(DB7=2,$C$6="F+PF"),AND(DB7=3,$E$6="F+PF"),AND(DB7=4,$G$6="F+PF"),AND(DB7=5,$I$6="F+PF"),AND(DB7=6,$K$6="F+PF"),AND(DB7=7,$M$6="F+PF"),AND(DB7=8,$O$6="F+PF"),AND(DB7=9,$Q$6="F+PF"),AND(DB7=10,$S$6="F+PF"),AND(DB7=11,$U$6="F+PF"),AND(DB7=12,$W$6="F+PF"),AND(DB7=13,$Y$6="F+PF"),AND(DB7=14,$AA$6="F+PF"),AND(DB7=15,$AC$6="F+PF"),AND(DB7=16,$AE$6="F+PF"),AND(DB7=17,$AG$6="F+PF"),AND(DB7=18,$AI$6="F+PF"),AND(DB7=19,$AK$6="F+PF"),AND(DB7=20,$AM$6="F+PF"),AND(DB7=21,$AO$6="F+PF"),AND(DB7=22,$AQ$6="F+PF"),AND(DB7=23,$AS$6="F+PF"),AND(DB7=24,$AU$6="F+PF"),AND(DB7=25,$AW$6="F+PF"),AND(DB7=26,$AY$6="F+PF"),AND(DB7=27,$BA$6="F+PF"),AND(DB7=28,$BC$6="F+PF"),AND(DB7=29,$BE$6="F+PF"),AND(DB7=30,$BG$6="F+PF"),AND(DB7=31,$BI$6="F+PF"),AND(DB7=32,$BK$6="F+PF"),AND(DB7=33,$BM$6="F+PF"),AND(DB7=34,$BO$6="F+PF"),AND(DB7=35,$BQ$6="F+PF"),AND(DB7=36,$BS$6="F+PF"),AND(DB7=37,$BU$6="F+PF"),AND(DB7=38,$BW$6="F+PF"),AND(DB7=39,$BY$6="F+PF"),AND(DB7=40,$CA$6="F+PF"),AND(DB7=41,$CC$6="F+PF"),AND(DB7=42,$CE$6="F+PF"),AND(DB7=43,$CG$6="F+PF"),AND(DB7=44,$CI$6="F+PF"),AND(DB7=45,$CK$6="F+PF"),AND(DB7=46,$CM$6="F+PF")),"Finale - Pte Finale"," ")))))))</f>
        <v xml:space="preserve"> </v>
      </c>
      <c r="DE7" s="37" t="str">
        <f>IF(OR($B$20&lt;&gt;0,$D$20&lt;&gt;0,$F$20&lt;&gt;0,$H$20&lt;&gt;0,$J$20&lt;&gt;0,$L$20&lt;&gt;0,$N$20&lt;&gt;0,$P$20&lt;&gt;0,$R$20&lt;&gt;0,$T$20&lt;&gt;0,$V$20&lt;&gt;0,$X$20&lt;&gt;0,$Z$20&lt;&gt;0,$AB$20&lt;&gt;0,$AD$20&lt;&gt;0,$AF$20&lt;&gt;0,$AH$20&lt;&gt;0,$AJ$20&lt;&gt;0,$AL$20&lt;&gt;0,$AN$20&lt;&gt;0,$AP$20&lt;&gt;0,$AR$20&lt;&gt;0,$AT$20&lt;&gt;0,$AV$20&lt;&gt;0,$AX$20&lt;&gt;0,$AZ$20&lt;&gt;0,$BB$20&lt;&gt;0,$BD$20&lt;&gt;0,$BF$20&lt;&gt;0,$BH$20&lt;&gt;0,$BJ$20&lt;&gt;0,$BL$20&lt;&gt;0,$BN$20&lt;&gt;0,$BP$20&lt;&gt;0,$BR$20&lt;&gt;0,$BT$20&lt;&gt;0,$BV$20&lt;&gt;0,$BX$20&lt;&gt;0,$BZ$20&lt;&gt;0,$CB$20&lt;&gt;0,$CD$20&lt;&gt;0,$CF$20&lt;&gt;0,$CH$20&lt;&gt;0,$CJ$20&lt;&gt;0,$CL$20&lt;&gt;0,$CN$20&lt;&gt;0,$CP$20&lt;&gt;0,$CR$20&lt;&gt;0),IF(AND(COUNTIF($B$20,"*BD*"),$B$16="Classique"),$B$17,IF(AND(COUNTIF($D$20,"*BD*"),$D$16="Classique"),$D$17,IF(AND(COUNTIF($F$20,"*BD*"),$F$16="Classique"),$F$17,IF(AND(COUNTIF($H$20,"*BD*"),$H$16="Classique"),$H$17,IF(AND(COUNTIF($J$20,"*BD*"),$J$16="Classique"),$J$17,IF(AND(COUNTIF($L$20,"*BD*"),$L$16="Classique"),$L$17,IF(AND(COUNTIF($N$20,"*BD*"),$N$16="Classique"),$N$17,IF(AND(COUNTIF($P$20,"*BD*"),$P$16="Classique"),$P$17,IF(AND(COUNTIF($R$20,"*BD*"),$R$16="Classique"),$R$17,IF(AND(COUNTIF($T$20,"*BD*"),$T$16="Classique"),$T$17,IF(AND(COUNTIF($V$20,"*BD*"),$V$16="Classique"),$V$17,IF(AND(COUNTIF($X$20,"*BD*"),$X$16="Classique"),$X$17,IF(AND(COUNTIF($Z$20,"*BD*"),$Z$16="Classique"),$Z$17,IF(AND(COUNTIF($AB$20,"*BD*"),$AB$16="Classique"),$AB$17,IF(AND(COUNTIF($AD$20,"*BD*"),$AD$16="Classique"),$AD$17,IF(AND(COUNTIF($AF$20,"*BD*"),$AF$16="Classique"),$AF$17,IF(AND(COUNTIF($AH$20,"*BD*"),$AH$16="Classique"),$AH$17,IF(AND(COUNTIF($AJ$20,"*BD*"),$AJ$16="Classique"),$AJ$17,IF(AND(COUNTIF($AL$20,"*BD*"),$AL$16="Classique"),$AL$17,IF(AND(COUNTIF($AN$20,"*BD*"),$AN$16="Classique"),$AN$17,IF(AND(COUNTIF($AP$20,"*BD*"),$AP$16="Classique"),$AP$17,IF(AND(COUNTIF($AR$20,"*BD*"),$AR$16="Classique"),$AR$17,IF(AND(COUNTIF($AT$20,"*BD*"),$AT$16="Classique"),$AT$17,IF(AND(COUNTIF($AV$20,"*BD*"),$AV$16="Classique"),$AV$17,IF(AND(COUNTIF($AX$20,"*BD*"),$AX$16="Classique"),$AX$17,IF(AND(COUNTIF($AZ$20,"*BD*"),$AZ$16="Classique"),$AZ$17,IF(AND(COUNTIF($BB$20,"*BD*"),$BB$16="Classique"),$BB$17,IF(AND(COUNTIF($BD$20,"*BD*"),$BD$16="Classique"),$BD$17,IF(AND(COUNTIF($BF$20,"*BD*"),$BF$16="Classique"),$BF$17,IF(AND(COUNTIF($BH$20,"*BD*"),$BH$16="Classique"),$BH$17,IF(AND(COUNTIF($BJ$20,"*BD*"),$BJ$16="Classique"),$BJ$17,IF(AND(COUNTIF($BL$20,"*BD*"),$BL$16="Classique"),$BL$17,IF(AND(COUNTIF($BN$20,"*BD*"),$BN$16="Classique"),$BN$17,IF(AND(COUNTIF($BP$20,"*BD*"),$BP$16="Classique"),$BP$17,IF(AND(COUNTIF($BR$20,"*BD*"),$BR$16="Classique"),$BR$17,IF(AND(COUNTIF($BT$20,"*BD*"),$BT$16="Classique"),$BT$17,IF(AND(COUNTIF($BV$20,"*BD*"),$BV$16="Classique"),$BV$17,IF(AND(COUNTIF($BX$20,"*BD*"),$BX$16="Classique"),$BX$17,IF(AND(COUNTIF($BZ$20,"*BD*"),$BZ$16="Classique"),$BZ$17,IF(AND(COUNTIF($CB$20,"*BD*"),$CB$16="Classique"),$CB$17,IF(AND(COUNTIF($CD$20,"*BD*"),$CD$16="Classique"),$CD$17,IF(AND(COUNTIF($CF$20,"*BD*"),$CF$16="Classique"),$CF$17,IF(AND(COUNTIF($CH$20,"*BD*"),$CH$16="Classique"),$CH$17,IF(AND(COUNTIF($CJ$20,"*BD*"),$CJ$16="Classique"),$CJ$17,IF(AND(COUNTIF($CL$20,"*BD*"),$CL$16="Classique"),$CL$17,IF(AND(COUNTIF($CN$20,"*BD*"),$CN$16="Classique"),$CN$17,IF(AND(COUNTIF($CP$20,"*BD*"),$CP$16="Classique"),$CP$17,IF(AND(COUNTIF($CR$20,"*BD*"),$CR$16="Classique"),$CR$17," "))))))))))))))))))))))))))))))))))))))))))))))))," ")</f>
        <v xml:space="preserve"> </v>
      </c>
      <c r="DF7" s="37" t="str">
        <f t="shared" ref="DF7:DF33" si="2">IF(DE7=" "," ",IF(OR(AND(DE7=1,$A$16="1/16"),AND(DE7=2,$C$16="1/16"),AND(DE7=3,$E$16="1/16"),AND(DE7=4,$G$16="1/16"),AND(DE7=5,$I$16="1/16"),AND(DE7=6,$K$16="1/16"),AND(DE7=7,$M$16="1/16"),AND(DE7=8,$O$16="1/16"),AND(DE7=9,$Q$16="1/16"),AND(DE7=10,$S$16="1/16"),AND(DE7=11,$U$16="1/16"),AND(DE7=12,$W$16="1/16"),AND(DE7=13,$Y$16="1/16"),AND(DE7=14,$AA$16="1/16"),AND(DE7=15,$AC$16="1/16"),AND(DE7=16,$AE$16="1/16"),AND(DE7=17,$AG$16="1/16"),AND(DE7=18,$AI$16="1/16"),AND(DE7=19,$AK$16="1/16"),AND(DE7=20,$AM$16="1/16"),AND(DE7=21,$AO$16="1/16"),AND(DE7=22,$AQ$16="1/16"),AND(DE7=23,$AS$16="1/16"),AND(DE7=24,$AU$16="1/16"),AND(DE7=25,$AW$16="1/16"),AND(DE7=26,$AY$16="1/16"),AND(DE7=27,$BA$16="1/16"),AND(DE7=28,$BC$16="1/16"),AND(DE7=29,$BE$16="1/16"),AND(DE7=30,$BG$16="1/16"),AND(DE7=31,$BI$16="1/16"),AND(DE7=32,$BK$16="1/16"),AND(DE7=33,$BM$16="1/16")),DE7+15,IF(OR(AND(DE7=1,$A$16="1/8"),AND(DE7=2,$C$16="1/8"),AND(DE7=3,$E$16="1/8"),AND(DE7=4,$G$16="1/8"),AND(DE7=5,$I$16="1/8"),AND(DE7=6,$K$16="1/8"),AND(DE7=7,$M$16="1/8"),AND(DE7=8,$O$16="1/8"),AND(DE7=9,$Q$16="1/8"),AND(DE7=10,$S$16="1/8"),AND(DE7=11,$U$16="1/8"),AND(DE7=12,$W$16="1/8"),AND(DE7=13,$Y$16="1/8"),AND(DE7=14,$AA$16="1/8"),AND(DE7=15,$AC$16="1/8"),AND(DE7=16,$AE$16="1/8"),AND(DE7=17,$AG$16="1/8"),AND(DE7=18,$AI$16="1/8"),AND(DE7=19,$AK$16="1/8"),AND(DE7=20,$AM$16="1/8"),AND(DE7=21,$AO$16="1/8"),AND(DE7=22,$AQ$16="1/8"),AND(DE7=23,$AS$16="1/8"),AND(DE7=24,$AU$16="1/8"),AND(DE7=25,$AW$16="1/8"),AND(DE7=26,$AY$16="1/8"),AND(DE7=27,$BA$16="1/8"),AND(DE7=28,$BC$16="1/8"),AND(DE7=29,$BE$16="1/8"),AND(DE7=30,$BG$16="1/8"),AND(DE7=31,$BI$16="1/8"),AND(DE7=32,$BK$16="1/8"),AND(DE7=33,$BM$16="1/8"),AND(DE7=34,$BO$16="1/8"),AND(DE7=35,$BQ$16="1/8"),AND(DE7=36,$BS$16="1/8"),AND(DE7=37,$BU$16="1/8"),AND(DE7=38,$BW$16="1/8"),AND(DE7=39,$BY$16="1/8"),AND(DE7=40,$CA$16="1/8"),AND(DE7=41,$CC$16="1/8")),DE7+7,IF(OR(AND(DE7=1,$A$16="1/4"),AND(DE7=2,$C$16="1/4"),AND(DE7=3,$E$16="1/4"),AND(DE7=4,$G$16="1/4"),AND(DE7=5,$I$16="1/4"),AND(DE7=6,$K$16="1/4"),AND(DE7=7,$M$16="1/4"),AND(DE7=8,$O$16="1/4"),AND(DE7=9,$Q$16="1/4"),AND(DE7=10,$S$16="1/4"),AND(DE7=11,$U$16="1/4"),AND(DE7=12,$W$16="1/4"),AND(DE7=13,$Y$16="1/4"),AND(DE7=14,$AA$16="1/4"),AND(DE7=15,$AC$16="1/4"),AND(DE7=16,$AE$16="1/4"),AND(DE7=17,$AG$16="1/4"),AND(DE7=18,$AI$16="1/4"),AND(DE7=19,$AK$16="1/4"),AND(DE7=20,$AM$16="1/4"),AND(DE7=21,$AO$16="1/4"),AND(DE7=22,$AQ$16="1/4"),AND(DE7=23,$AS$16="1/4"),AND(DE7=24,$AU$16="1/4"),AND(DE7=25,$AW$16="1/4"),AND(DE7=26,$AY$16="1/4"),AND(DE7=27,$BA$16="1/4"),AND(DE7=28,$BC$16="1/4"),AND(DE7=29,$BE$16="1/4"),AND(DE7=30,$BG$16="1/4"),AND(DE7=31,$BI$16="1/4"),AND(DE7=32,$BK$16="1/4"),AND(DE7=33,$BM$16="1/4"),AND(DE7=34,$BO$16="1/4"),AND(DE7=35,$BQ$16="1/4"),AND(DE7=36,$BS$16="1/4"),AND(DE7=37,$BU$16="1/4"),AND(DE7=38,$BW$16="1/4"),AND(DE7=39,$BY$16="1/4"),AND(DE7=40,$CA$16="1/4"),AND(DE7=41,$CC$16="1/4"),AND(DE7=42,$CE$16="1/4"),AND(DE7=43,$CG$16="1/4"),AND(DE7=44,$CI$16="1/4"),AND(DE7=45,$CK$16="1/4")),DE7+3,IF(OR(AND(DE7=1,OR($A$16="1/2",$A$16="Finale")),AND(DE7=2,OR($C$16="1/2",$C$16="Finale")),AND(DE7=3,OR($E$16="1/2",$E$16="Finale")),AND(DE7=4,OR($G$16="1/2",$G$16="Finale")),AND(DE7=5,OR($I$16="1/2",$I$16="Finale")),AND(DE7=6,OR($K$16="1/2",$K$16="Finale")),AND(DE7=7,OR($M$16="1/2",$M$16="Finale")),AND(DE7=8,OR($O$16="1/2",$O$16="Finale")),AND(DE7=9,OR($Q$16="1/2",$Q$16="Finale")),AND(DE7=10,OR($S$16="1/2",$S$16="Finale")),AND(DE7=11,OR($U$16="1/2",$U$16="Finale")),AND(DE7=12,OR($W$16="1/2",$W$16="Finale")),AND(DE7=13,OR($Y$16="1/2",$Y$16="Finale")),AND(DE7=14,OR($AA$16="1/2",$AA$16="Finale")),AND(DE7=15,OR($AC$16="1/2",$AC$16="Finale")),AND(DE7=16,OR($AE$16="1/2",$AE$16="Finale")),AND(DE7=17,OR($AG$16="1/2",$AG$16="Finale")),AND(DE7=18,OR($AI$16="1/2",$AI$16="Finale")),AND(DE7=19,OR($AK$16="1/2",$AK$16="Finale")),AND(DE7=20,OR($AM$16="1/2",$AM$16="Finale")),AND(DE7=21,OR($AO$16="1/2",$AO$16="Finale")),AND(DE7=22,OR($AQ$16="1/2",$AQ$16="Finale")),AND(DE7=23,OR($AS$16="1/2",$AS$16="Finale")),AND(DE7=24,OR($AU$16="1/2",$AU$16="Finale")),AND(DE7=25,OR($AW$16="1/2",$AW$16="Finale")),AND(DE7=26,OR($AY$16="1/2",$AY$16="Finale")),AND(DE7=27,OR($BA$16="1/2",$BA$16="Finale")),AND(DE7=28,OR($BC$16="1/2",$BC$16="Finale")),AND(DE7=29,OR($BE$16="1/2",$BE$16="Finale")),AND(DE7=30,OR($BG$16="1/2",$BG$16="Finale")),AND(DE7=31,OR($BI$16="1/2",$BI$16="Finale")),AND(DE7=32,OR($BK$16="1/2",$BK$16="Finale")),AND(DE7=33,OR($BM$16="1/2",$BM$16="Finale")),AND(DE7=34,OR($BO$16="1/2",$BO$16="Finale")),AND(DE7=35,OR($BQ$16="1/2",$BQ$16="Finale")),AND(DE7=36,OR($BS$16="1/2",$BS$16="Finale")),AND(DE7=37,OR($BU$16="1/2",$BU$16="Finale")),AND(DE7=38,OR($BW$16="1/2",$BW$16="Finale")),AND(DE7=39,OR($BY$16="1/2",$BY$16="Finale")),AND(DE7=40,OR($CA$16="1/2",$CA$16="Finale")),AND(DE7=41,OR($CC$16="1/2",$CC$16="Finale")),AND(DE7=42,OR($CE$16="1/2",$CE$16="Finale")),AND(DE7=43,OR($CG$16="1/2",$CG$16="Finale")),AND(DE7=44,OR($CI$16="1/2",$CI$16="Finale")),AND(DE7=45,OR($CK$16="1/2",$CK$16="Finale")),AND(DE7=46,OR($CM$16="1/2",$CM$16="Finale")),AND(DE7=47,OR($CO$16="1/2",$CO$16="Finale"))),DE7+1,IF(OR(AND(DE7=1,$A$16="F+PF"),AND(DE7=2,$C$16="F+PF"),AND(DE7=3,$E$16="F+PF"),AND(DE7=4,$G$16="F+PF"),AND(DE7=5,$I$16="F+PF"),AND(DE7=6,$K$16="F+PF"),AND(DE7=7,$M$16="F+PF"),AND(DE7=8,$O$16="F+PF"),AND(DE7=9,$Q$16="F+PF"),AND(DE7=10,$S$16="F+PF"),AND(DE7=11,$U$16="F+PF"),AND(DE7=12,$W$16="F+PF"),AND(DE7=13,$Y$16="F+PF"),AND(DE7=14,$AA$16="F+PF"),AND(DE7=15,$AC$16="F+PF"),AND(DE7=16,$AE$16="F+PF"),AND(DE7=17,$AG$16="F+PF"),AND(DE7=18,$AI$16="F+PF"),AND(DE7=19,$AK$16="F+PF"),AND(DE7=20,$AM$16="F+PF"),AND(DE7=21,$AO$16="F+PF"),AND(DE7=22,$AQ$16="F+PF"),AND(DE7=23,$AS$16="F+PF"),AND(DE7=24,$AU$16="F+PF"),AND(DE7=25,$AW$16="F+PF"),AND(DE7=26,$AY$16="F+PF"),AND(DE7=27,$BA$16="F+PF"),AND(DE7=28,$BC$16="F+PF"),AND(DE7=29,$BE$16="F+PF"),AND(DE7=30,$BG$16="F+PF"),AND(DE7=31,$BI$16="F+PF"),AND(DE7=32,$BK$16="F+PF"),AND(DE7=33,$BM$16="F+PF"),AND(DE7=34,$BO$16="F+PF"),AND(DE7=35,$BQ$16="F+PF"),AND(DE7=36,$BS$16="F+PF"),AND(DE7=37,$BU$16="F+PF"),AND(DE7=38,$BW$16="F+PF"),AND(DE7=39,$BY$16="F+PF"),AND(DE7=40,$CA$16="F+PF"),AND(DE7=41,$CC$16="F+PF"),AND(DE7=42,$CE$16="F+PF"),AND(DE7=43,$CG$16="F+PF"),AND(DE7=44,$CI$16="F+PF"),AND(DE7=45,$CK$16="F+PF"),AND(DE7=46,$CM$16="F+PF")),DE7+2," "))))))</f>
        <v xml:space="preserve"> </v>
      </c>
      <c r="DG7" s="37" t="str">
        <f t="shared" ref="DG7:DG33" si="3">IF(DE7=" "," ",IF(OR(AND(DE7=1,$A$16="1/16"),AND(DE7=2,$C$16="1/16"),AND(DE7=3,$E$16="1/16"),AND(DE7=4,$G$16="1/16"),AND(DE7=5,$I$16="1/16"),AND(DE7=6,$K$16="1/16"),AND(DE7=7,$M$16="1/16"),AND(DE7=8,$O$16="1/16"),AND(DE7=9,$Q$16="1/16"),AND(DE7=10,$S$16="1/16"),AND(DE7=11,$U$16="1/16"),AND(DE7=12,$W$16="1/16"),AND(DE7=13,$Y$16="1/16"),AND(DE7=14,$AA$16="1/16"),AND(DE7=15,$AC$16="1/16"),AND(DE7=16,$AE$16="1/16"),AND(DE7=17,$AG$16="1/16"),AND(DE7=18,$AI$16="1/16"),AND(DE7=19,$AK$16="1/16"),AND(DE7=20,$AM$16="1/16"),AND(DE7=21,$AO$16="1/16"),AND(DE7=22,$AQ$16="1/16"),AND(DE7=23,$AS$16="1/16"),AND(DE7=24,$AU$16="1/16"),AND(DE7=25,$AW$16="1/16"),AND(DE7=26,$AY$16="1/16"),AND(DE7=27,$BA$16="1/16"),AND(DE7=28,$BC$16="1/16"),AND(DE7=29,$BE$16="1/16"),AND(DE7=30,$BG$16="1/16"),AND(DE7=31,$BI$16="1/16"),AND(DE7=32,$BK$16="1/16"),AND(DE7=33,$BM$16="1/16")),"1/16",IF(OR(AND(DE7=1,$A$16="1/8"),AND(DE7=2,$C$16="1/8"),AND(DE7=3,$E$16="1/8"),AND(DE7=4,$G$16="1/8"),AND(DE7=5,$I$16="1/8"),AND(DE7=6,$K$16="1/8"),AND(DE7=7,$M$16="1/8"),AND(DE7=8,$O$16="1/8"),AND(DE7=9,$Q$16="1/8"),AND(DE7=10,$S$16="1/8"),AND(DE7=11,$U$16="1/8"),AND(DE7=12,$W$16="1/8"),AND(DE7=13,$Y$16="1/8"),AND(DE7=14,$AA$16="1/8"),AND(DE7=15,$AC$16="1/8"),AND(DE7=16,$AE$16="1/8"),AND(DE7=17,$AG$16="1/8"),AND(DE7=18,$AI$16="1/8"),AND(DE7=19,$AK$16="1/8"),AND(DE7=20,$AM$16="1/8"),AND(DE7=21,$AO$16="1/8"),AND(DE7=22,$AQ$16="1/8"),AND(DE7=23,$AS$16="1/8"),AND(DE7=24,$AU$16="1/8"),AND(DE7=25,$AW$16="1/8"),AND(DE7=26,$AY$16="1/8"),AND(DE7=27,$BA$16="1/8"),AND(DE7=28,$BC$16="1/8"),AND(DE7=29,$BE$16="1/8"),AND(DE7=30,$BG$16="1/8"),AND(DE7=31,$BI$16="1/8"),AND(DE7=32,$BK$16="1/8"),AND(DE7=33,$BM$16="1/8"),AND(DE7=34,$BO$16="1/8"),AND(DE7=35,$BQ$16="1/8"),AND(DE7=36,$BS$16="1/8"),AND(DE7=37,$BU$16="1/8"),AND(DE7=38,$BW$16="1/8"),AND(DE7=39,$BY$16="1/8"),AND(DE7=40,$CA$16="1/8"),AND(DE7=41,$CC$16="1/8")),"1/8",IF(OR(AND(DE7=1,$A$16="1/4"),AND(DE7=2,$C$16="1/4"),AND(DE7=3,$E$16="1/4"),AND(DE7=4,$G$16="1/4"),AND(DE7=5,$I$16="1/4"),AND(DE7=6,$K$16="1/4"),AND(DE7=7,$M$16="1/4"),AND(DE7=8,$O$16="1/4"),AND(DE7=9,$Q$16="1/4"),AND(DE7=10,$S$16="1/4"),AND(DE7=11,$U$16="1/4"),AND(DE7=12,$W$16="1/4"),AND(DE7=13,$Y$16="1/4"),AND(DE7=14,$AA$16="1/4"),AND(DE7=15,$AC$16="1/4"),AND(DE7=16,$AE$16="1/4"),AND(DE7=17,$AG$16="1/4"),AND(DE7=18,$AI$16="1/4"),AND(DE7=19,$AK$16="1/4"),AND(DE7=20,$AM$16="1/4"),AND(DE7=21,$AO$16="1/4"),AND(DE7=22,$AQ$16="1/4"),AND(DE7=23,$AS$16="1/4"),AND(DE7=24,$AU$16="1/4"),AND(DE7=25,$AW$16="1/4"),AND(DE7=26,$AY$16="1/4"),AND(DE7=27,$BA$16="1/4"),AND(DE7=28,$BC$16="1/4"),AND(DE7=29,$BE$16="1/4"),AND(DE7=30,$BG$16="1/4"),AND(DE7=31,$BI$16="1/4"),AND(DE7=32,$BK$16="1/4"),AND(DE7=33,$BM$16="1/4"),AND(DE7=34,$BO$16="1/4"),AND(DE7=35,$BQ$16="1/4"),AND(DE7=36,$BS$16="1/4"),AND(DE7=37,$BU$16="1/4"),AND(DE7=38,$BW$16="1/4"),AND(DE7=39,$BY$16="1/4"),AND(DE7=40,$CA$16="1/4"),AND(DE7=41,$CC$16="1/4"),AND(DE7=42,$CE$16="1/4"),AND(DE7=43,$CG$16="1/4"),AND(DE7=44,$CI$16="1/4"),AND(DE7=45,$CK$16="1/4")),"1/4",IF(OR(AND(DE7=1,$A$16="1/2"),AND(DE7=2,$C$16="1/2"),AND(DE7=3,$E$16="1/2"),AND(DE7=4,$G$16="1/2"),AND(DE7=5,$I$16="1/2"),AND(DE7=6,$K$16="1/2"),AND(DE7=7,$M$16="1/2"),AND(DE7=8,$O$16="1/2"),AND(DE7=9,$Q$16="1/2"),AND(DE7=10,$S$16="1/2"),AND(DE7=11,$U$16="1/2"),AND(DE7=12,$W$16="1/2"),AND(DE7=13,$Y$16="1/2"),AND(DE7=14,$AA$16="1/2"),AND(DE7=15,$AC$16="1/2"),AND(DE7=16,$AE$16="1/2"),AND(DE7=17,$AG$16="1/2"),AND(DE7=18,$AI$16="1/2"),AND(DE7=19,$AK$16="1/2"),AND(DE7=20,$AM$16="1/2"),AND(DE7=21,$AO$16="1/2"),AND(DE7=22,$AQ$16="1/2"),AND(DE7=23,$AS$16="1/2"),AND(DE7=24,$AU$16="1/2"),AND(DE7=25,$AW$16="1/2"),AND(DE7=26,$AY$16="1/2"),AND(DE7=27,$BA$16="1/2"),AND(DE7=28,$BC$16="1/2"),AND(DE7=29,$BE$16="1/2"),AND(DE7=30,$BG$16="1/2"),AND(DE7=31,$BI$16="1/2"),AND(DE7=32,$BK$16="1/2"),AND(DE7=33,$BM$16="1/2"),AND(DE7=34,$BO$16="1/2"),AND(DE7=35,$BQ$16="1/2"),AND(DE7=36,$BS$16="1/2"),AND(DE7=37,$BU$16="1/2"),AND(DE7=38,$BW$16="1/2"),AND(DE7=39,$BY$16="1/2"),AND(DE7=40,$CA$16="1/2"),AND(DE7=41,$CC$16="1/2"),AND(DE7=42,$CE$16="1/2"),AND(DE7=43,$CG$16="1/2"),AND(DE7=44,$CI$16="1/2"),AND(DE7=45,$CK$16="1/2"),AND(DE7=46,$CM$16="1/2"),AND(DE7=47,$CO$16="1/2")),"1/2",IF(OR(AND(DE7=1,$A$16="Finale"),AND(DE7=2,$C$16="Finale"),AND(DE7=3,$E$16="Finale"),AND(DE7=4,$G$16="Finale"),AND(DE7=5,$I$16="Finale"),AND(DE7=6,$K$16="Finale"),AND(DE7=7,$M$16="Finale"),AND(DE7=8,$O$16="Finale"),AND(DE7=9,$Q$16="Finale"),AND(DE7=10,$S$16="Finale"),AND(DE7=11,$U$16="Finale"),AND(DE7=12,$W$16="Finale"),AND(DE7=13,$Y$16="Finale"),AND(DE7=14,$AA$16="Finale"),AND(DE7=15,$AC$16="Finale"),AND(DE7=16,$AE$16="Finale"),AND(DE7=17,$AG$16="Finale"),AND(DE7=18,$AI$16="Finale"),AND(DE7=19,$AK$16="Finale"),AND(DE7=20,$AM$16="Finale"),AND(DE7=21,$AO$16="Finale"),AND(DE7=22,$AQ$16="Finale"),AND(DE7=23,$AS$16="Finale"),AND(DE7=24,$AU$16="Finale"),AND(DE7=25,$AW$16="Finale"),AND(DE7=26,$AY$16="Finale"),AND(DE7=27,$BA$16="Finale"),AND(DE7=28,$BC$16="Finale"),AND(DE7=29,$BE$16="Finale"),AND(DE7=30,$BG$16="Finale"),AND(DE7=31,$BI$16="Finale"),AND(DE7=32,$BK$16="Finale"),AND(DE7=33,$BM$16="Finale"),AND(DE7=34,$BO$16="Finale"),AND(DE7=35,$BQ$16="Finale"),AND(DE7=36,$BS$16="Finale"),AND(DE7=37,$BU$16="Finale"),AND(DE7=38,$BW$16="Finale"),AND(DE7=39,$BY$16="Finale"),AND(DE7=40,$CA$16="Finale"),AND(DE7=41,$CC$16="Finale"),AND(DE7=42,$CE$16="Finale"),AND(DE7=43,$CG$16="Finale"),AND(DE7=44,$CI$16="Finale"),AND(DE7=45,$CK$16="Finale"),AND(DE7=46,$CM$16="Finale"),AND(DE7=47,$CO$16="Finale"))="Finale",,IF(OR(AND(DE7=1,$A$16="F+PF"),AND(DE7=2,$C$16="F+PF"),AND(DE7=3,$E$16="F+PF"),AND(DE7=4,$G$16="F+PF"),AND(DE7=5,$I$16="F+PF"),AND(DE7=6,$K$16="F+PF"),AND(DE7=7,$M$16="F+PF"),AND(DE7=8,$O$16="F+PF"),AND(DE7=9,$Q$16="F+PF"),AND(DE7=10,$S$16="F+PF"),AND(DE7=11,$U$16="F+PF"),AND(DE7=12,$W$16="F+PF"),AND(DE7=13,$Y$16="F+PF"),AND(DE7=14,$AA$16="F+PF"),AND(DE7=15,$AC$16="F+PF"),AND(DE7=16,$AE$16="F+PF"),AND(DE7=17,$AG$16="F+PF"),AND(DE7=18,$AI$16="F+PF"),AND(DE7=19,$AK$16="F+PF"),AND(DE7=20,$AM$16="F+PF"),AND(DE7=21,$AO$16="F+PF"),AND(DE7=22,$AQ$16="F+PF"),AND(DE7=23,$AS$16="F+PF"),AND(DE7=24,$AU$16="F+PF"),AND(DE7=25,$AW$16="F+PF"),AND(DE7=26,$AY$16="F+PF"),AND(DE7=27,$BA$16="F+PF"),AND(DE7=28,$BC$16="F+PF"),AND(DE7=29,$BE$16="F+PF"),AND(DE7=30,$BG$16="F+PF"),AND(DE7=31,$BI$16="F+PF"),AND(DE7=32,$BK$16="F+PF"),AND(DE7=33,$BM$16="F+PF"),AND(DE7=34,$BO$16="F+PF"),AND(DE7=35,$BQ$16="F+PF"),AND(DE7=36,$BS$16="F+PF"),AND(DE7=37,$BU$16="F+PF"),AND(DE7=38,$BW$16="F+PF"),AND(DE7=39,$BY$16="F+PF"),AND(DE7=40,$CA$16="F+PF"),AND(DE7=41,$CC$16="F+PF"),AND(DE7=42,$CE$16="F+PF"),AND(DE7=43,$CG$16="F+PF"),AND(DE7=44,$CI$16="F+PF"),AND(DE7=45,$CK$16="F+PF"),AND(DE7=46,$CM$16="F+PF")),"Finale - Pte Finale"," ")))))))</f>
        <v xml:space="preserve"> </v>
      </c>
      <c r="DH7" s="43" t="str">
        <f>IF(OR($B$30&lt;&gt;0,$D$30&lt;&gt;0,$F$30&lt;&gt;0,$H$30&lt;&gt;0,$J$30&lt;&gt;0,$L$30&lt;&gt;0,$N$30&lt;&gt;0,$P$30&lt;&gt;0,$R$30&lt;&gt;0,$T$30&lt;&gt;0,$V$30&lt;&gt;0,$X$30&lt;&gt;0,$Z$30&lt;&gt;0,$AB$30&lt;&gt;0,$AD$30&lt;&gt;0,$AF$30&lt;&gt;0,$AH$30&lt;&gt;0,$AJ$30&lt;&gt;0,$AL$30&lt;&gt;0,$AN$30&lt;&gt;0,$AP$30&lt;&gt;0,$AR$30&lt;&gt;0,$AT$30&lt;&gt;0,$AV$30&lt;&gt;0,$AX$30&lt;&gt;0,$AZ$30&lt;&gt;0,$BB$30&lt;&gt;0,$BD$30&lt;&gt;0,$BF$30&lt;&gt;0,$BH$30&lt;&gt;0,$BJ$30&lt;&gt;0,$BL$30&lt;&gt;0,$BN$30&lt;&gt;0,$BP$30&lt;&gt;0,$BR$30&lt;&gt;0,$BT$30&lt;&gt;0,$BV$30&lt;&gt;0,$BX$30&lt;&gt;0,$BZ$30&lt;&gt;0,$CB$30&lt;&gt;0,$CD$30&lt;&gt;0,$CF$30&lt;&gt;0,$CH$30&lt;&gt;0,$CJ$30&lt;&gt;0,$CL$30&lt;&gt;0,$CN$30&lt;&gt;0,$CP$30&lt;&gt;0,$CR$30&lt;&gt;0),IF(AND(COUNTIF($B$30,"*BD*"),$B$26="Classique"),$B$27,IF(AND(COUNTIF($D$30,"*BD*"),$D$26="Classique"),$D$27,IF(AND(COUNTIF($F$30,"*BD*"),$F$26="Classique"),$F$27,IF(AND(COUNTIF($H$30,"*BD*"),$H$26="Classique"),$H$27,IF(AND(COUNTIF($J$30,"*BD*"),$J$26="Classique"),$J$27,IF(AND(COUNTIF($L$30,"*BD*"),$L$26="Classique"),$L$27,IF(AND(COUNTIF($N$30,"*BD*"),$N$26="Classique"),$N$27,IF(AND(COUNTIF($P$30,"*BD*"),$P$26="Classique"),$P$27,IF(AND(COUNTIF($R$30,"*BD*"),$R$26="Classique"),$R$27,IF(AND(COUNTIF($T$30,"*BD*"),$T$26="Classique"),$T$27,IF(AND(COUNTIF($V$30,"*BD*"),$V$26="Classique"),$V$27,IF(AND(COUNTIF($X$30,"*BD*"),$X$26="Classique"),$X$27,IF(AND(COUNTIF($Z$30,"*BD*"),$Z$26="Classique"),$Z$27,IF(AND(COUNTIF($AB$30,"*BD*"),$AB$26="Classique"),$AB$27,IF(AND(COUNTIF($AD$30,"*BD*"),$AD$26="Classique"),$AD$27,IF(AND(COUNTIF($AF$30,"*BD*"),$AF$26="Classique"),$AF$27,IF(AND(COUNTIF($AH$30,"*BD*"),$AH$26="Classique"),$AH$27,IF(AND(COUNTIF($AJ$30,"*BD*"),$AJ$26="Classique"),$AJ$27,IF(AND(COUNTIF($AL$30,"*BD*"),$AL$26="Classique"),$AL$27,IF(AND(COUNTIF($AN$30,"*BD*"),$AN$26="Classique"),$AN$27,IF(AND(COUNTIF($AP$30,"*BD*"),$AP$26="Classique"),$AP$27,IF(AND(COUNTIF($AR$30,"*BD*"),$AR$26="Classique"),$AR$27,IF(AND(COUNTIF($AT$30,"*BD*"),$AT$26="Classique"),$AT$27,IF(AND(COUNTIF($AV$30,"*BD*"),$AV$26="Classique"),$AV$27,IF(AND(COUNTIF($AX$30,"*BD*"),$AX$26="Classique"),$AX$27,IF(AND(COUNTIF($AZ$30,"*BD*"),$AZ$26="Classique"),$AZ$27,IF(AND(COUNTIF($BB$30,"*BD*"),$BB$26="Classique"),$BB$27,IF(AND(COUNTIF($BD$30,"*BD*"),$BD$26="Classique"),$BD$27,IF(AND(COUNTIF($BF$30,"*BD*"),$BF$26="Classique"),$BF$27,IF(AND(COUNTIF($BH$30,"*BD*"),$BH$26="Classique"),$BH$27,IF(AND(COUNTIF($BJ$30,"*BD*"),$BJ$26="Classique"),$BJ$27,IF(AND(COUNTIF($BL$30,"*BD*"),$BL$26="Classique"),$BL$27,IF(AND(COUNTIF($BN$30,"*BD*"),$BN$26="Classique"),$BN$27,IF(AND(COUNTIF($BP$30,"*BD*"),$BP$26="Classique"),$BP$27,IF(AND(COUNTIF($BR$30,"*BD*"),$BR$26="Classique"),$BR$27,IF(AND(COUNTIF($BT$30,"*BD*"),$BT$26="Classique"),$BT$27,IF(AND(COUNTIF($BV$30,"*BD*"),$BV$26="Classique"),$BV$27,IF(AND(COUNTIF($BX$30,"*BD*"),$BX$26="Classique"),$BX$27,IF(AND(COUNTIF($BZ$30,"*BD*"),$BZ$26="Classique"),$BZ$27,IF(AND(COUNTIF($CB$30,"*BD*"),$CB$26="Classique"),$CB$27,IF(AND(COUNTIF($CD$30,"*BD*"),$CD$26="Classique"),$CD$27,IF(AND(COUNTIF($CF$30,"*BD*"),$CF$26="Classique"),$CF$27,IF(AND(COUNTIF($CH$30,"*BD*"),$CH$26="Classique"),$CH$27,IF(AND(COUNTIF($CJ$30,"*BD*"),$CJ$26="Classique"),$CJ$27,IF(AND(COUNTIF($CL$30,"*BD*"),$CL$26="Classique"),$CL$27,IF(AND(COUNTIF($CN$30,"*BD*"),$CN$26="Classique"),$CN$27,IF(AND(COUNTIF($CP$30,"*BD*"),$CP$26="Classique"),$CP$27,IF(AND(COUNTIF($CR$30,"*BD*"),$CR$26="Classique"),$CR$27," "))))))))))))))))))))))))))))))))))))))))))))))))," ")</f>
        <v xml:space="preserve"> </v>
      </c>
      <c r="DI7" s="38" t="str">
        <f t="shared" ref="DI7:DI33" si="4">IF(DH7=" "," ",IF(OR(AND(DH7=1,$A$26="1/16"),AND(DH7=2,$C$26="1/16"),AND(DH7=3,$E$26="1/16"),AND(DH7=4,$G$26="1/16"),AND(DH7=5,$I$26="1/16"),AND(DH7=6,$K$26="1/16"),AND(DH7=7,$M$26="1/16"),AND(DH7=8,$O$26="1/16"),AND(DH7=9,$Q$26="1/16"),AND(DH7=10,$S$26="1/16"),AND(DH7=11,$U$26="1/16"),AND(DH7=12,$W$26="1/16"),AND(DH7=13,$Y$26="1/16"),AND(DH7=14,$AA$26="1/16"),AND(DH7=15,$AC$26="1/16"),AND(DH7=16,$AE$26="1/16"),AND(DH7=17,$AG$26="1/16"),AND(DH7=18,$AI$26="1/16"),AND(DH7=19,$AK$26="1/16"),AND(DH7=20,$AM$26="1/16"),AND(DH7=21,$AO$26="1/16"),AND(DH7=22,$AQ$26="1/16"),AND(DH7=23,$AS$26="1/16"),AND(DH7=24,$AU$26="1/16"),AND(DH7=25,$AW$26="1/16"),AND(DH7=26,$AY$26="1/16"),AND(DH7=27,$BA$26="1/16"),AND(DH7=28,$BC$26="1/16"),AND(DH7=29,$BE$26="1/16"),AND(DH7=30,$BG$26="1/16"),AND(DH7=31,$BI$26="1/16"),AND(DH7=32,$BK$26="1/16"),AND(DH7=33,$BM$26="1/16")),DH7+15,IF(OR(AND(DH7=1,$A$26="1/8"),AND(DH7=2,$C$26="1/8"),AND(DH7=3,$E$26="1/8"),AND(DH7=4,$G$26="1/8"),AND(DH7=5,$I$26="1/8"),AND(DH7=6,$K$26="1/8"),AND(DH7=7,$M$26="1/8"),AND(DH7=8,$O$26="1/8"),AND(DH7=9,$Q$26="1/8"),AND(DH7=10,$S$26="1/8"),AND(DH7=11,$U$26="1/8"),AND(DH7=12,$W$26="1/8"),AND(DH7=13,$Y$26="1/8"),AND(DH7=14,$AA$26="1/8"),AND(DH7=15,$AC$26="1/8"),AND(DH7=16,$AE$26="1/8"),AND(DH7=17,$AG$26="1/8"),AND(DH7=18,$AI$26="1/8"),AND(DH7=19,$AK$26="1/8"),AND(DH7=20,$AM$26="1/8"),AND(DH7=21,$AO$26="1/8"),AND(DH7=22,$AQ$26="1/8"),AND(DH7=23,$AS$26="1/8"),AND(DH7=24,$AU$26="1/8"),AND(DH7=25,$AW$26="1/8"),AND(DH7=26,$AY$26="1/8"),AND(DH7=27,$BA$26="1/8"),AND(DH7=28,$BC$26="1/8"),AND(DH7=29,$BE$26="1/8"),AND(DH7=30,$BG$26="1/8"),AND(DH7=31,$BI$26="1/8"),AND(DH7=32,$BK$26="1/8"),AND(DH7=33,$BM$26="1/8"),AND(DH7=34,$BO$26="1/8"),AND(DH7=35,$BQ$26="1/8"),AND(DH7=36,$BS$26="1/8"),AND(DH7=37,$BU$26="1/8"),AND(DH7=38,$BW$26="1/8"),AND(DH7=39,$BY$26="1/8"),AND(DH7=40,$CA$26="1/8"),AND(DH7=41,$CC$26="1/8")),DH7+7,IF(OR(AND(DH7=1,$A$26="1/4"),AND(DH7=2,$C$26="1/4"),AND(DH7=3,$E$26="1/4"),AND(DH7=4,$G$26="1/4"),AND(DH7=5,$I$26="1/4"),AND(DH7=6,$K$26="1/4"),AND(DH7=7,$M$26="1/4"),AND(DH7=8,$O$26="1/4"),AND(DH7=9,$Q$26="1/4"),AND(DH7=10,$S$26="1/4"),AND(DH7=11,$U$26="1/4"),AND(DH7=12,$W$26="1/4"),AND(DH7=13,$Y$26="1/4"),AND(DH7=14,$AA$26="1/4"),AND(DH7=15,$AC$26="1/4"),AND(DH7=16,$AE$26="1/4"),AND(DH7=17,$AG$26="1/4"),AND(DH7=18,$AI$26="1/4"),AND(DH7=19,$AK$26="1/4"),AND(DH7=20,$AM$26="1/4"),AND(DH7=21,$AO$26="1/4"),AND(DH7=22,$AQ$26="1/4"),AND(DH7=23,$AS$26="1/4"),AND(DH7=24,$AU$26="1/4"),AND(DH7=25,$AW$26="1/4"),AND(DH7=26,$AY$26="1/4"),AND(DH7=27,$BA$26="1/4"),AND(DH7=28,$BC$26="1/4"),AND(DH7=29,$BE$26="1/4"),AND(DH7=30,$BG$26="1/4"),AND(DH7=31,$BI$26="1/4"),AND(DH7=32,$BK$26="1/4"),AND(DH7=33,$BM$26="1/4"),AND(DH7=34,$BO$26="1/4"),AND(DH7=35,$BQ$26="1/4"),AND(DH7=36,$BS$26="1/4"),AND(DH7=37,$BU$26="1/4"),AND(DH7=38,$BW$26="1/4"),AND(DH7=39,$BY$26="1/4"),AND(DH7=40,$CA$26="1/4"),AND(DH7=41,$CC$26="1/4"),AND(DH7=42,$CE$26="1/4"),AND(DH7=43,$CG$26="1/4"),AND(DH7=44,$CI$26="1/4"),AND(DH7=45,$CK$26="1/4")),DH7+3,IF(OR(AND(DH7=1,OR($A$26="1/2",$A$26="Finale")),AND(DH7=2,OR($C$26="1/2",$C$26="Finale")),AND(DH7=3,OR($E$26="1/2",$E$26="Finale")),AND(DH7=4,OR($G$26="1/2",$G$26="Finale")),AND(DH7=5,OR($I$26="1/2",$I$26="Finale")),AND(DH7=6,OR($K$26="1/2",$K$26="Finale")),AND(DH7=7,OR($M$26="1/2",$M$26="Finale")),AND(DH7=8,OR($O$26="1/2",$O$26="Finale")),AND(DH7=9,OR($Q$26="1/2",$Q$26="Finale")),AND(DH7=10,OR($S$26="1/2",$S$26="Finale")),AND(DH7=11,OR($U$26="1/2",$U$26="Finale")),AND(DH7=12,OR($W$26="1/2",$W$26="Finale")),AND(DH7=13,OR($Y$26="1/2",$Y$26="Finale")),AND(DH7=14,OR($AA$26="1/2",$AA$26="Finale")),AND(DH7=15,OR($AC$26="1/2",$AC$26="Finale")),AND(DH7=16,OR($AE$26="1/2",$AE$26="Finale")),AND(DH7=17,OR($AG$26="1/2",$AG$26="Finale")),AND(DH7=18,OR($AI$26="1/2",$AI$26="Finale")),AND(DH7=19,OR($AK$26="1/2",$AK$26="Finale")),AND(DH7=20,OR($AM$26="1/2",$AM$26="Finale")),AND(DH7=21,OR($AO$26="1/2",$AO$26="Finale")),AND(DH7=22,OR($AQ$26="1/2",$AQ$26="Finale")),AND(DH7=23,OR($AS$26="1/2",$AS$26="Finale")),AND(DH7=24,OR($AU$26="1/2",$AU$26="Finale")),AND(DH7=25,OR($AW$26="1/2",$AW$26="Finale")),AND(DH7=26,OR($AY$26="1/2",$AY$26="Finale")),AND(DH7=27,OR($BA$26="1/2",$BA$26="Finale")),AND(DH7=28,OR($BC$26="1/2",$BC$26="Finale")),AND(DH7=29,OR($BE$26="1/2",$BE$26="Finale")),AND(DH7=30,OR($BG$26="1/2",$BG$26="Finale")),AND(DH7=31,OR($BI$26="1/2",$BI$26="Finale")),AND(DH7=32,OR($BK$26="1/2",$BK$26="Finale")),AND(DH7=33,OR($BM$26="1/2",$BM$26="Finale")),AND(DH7=34,OR($BO$26="1/2",$BO$26="Finale")),AND(DH7=35,OR($BQ$26="1/2",$BQ$26="Finale")),AND(DH7=36,OR($BS$26="1/2",$BS$26="Finale")),AND(DH7=37,OR($BU$26="1/2",$BU$26="Finale")),AND(DH7=38,OR($BW$26="1/2",$BW$26="Finale")),AND(DH7=39,OR($BY$26="1/2",$BY$26="Finale")),AND(DH7=40,OR($CA$26="1/2",$CA$26="Finale")),AND(DH7=41,OR($CC$26="1/2",$CC$26="Finale")),AND(DH7=42,OR($CE$26="1/2",$CE$26="Finale")),AND(DH7=43,OR($CG$26="1/2",$CG$26="Finale")),AND(DH7=44,OR($CI$26="1/2",$CI$26="Finale")),AND(DH7=45,OR($CK$26="1/2",$CK$26="Finale")),AND(DH7=46,OR($CM$26="1/2",$CM$26="Finale")),AND(DH7=47,OR($CO$26="1/2",$CO$26="Finale"))),DH7+1,IF(OR(AND(DH7=1,$A$26="F+PF"),AND(DH7=2,$C$26="F+PF"),AND(DH7=3,$E$26="F+PF"),AND(DH7=4,$G$26="F+PF"),AND(DH7=5,$I$26="F+PF"),AND(DH7=6,$K$26="F+PF"),AND(DH7=7,$M$26="F+PF"),AND(DH7=8,$O$26="F+PF"),AND(DH7=9,$Q$26="F+PF"),AND(DH7=10,$S$26="F+PF"),AND(DH7=11,$U$26="F+PF"),AND(DH7=12,$W$26="F+PF"),AND(DH7=13,$Y$26="F+PF"),AND(DH7=14,$AA$26="F+PF"),AND(DH7=15,$AC$26="F+PF"),AND(DH7=16,$AE$26="F+PF"),AND(DH7=17,$AG$26="F+PF"),AND(DH7=18,$AI$26="F+PF"),AND(DH7=19,$AK$26="F+PF"),AND(DH7=20,$AM$26="F+PF"),AND(DH7=21,$AO$26="F+PF"),AND(DH7=22,$AQ$26="F+PF"),AND(DH7=23,$AS$26="F+PF"),AND(DH7=24,$AU$26="F+PF"),AND(DH7=25,$AW$26="F+PF"),AND(DH7=26,$AY$26="F+PF"),AND(DH7=27,$BA$26="F+PF"),AND(DH7=28,$BC$26="F+PF"),AND(DH7=29,$BE$26="F+PF"),AND(DH7=30,$BG$26="F+PF"),AND(DH7=31,$BI$26="F+PF"),AND(DH7=32,$BK$26="F+PF"),AND(DH7=33,$BM$26="F+PF"),AND(DH7=34,$BO$26="F+PF"),AND(DH7=35,$BQ$26="F+PF"),AND(DH7=36,$BS$26="F+PF"),AND(DH7=37,$BU$26="F+PF"),AND(DH7=38,$BW$26="F+PF"),AND(DH7=39,$BY$26="F+PF"),AND(DH7=40,$CA$26="F+PF"),AND(DH7=41,$CC$26="F+PF"),AND(DH7=42,$CE$26="F+PF"),AND(DH7=43,$CG$26="F+PF"),AND(DH7=44,$CI$26="F+PF"),AND(DH7=45,$CK$26="F+PF"),AND(DH7=46,$CM$26="F+PF")),DH7+2," "))))))</f>
        <v xml:space="preserve"> </v>
      </c>
      <c r="DJ7" s="39" t="str">
        <f t="shared" ref="DJ7:DJ33" si="5">IF(DH7=" "," ",IF(OR(AND(DH7=1,$A$26="1/16"),AND(DH7=2,$C$26="1/16"),AND(DH7=3,$E$26="1/16"),AND(DH7=4,$G$26="1/16"),AND(DH7=5,$I$26="1/16"),AND(DH7=6,$K$26="1/16"),AND(DH7=7,$M$26="1/16"),AND(DH7=8,$O$26="1/16"),AND(DH7=9,$Q$26="1/16"),AND(DH7=10,$S$26="1/16"),AND(DH7=11,$U$26="1/16"),AND(DH7=12,$W$26="1/16"),AND(DH7=13,$Y$26="1/16"),AND(DH7=14,$AA$26="1/16"),AND(DH7=15,$AC$26="1/16"),AND(DH7=16,$AE$26="1/16"),AND(DH7=17,$AG$26="1/16"),AND(DH7=18,$AI$26="1/16"),AND(DH7=19,$AK$26="1/16"),AND(DH7=20,$AM$26="1/16"),AND(DH7=21,$AO$26="1/16"),AND(DH7=22,$AQ$26="1/16"),AND(DH7=23,$AS$26="1/16"),AND(DH7=24,$AU$26="1/16"),AND(DH7=25,$AW$26="1/16"),AND(DH7=26,$AY$26="1/16"),AND(DH7=27,$BA$26="1/16"),AND(DH7=28,$BC$26="1/16"),AND(DH7=29,$BE$26="1/16"),AND(DH7=30,$BG$26="1/16"),AND(DH7=31,$BI$26="1/16"),AND(DH7=32,$BK$26="1/16"),AND(DH7=33,$BM$26="1/16")),"1/16",IF(OR(AND(DH7=1,$A$26="1/8"),AND(DH7=2,$C$26="1/8"),AND(DH7=3,$E$26="1/8"),AND(DH7=4,$G$26="1/8"),AND(DH7=5,$I$26="1/8"),AND(DH7=6,$K$26="1/8"),AND(DH7=7,$M$26="1/8"),AND(DH7=8,$O$26="1/8"),AND(DH7=9,$Q$26="1/8"),AND(DH7=10,$S$26="1/8"),AND(DH7=11,$U$26="1/8"),AND(DH7=12,$W$26="1/8"),AND(DH7=13,$Y$26="1/8"),AND(DH7=14,$AA$26="1/8"),AND(DH7=15,$AC$26="1/8"),AND(DH7=16,$AE$26="1/8"),AND(DH7=17,$AG$26="1/8"),AND(DH7=18,$AI$26="1/8"),AND(DH7=19,$AK$26="1/8"),AND(DH7=20,$AM$26="1/8"),AND(DH7=21,$AO$26="1/8"),AND(DH7=22,$AQ$26="1/8"),AND(DH7=23,$AS$26="1/8"),AND(DH7=24,$AU$26="1/8"),AND(DH7=25,$AW$26="1/8"),AND(DH7=26,$AY$26="1/8"),AND(DH7=27,$BA$26="1/8"),AND(DH7=28,$BC$26="1/8"),AND(DH7=29,$BE$26="1/8"),AND(DH7=30,$BG$26="1/8"),AND(DH7=31,$BI$26="1/8"),AND(DH7=32,$BK$26="1/8"),AND(DH7=33,$BM$26="1/8"),AND(DH7=34,$BO$26="1/8"),AND(DH7=35,$BQ$26="1/8"),AND(DH7=36,$BS$26="1/8"),AND(DH7=37,$BU$26="1/8"),AND(DH7=38,$BW$26="1/8"),AND(DH7=39,$BY$26="1/8"),AND(DH7=40,$CA$26="1/8"),AND(DH7=41,$CC$26="1/8")),"1/8",IF(OR(AND(DH7=1,$A$26="1/4"),AND(DH7=2,$C$26="1/4"),AND(DH7=3,$E$26="1/4"),AND(DH7=4,$G$26="1/4"),AND(DH7=5,$I$26="1/4"),AND(DH7=6,$K$26="1/4"),AND(DH7=7,$M$26="1/4"),AND(DH7=8,$O$26="1/4"),AND(DH7=9,$Q$26="1/4"),AND(DH7=10,$S$26="1/4"),AND(DH7=11,$U$26="1/4"),AND(DH7=12,$W$26="1/4"),AND(DH7=13,$Y$26="1/4"),AND(DH7=14,$AA$26="1/4"),AND(DH7=15,$AC$26="1/4"),AND(DH7=16,$AE$26="1/4"),AND(DH7=17,$AG$26="1/4"),AND(DH7=18,$AI$26="1/4"),AND(DH7=19,$AK$26="1/4"),AND(DH7=20,$AM$26="1/4"),AND(DH7=21,$AO$26="1/4"),AND(DH7=22,$AQ$26="1/4"),AND(DH7=23,$AS$26="1/4"),AND(DH7=24,$AU$26="1/4"),AND(DH7=25,$AW$26="1/4"),AND(DH7=26,$AY$26="1/4"),AND(DH7=27,$BA$26="1/4"),AND(DH7=28,$BC$26="1/4"),AND(DH7=29,$BE$26="1/4"),AND(DH7=30,$BG$26="1/4"),AND(DH7=31,$BI$26="1/4"),AND(DH7=32,$BK$26="1/4"),AND(DH7=33,$BM$26="1/4"),AND(DH7=34,$BO$26="1/4"),AND(DH7=35,$BQ$26="1/4"),AND(DH7=36,$BS$26="1/4"),AND(DH7=37,$BU$26="1/4"),AND(DH7=38,$BW$26="1/4"),AND(DH7=39,$BY$26="1/4"),AND(DH7=40,$CA$26="1/4"),AND(DH7=41,$CC$26="1/4"),AND(DH7=42,$CE$26="1/4"),AND(DH7=43,$CG$26="1/4"),AND(DH7=44,$CI$26="1/4"),AND(DH7=45,$CK$26="1/4")),"1/4",IF(OR(AND(DH7=1,$A$26="1/2"),AND(DH7=2,$C$26="1/2"),AND(DH7=3,$E$26="1/2"),AND(DH7=4,$G$26="1/2"),AND(DH7=5,$I$26="1/2"),AND(DH7=6,$K$26="1/2"),AND(DH7=7,$M$26="1/2"),AND(DH7=8,$O$26="1/2"),AND(DH7=9,$Q$26="1/2"),AND(DH7=10,$S$26="1/2"),AND(DH7=11,$U$26="1/2"),AND(DH7=12,$W$26="1/2"),AND(DH7=13,$Y$26="1/2"),AND(DH7=14,$AA$26="1/2"),AND(DH7=15,$AC$26="1/2"),AND(DH7=16,$AE$26="1/2"),AND(DH7=17,$AG$26="1/2"),AND(DH7=18,$AI$26="1/2"),AND(DH7=19,$AK$26="1/2"),AND(DH7=20,$AM$26="1/2"),AND(DH7=21,$AO$26="1/2"),AND(DH7=22,$AQ$26="1/2"),AND(DH7=23,$AS$26="1/2"),AND(DH7=24,$AU$26="1/2"),AND(DH7=25,$AW$26="1/2"),AND(DH7=26,$AY$26="1/2"),AND(DH7=27,$BA$26="1/2"),AND(DH7=28,$BC$26="1/2"),AND(DH7=29,$BE$26="1/2"),AND(DH7=30,$BG$26="1/2"),AND(DH7=31,$BI$26="1/2"),AND(DH7=32,$BK$26="1/2"),AND(DH7=33,$BM$26="1/2"),AND(DH7=34,$BO$26="1/2"),AND(DH7=35,$BQ$26="1/2"),AND(DH7=36,$BS$26="1/2"),AND(DH7=37,$BU$26="1/2"),AND(DH7=38,$BW$26="1/2"),AND(DH7=39,$BY$26="1/2"),AND(DH7=40,$CA$26="1/2"),AND(DH7=41,$CC$26="1/2"),AND(DH7=42,$CE$26="1/2"),AND(DH7=43,$CG$26="1/2"),AND(DH7=44,$CI$26="1/2"),AND(DH7=45,$CK$26="1/2"),AND(DH7=46,$CM$26="1/2"),AND(DH7=47,$CO$26="1/2")),"1/2",IF(OR(AND(DH7=1,$A$26="Finale"),AND(DH7=2,$C$26="Finale"),AND(DH7=3,$E$26="Finale"),AND(DH7=4,$G$26="Finale"),AND(DH7=5,$I$26="Finale"),AND(DH7=6,$K$26="Finale"),AND(DH7=7,$M$26="Finale"),AND(DH7=8,$O$26="Finale"),AND(DH7=9,$Q$26="Finale"),AND(DH7=10,$S$26="Finale"),AND(DH7=11,$U$26="Finale"),AND(DH7=12,$W$26="Finale"),AND(DH7=13,$Y$26="Finale"),AND(DH7=14,$AA$26="Finale"),AND(DH7=15,$AC$26="Finale"),AND(DH7=16,$AE$26="Finale"),AND(DH7=17,$AG$26="Finale"),AND(DH7=18,$AI$26="Finale"),AND(DH7=19,$AK$26="Finale"),AND(DH7=20,$AM$26="Finale"),AND(DH7=21,$AO$26="Finale"),AND(DH7=22,$AQ$26="Finale"),AND(DH7=23,$AS$26="Finale"),AND(DH7=24,$AU$26="Finale"),AND(DH7=25,$AW$26="Finale"),AND(DH7=26,$AY$26="Finale"),AND(DH7=27,$BA$26="Finale"),AND(DH7=28,$BC$26="Finale"),AND(DH7=29,$BE$26="Finale"),AND(DH7=30,$BG$26="Finale"),AND(DH7=31,$BI$26="Finale"),AND(DH7=32,$BK$26="Finale"),AND(DH7=33,$BM$26="Finale"),AND(DH7=34,$BO$26="Finale"),AND(DH7=35,$BQ$26="Finale"),AND(DH7=36,$BS$26="Finale"),AND(DH7=37,$BU$26="Finale"),AND(DH7=38,$BW$26="Finale"),AND(DH7=39,$BY$26="Finale"),AND(DH7=40,$CA$26="Finale"),AND(DH7=41,$CC$26="Finale"),AND(DH7=42,$CE$26="Finale"),AND(DH7=43,$CG$26="Finale"),AND(DH7=44,$CI$26="Finale"),AND(DH7=45,$CK$26="Finale"),AND(DH7=46,$CM$26="Finale"),AND(DH7=47,$CO$26="Finale"))="Finale",,IF(OR(AND(DH7=1,$A$26="F+PF"),AND(DH7=2,$C$26="F+PF"),AND(DH7=3,$E$26="F+PF"),AND(DH7=4,$G$26="F+PF"),AND(DH7=5,$I$26="F+PF"),AND(DH7=6,$K$26="F+PF"),AND(DH7=7,$M$26="F+PF"),AND(DH7=8,$O$26="F+PF"),AND(DH7=9,$Q$26="F+PF"),AND(DH7=10,$S$26="F+PF"),AND(DH7=11,$U$26="F+PF"),AND(DH7=12,$W$26="F+PF"),AND(DH7=13,$Y$26="F+PF"),AND(DH7=14,$AA$26="F+PF"),AND(DH7=15,$AC$26="F+PF"),AND(DH7=16,$AE$26="F+PF"),AND(DH7=17,$AG$26="F+PF"),AND(DH7=18,$AI$26="F+PF"),AND(DH7=19,$AK$26="F+PF"),AND(DH7=20,$AM$26="F+PF"),AND(DH7=21,$AO$26="F+PF"),AND(DH7=22,$AQ$26="F+PF"),AND(DH7=23,$AS$26="F+PF"),AND(DH7=24,$AU$26="F+PF"),AND(DH7=25,$AW$26="F+PF"),AND(DH7=26,$AY$26="F+PF"),AND(DH7=27,$BA$26="F+PF"),AND(DH7=28,$BC$26="F+PF"),AND(DH7=29,$BE$26="F+PF"),AND(DH7=30,$BG$26="F+PF"),AND(DH7=31,$BI$26="F+PF"),AND(DH7=32,$BK$26="F+PF"),AND(DH7=33,$BM$26="F+PF"),AND(DH7=34,$BO$26="F+PF"),AND(DH7=35,$BQ$26="F+PF"),AND(DH7=36,$BS$26="F+PF"),AND(DH7=37,$BU$26="F+PF"),AND(DH7=38,$BW$26="F+PF"),AND(DH7=39,$BY$26="F+PF"),AND(DH7=40,$CA$26="F+PF"),AND(DH7=41,$CC$26="F+PF"),AND(DH7=42,$CE$26="F+PF"),AND(DH7=43,$CG$26="F+PF"),AND(DH7=44,$CI$26="F+PF"),AND(DH7=45,$CK$26="F+PF"),AND(DH7=46,$CM$26="F+PF")),"Finale - Pte Finale"," ")))))))</f>
        <v xml:space="preserve"> </v>
      </c>
      <c r="DK7" s="38" t="str">
        <f>IF(OR($B$40&lt;&gt;0,$D$40&lt;&gt;0,$F$40&lt;&gt;0,$H$40&lt;&gt;0,$J$40&lt;&gt;0,$L$40&lt;&gt;0,$N$40&lt;&gt;0,$P$40&lt;&gt;0,$R$40&lt;&gt;0,$T$40&lt;&gt;0,$V$40&lt;&gt;0,$X$40&lt;&gt;0,$Z$40&lt;&gt;0,$AB$40&lt;&gt;0,$AD$40&lt;&gt;0,$AF$40&lt;&gt;0,$AH$40&lt;&gt;0,$AJ$40&lt;&gt;0,$AL$40&lt;&gt;0,$AN$40&lt;&gt;0,$AP$40&lt;&gt;0,$AR$40&lt;&gt;0,$AT$40&lt;&gt;0,$AV$40&lt;&gt;0,$AX$40&lt;&gt;0,$AZ$40&lt;&gt;0,$BB$40&lt;&gt;0,$BD$40&lt;&gt;0,$BF$40&lt;&gt;0,$BH$40&lt;&gt;0,$BJ$40&lt;&gt;0,$BL$40&lt;&gt;0,$BN$40&lt;&gt;0,$BP$40&lt;&gt;0,$BR$40&lt;&gt;0,$BT$40&lt;&gt;0,$BV$40&lt;&gt;0,$BX$40&lt;&gt;0,$BZ$40&lt;&gt;0,$CB$40&lt;&gt;0,$CD$40&lt;&gt;0,$CF$40&lt;&gt;0,$CH$40&lt;&gt;0,$CJ$40&lt;&gt;0,$CL$40&lt;&gt;0,$CN$40&lt;&gt;0,$CP$40&lt;&gt;0,$CR$40&lt;&gt;0),IF(AND(COUNTIF($B$40,"*BD*"),$B$36="Classique"),$B$37,IF(AND(COUNTIF($D$40,"*BD*"),$D$36="Classique"),$D$37,IF(AND(COUNTIF($F$40,"*BD*"),$F$36="Classique"),$F$37,IF(AND(COUNTIF($H$40,"*BD*"),$H$36="Classique"),$H$37,IF(AND(COUNTIF($J$40,"*BD*"),$J$36="Classique"),$J$37,IF(AND(COUNTIF($L$40,"*BD*"),$L$36="Classique"),$L$37,IF(AND(COUNTIF($N$40,"*BD*"),$N$36="Classique"),$N$37,IF(AND(COUNTIF($P$40,"*BD*"),$P$36="Classique"),$P$37,IF(AND(COUNTIF($R$40,"*BD*"),$R$36="Classique"),$R$37,IF(AND(COUNTIF($T$40,"*BD*"),$T$36="Classique"),$T$37,IF(AND(COUNTIF($V$40,"*BD*"),$V$36="Classique"),$V$37,IF(AND(COUNTIF($X$40,"*BD*"),$X$36="Classique"),$X$37,IF(AND(COUNTIF($Z$40,"*BD*"),$Z$36="Classique"),$Z$37,IF(AND(COUNTIF($AB$40,"*BD*"),$AB$36="Classique"),$AB$37,IF(AND(COUNTIF($AD$40,"*BD*"),$AD$36="Classique"),$AD$37,IF(AND(COUNTIF($AF$40,"*BD*"),$AF$36="Classique"),$AF$37,IF(AND(COUNTIF($AH$40,"*BD*"),$AH$36="Classique"),$AH$37,IF(AND(COUNTIF($AJ$40,"*BD*"),$AJ$36="Classique"),$AJ$37,IF(AND(COUNTIF($AL$40,"*BD*"),$AL$36="Classique"),$AL$37,IF(AND(COUNTIF($AN$40,"*BD*"),$AN$36="Classique"),$AN$37,IF(AND(COUNTIF($AP$40,"*BD*"),$AP$36="Classique"),$AP$37,IF(AND(COUNTIF($AR$40,"*BD*"),$AR$36="Classique"),$AR$37,IF(AND(COUNTIF($AT$40,"*BD*"),$AT$36="Classique"),$AT$37,IF(AND(COUNTIF($AV$40,"*BD*"),$AV$36="Classique"),$AV$37,IF(AND(COUNTIF($AX$40,"*BD*"),$AX$36="Classique"),$AX$37,IF(AND(COUNTIF($AZ$40,"*BD*"),$AZ$36="Classique"),$AZ$37,IF(AND(COUNTIF($BB$40,"*BD*"),$BB$36="Classique"),$BB$37,IF(AND(COUNTIF($BD$40,"*BD*"),$BD$36="Classique"),$BD$37,IF(AND(COUNTIF($BF$40,"*BD*"),$BF$36="Classique"),$BF$37,IF(AND(COUNTIF($BH$40,"*BD*"),$BH$36="Classique"),$BH$37,IF(AND(COUNTIF($BJ$40,"*BD*"),$BJ$36="Classique"),$BJ$37,IF(AND(COUNTIF($BL$40,"*BD*"),$BL$36="Classique"),$BL$37,IF(AND(COUNTIF($BN$40,"*BD*"),$BN$36="Classique"),$BN$37,IF(AND(COUNTIF($BP$40,"*BD*"),$BP$36="Classique"),$BP$37,IF(AND(COUNTIF($BR$40,"*BD*"),$BR$36="Classique"),$BR$37,IF(AND(COUNTIF($BT$40,"*BD*"),$BT$36="Classique"),$BT$37,IF(AND(COUNTIF($BV$40,"*BD*"),$BV$36="Classique"),$BV$37,IF(AND(COUNTIF($BX$40,"*BD*"),$BX$36="Classique"),$BX$37,IF(AND(COUNTIF($BZ$40,"*BD*"),$BZ$36="Classique"),$BZ$37,IF(AND(COUNTIF($CB$40,"*BD*"),$CB$36="Classique"),$CB$37,IF(AND(COUNTIF($CD$40,"*BD*"),$CD$36="Classique"),$CD$37,IF(AND(COUNTIF($CF$40,"*BD*"),$CF$36="Classique"),$CF$37,IF(AND(COUNTIF($CH$40,"*BD*"),$CH$36="Classique"),$CH$37,IF(AND(COUNTIF($CJ$40,"*BD*"),$CJ$36="Classique"),$CJ$37,IF(AND(COUNTIF($CL$40,"*BD*"),$CL$36="Classique"),$CL$37,IF(AND(COUNTIF($CN$40,"*BD*"),$CN$36="Classique"),$CN$37,IF(AND(COUNTIF($CP$40,"*BD*"),$CP$36="Classique"),$CP$37,IF(AND(COUNTIF($CR$40,"*BD*"),$CR$36="Classique"),$CR$37," "))))))))))))))))))))))))))))))))))))))))))))))))," ")</f>
        <v xml:space="preserve"> </v>
      </c>
      <c r="DL7" s="38" t="str">
        <f t="shared" ref="DL7:DL33" si="6">IF(DK7=" "," ",IF(OR(AND(DK7=1,$A$36="1/16"),AND(DK7=2,$C$36="1/16"),AND(DK7=3,$E$36="1/16"),AND(DK7=4,$G$36="1/16"),AND(DK7=5,$I$36="1/16"),AND(DK7=6,$K$36="1/16"),AND(DK7=7,$M$36="1/16"),AND(DK7=8,$O$36="1/16"),AND(DK7=9,$Q$36="1/16"),AND(DK7=10,$S$36="1/16"),AND(DK7=11,$U$36="1/16"),AND(DK7=12,$W$36="1/16"),AND(DK7=13,$Y$36="1/16"),AND(DK7=14,$AA$36="1/16"),AND(DK7=15,$AC$36="1/16"),AND(DK7=16,$AE$36="1/16"),AND(DK7=17,$AG$36="1/16"),AND(DK7=18,$AI$36="1/16"),AND(DK7=19,$AK$36="1/16"),AND(DK7=20,$AM$36="1/16"),AND(DK7=21,$AO$36="1/16"),AND(DK7=22,$AQ$36="1/16"),AND(DK7=23,$AS$36="1/16"),AND(DK7=24,$AU$36="1/16"),AND(DK7=25,$AW$36="1/16"),AND(DK7=26,$AY$36="1/16"),AND(DK7=27,$BA$36="1/16"),AND(DK7=28,$BC$36="1/16"),AND(DK7=29,$BE$36="1/16"),AND(DK7=30,$BG$36="1/16"),AND(DK7=31,$BI$36="1/16"),AND(DK7=32,$BK$36="1/16"),AND(DK7=33,$BM$36="1/16")),DK7+15,IF(OR(AND(DK7=1,$A$36="1/8"),AND(DK7=2,$C$36="1/8"),AND(DK7=3,$E$36="1/8"),AND(DK7=4,$G$36="1/8"),AND(DK7=5,$I$36="1/8"),AND(DK7=6,$K$36="1/8"),AND(DK7=7,$M$36="1/8"),AND(DK7=8,$O$36="1/8"),AND(DK7=9,$Q$36="1/8"),AND(DK7=10,$S$36="1/8"),AND(DK7=11,$U$36="1/8"),AND(DK7=12,$W$36="1/8"),AND(DK7=13,$Y$36="1/8"),AND(DK7=14,$AA$36="1/8"),AND(DK7=15,$AC$36="1/8"),AND(DK7=16,$AE$36="1/8"),AND(DK7=17,$AG$36="1/8"),AND(DK7=18,$AI$36="1/8"),AND(DK7=19,$AK$36="1/8"),AND(DK7=20,$AM$36="1/8"),AND(DK7=21,$AO$36="1/8"),AND(DK7=22,$AQ$36="1/8"),AND(DK7=23,$AS$36="1/8"),AND(DK7=24,$AU$36="1/8"),AND(DK7=25,$AW$36="1/8"),AND(DK7=26,$AY$36="1/8"),AND(DK7=27,$BA$36="1/8"),AND(DK7=28,$BC$36="1/8"),AND(DK7=29,$BE$36="1/8"),AND(DK7=30,$BG$36="1/8"),AND(DK7=31,$BI$36="1/8"),AND(DK7=32,$BK$36="1/8"),AND(DK7=33,$BM$36="1/8"),AND(DK7=34,$BO$36="1/8"),AND(DK7=35,$BQ$36="1/8"),AND(DK7=36,$BS$36="1/8"),AND(DK7=37,$BU$36="1/8"),AND(DK7=38,$BW$36="1/8"),AND(DK7=39,$BY$36="1/8"),AND(DK7=40,$CA$36="1/8"),AND(DK7=41,$CC$36="1/8")),DK7+7,IF(OR(AND(DK7=1,$A$36="1/4"),AND(DK7=2,$C$36="1/4"),AND(DK7=3,$E$36="1/4"),AND(DK7=4,$G$36="1/4"),AND(DK7=5,$I$36="1/4"),AND(DK7=6,$K$36="1/4"),AND(DK7=7,$M$36="1/4"),AND(DK7=8,$O$36="1/4"),AND(DK7=9,$Q$36="1/4"),AND(DK7=10,$S$36="1/4"),AND(DK7=11,$U$36="1/4"),AND(DK7=12,$W$36="1/4"),AND(DK7=13,$Y$36="1/4"),AND(DK7=14,$AA$36="1/4"),AND(DK7=15,$AC$36="1/4"),AND(DK7=16,$AE$36="1/4"),AND(DK7=17,$AG$36="1/4"),AND(DK7=18,$AI$36="1/4"),AND(DK7=19,$AK$36="1/4"),AND(DK7=20,$AM$36="1/4"),AND(DK7=21,$AO$36="1/4"),AND(DK7=22,$AQ$36="1/4"),AND(DK7=23,$AS$36="1/4"),AND(DK7=24,$AU$36="1/4"),AND(DK7=25,$AW$36="1/4"),AND(DK7=26,$AY$36="1/4"),AND(DK7=27,$BA$36="1/4"),AND(DK7=28,$BC$36="1/4"),AND(DK7=29,$BE$36="1/4"),AND(DK7=30,$BG$36="1/4"),AND(DK7=31,$BI$36="1/4"),AND(DK7=32,$BK$36="1/4"),AND(DK7=33,$BM$36="1/4"),AND(DK7=34,$BO$36="1/4"),AND(DK7=35,$BQ$36="1/4"),AND(DK7=36,$BS$36="1/4"),AND(DK7=37,$BU$36="1/4"),AND(DK7=38,$BW$36="1/4"),AND(DK7=39,$BY$36="1/4"),AND(DK7=40,$CA$36="1/4"),AND(DK7=41,$CC$36="1/4"),AND(DK7=42,$CE$36="1/4"),AND(DK7=43,$CG$36="1/4"),AND(DK7=44,$CI$36="1/4"),AND(DK7=45,$CK$36="1/4")),DK7+3,IF(OR(AND(DK7=1,OR($A$36="1/2",$A$36="Finale")),AND(DK7=2,OR($C$36="1/2",$C$36="Finale")),AND(DK7=3,OR($E$36="1/2",$E$36="Finale")),AND(DK7=4,OR($G$36="1/2",$G$36="Finale")),AND(DK7=5,OR($I$36="1/2",$I$36="Finale")),AND(DK7=6,OR($K$36="1/2",$K$36="Finale")),AND(DK7=7,OR($M$36="1/2",$M$36="Finale")),AND(DK7=8,OR($O$36="1/2",$O$36="Finale")),AND(DK7=9,OR($Q$36="1/2",$Q$36="Finale")),AND(DK7=10,OR($S$36="1/2",$S$36="Finale")),AND(DK7=11,OR($U$36="1/2",$U$36="Finale")),AND(DK7=12,OR($W$36="1/2",$W$36="Finale")),AND(DK7=13,OR($Y$36="1/2",$Y$36="Finale")),AND(DK7=14,OR($AA$36="1/2",$AA$36="Finale")),AND(DK7=15,OR($AC$36="1/2",$AC$36="Finale")),AND(DK7=16,OR($AE$36="1/2",$AE$36="Finale")),AND(DK7=17,OR($AG$36="1/2",$AG$36="Finale")),AND(DK7=18,OR($AI$36="1/2",$AI$36="Finale")),AND(DK7=19,OR($AK$36="1/2",$AK$36="Finale")),AND(DK7=20,OR($AM$36="1/2",$AM$36="Finale")),AND(DK7=21,OR($AO$36="1/2",$AO$36="Finale")),AND(DK7=22,OR($AQ$36="1/2",$AQ$36="Finale")),AND(DK7=23,OR($AS$36="1/2",$AS$36="Finale")),AND(DK7=24,OR($AU$36="1/2",$AU$36="Finale")),AND(DK7=25,OR($AW$36="1/2",$AW$36="Finale")),AND(DK7=26,OR($AY$36="1/2",$AY$36="Finale")),AND(DK7=27,OR($BA$36="1/2",$BA$36="Finale")),AND(DK7=28,OR($BC$36="1/2",$BC$36="Finale")),AND(DK7=29,OR($BE$36="1/2",$BE$36="Finale")),AND(DK7=30,OR($BG$36="1/2",$BG$36="Finale")),AND(DK7=31,OR($BI$36="1/2",$BI$36="Finale")),AND(DK7=32,OR($BK$36="1/2",$BK$36="Finale")),AND(DK7=33,OR($BM$36="1/2",$BM$36="Finale")),AND(DK7=34,OR($BO$36="1/2",$BO$36="Finale")),AND(DK7=35,OR($BQ$36="1/2",$BQ$36="Finale")),AND(DK7=36,OR($BS$36="1/2",$BS$36="Finale")),AND(DK7=37,OR($BU$36="1/2",$BU$36="Finale")),AND(DK7=38,OR($BW$36="1/2",$BW$36="Finale")),AND(DK7=39,OR($BY$36="1/2",$BY$36="Finale")),AND(DK7=40,OR($CA$36="1/2",$CA$36="Finale")),AND(DK7=41,OR($CC$36="1/2",$CC$36="Finale")),AND(DK7=42,OR($CE$36="1/2",$CE$36="Finale")),AND(DK7=43,OR($CG$36="1/2",$CG$36="Finale")),AND(DK7=44,OR($CI$36="1/2",$CI$36="Finale")),AND(DK7=45,OR($CK$36="1/2",$CK$36="Finale")),AND(DK7=46,OR($CM$36="1/2",$CM$36="Finale")),AND(DK7=47,OR($CO$36="1/2",$CO$36="Finale"))),DK7+1,IF(OR(AND(DK7=1,$A$36="F+PF"),AND(DK7=2,$C$36="F+PF"),AND(DK7=3,$E$36="F+PF"),AND(DK7=4,$G$36="F+PF"),AND(DK7=5,$I$36="F+PF"),AND(DK7=6,$K$36="F+PF"),AND(DK7=7,$M$36="F+PF"),AND(DK7=8,$O$36="F+PF"),AND(DK7=9,$Q$36="F+PF"),AND(DK7=10,$S$36="F+PF"),AND(DK7=11,$U$36="F+PF"),AND(DK7=12,$W$36="F+PF"),AND(DK7=13,$Y$36="F+PF"),AND(DK7=14,$AA$36="F+PF"),AND(DK7=15,$AC$36="F+PF"),AND(DK7=16,$AE$36="F+PF"),AND(DK7=17,$AG$36="F+PF"),AND(DK7=18,$AI$36="F+PF"),AND(DK7=19,$AK$36="F+PF"),AND(DK7=20,$AM$36="F+PF"),AND(DK7=21,$AO$36="F+PF"),AND(DK7=22,$AQ$36="F+PF"),AND(DK7=23,$AS$36="F+PF"),AND(DK7=24,$AU$36="F+PF"),AND(DK7=25,$AW$36="F+PF"),AND(DK7=26,$AY$36="F+PF"),AND(DK7=27,$BA$36="F+PF"),AND(DK7=28,$BC$36="F+PF"),AND(DK7=29,$BE$36="F+PF"),AND(DK7=30,$BG$36="F+PF"),AND(DK7=31,$BI$36="F+PF"),AND(DK7=32,$BK$36="F+PF"),AND(DK7=33,$BM$36="F+PF"),AND(DK7=34,$BO$36="F+PF"),AND(DK7=35,$BQ$36="F+PF"),AND(DK7=36,$BS$36="F+PF"),AND(DK7=37,$BU$36="F+PF"),AND(DK7=38,$BW$36="F+PF"),AND(DK7=39,$BY$36="F+PF"),AND(DK7=40,$CA$36="F+PF"),AND(DK7=41,$CC$36="F+PF"),AND(DK7=42,$CE$36="F+PF"),AND(DK7=43,$CG$36="F+PF"),AND(DK7=44,$CI$36="F+PF"),AND(DK7=45,$CK$36="F+PF"),AND(DK7=46,$CM$36="F+PF")),DK7+2," "))))))</f>
        <v xml:space="preserve"> </v>
      </c>
      <c r="DM7" s="38" t="str">
        <f t="shared" ref="DM7:DM33" si="7">IF(DK7=" "," ",IF(OR(AND(DK7=1,$A$36="1/16"),AND(DK7=2,$C$36="1/16"),AND(DK7=3,$E$36="1/16"),AND(DK7=4,$G$36="1/16"),AND(DK7=5,$I$36="1/16"),AND(DK7=6,$K$36="1/16"),AND(DK7=7,$M$36="1/16"),AND(DK7=8,$O$36="1/16"),AND(DK7=9,$Q$36="1/16"),AND(DK7=10,$S$36="1/16"),AND(DK7=11,$U$36="1/16"),AND(DK7=12,$W$36="1/16"),AND(DK7=13,$Y$36="1/16"),AND(DK7=14,$AA$36="1/16"),AND(DK7=15,$AC$36="1/16"),AND(DK7=16,$AE$36="1/16"),AND(DK7=17,$AG$36="1/16"),AND(DK7=18,$AI$36="1/16"),AND(DK7=19,$AK$36="1/16"),AND(DK7=20,$AM$36="1/16"),AND(DK7=21,$AO$36="1/16"),AND(DK7=22,$AQ$36="1/16"),AND(DK7=23,$AS$36="1/16"),AND(DK7=24,$AU$36="1/16"),AND(DK7=25,$AW$36="1/16"),AND(DK7=26,$AY$36="1/16"),AND(DK7=27,$BA$36="1/16"),AND(DK7=28,$BC$36="1/16"),AND(DK7=29,$BE$36="1/16"),AND(DK7=30,$BG$36="1/16"),AND(DK7=31,$BI$36="1/16"),AND(DK7=32,$BK$36="1/16"),AND(DK7=33,$BM$36="1/16")),"1/16",IF(OR(AND(DK7=1,$A$36="1/8"),AND(DK7=2,$C$36="1/8"),AND(DK7=3,$E$36="1/8"),AND(DK7=4,$G$36="1/8"),AND(DK7=5,$I$36="1/8"),AND(DK7=6,$K$36="1/8"),AND(DK7=7,$M$36="1/8"),AND(DK7=8,$O$36="1/8"),AND(DK7=9,$Q$36="1/8"),AND(DK7=10,$S$36="1/8"),AND(DK7=11,$U$36="1/8"),AND(DK7=12,$W$36="1/8"),AND(DK7=13,$Y$36="1/8"),AND(DK7=14,$AA$36="1/8"),AND(DK7=15,$AC$36="1/8"),AND(DK7=16,$AE$36="1/8"),AND(DK7=17,$AG$36="1/8"),AND(DK7=18,$AI$36="1/8"),AND(DK7=19,$AK$36="1/8"),AND(DK7=20,$AM$36="1/8"),AND(DK7=21,$AO$36="1/8"),AND(DK7=22,$AQ$36="1/8"),AND(DK7=23,$AS$36="1/8"),AND(DK7=24,$AU$36="1/8"),AND(DK7=25,$AW$36="1/8"),AND(DK7=26,$AY$36="1/8"),AND(DK7=27,$BA$36="1/8"),AND(DK7=28,$BC$36="1/8"),AND(DK7=29,$BE$36="1/8"),AND(DK7=30,$BG$36="1/8"),AND(DK7=31,$BI$36="1/8"),AND(DK7=32,$BK$36="1/8"),AND(DK7=33,$BM$36="1/8"),AND(DK7=34,$BO$36="1/8"),AND(DK7=35,$BQ$36="1/8"),AND(DK7=36,$BS$36="1/8"),AND(DK7=37,$BU$36="1/8"),AND(DK7=38,$BW$36="1/8"),AND(DK7=39,$BY$36="1/8"),AND(DK7=40,$CA$36="1/8"),AND(DK7=41,$CC$36="1/8")),"1/8",IF(OR(AND(DK7=1,$A$36="1/4"),AND(DK7=2,$C$36="1/4"),AND(DK7=3,$E$36="1/4"),AND(DK7=4,$G$36="1/4"),AND(DK7=5,$I$36="1/4"),AND(DK7=6,$K$36="1/4"),AND(DK7=7,$M$36="1/4"),AND(DK7=8,$O$36="1/4"),AND(DK7=9,$Q$36="1/4"),AND(DK7=10,$S$36="1/4"),AND(DK7=11,$U$36="1/4"),AND(DK7=12,$W$36="1/4"),AND(DK7=13,$Y$36="1/4"),AND(DK7=14,$AA$36="1/4"),AND(DK7=15,$AC$36="1/4"),AND(DK7=16,$AE$36="1/4"),AND(DK7=17,$AG$36="1/4"),AND(DK7=18,$AI$36="1/4"),AND(DK7=19,$AK$36="1/4"),AND(DK7=20,$AM$36="1/4"),AND(DK7=21,$AO$36="1/4"),AND(DK7=22,$AQ$36="1/4"),AND(DK7=23,$AS$36="1/4"),AND(DK7=24,$AU$36="1/4"),AND(DK7=25,$AW$36="1/4"),AND(DK7=26,$AY$36="1/4"),AND(DK7=27,$BA$36="1/4"),AND(DK7=28,$BC$36="1/4"),AND(DK7=29,$BE$36="1/4"),AND(DK7=30,$BG$36="1/4"),AND(DK7=31,$BI$36="1/4"),AND(DK7=32,$BK$36="1/4"),AND(DK7=33,$BM$36="1/4"),AND(DK7=34,$BO$36="1/4"),AND(DK7=35,$BQ$36="1/4"),AND(DK7=36,$BS$36="1/4"),AND(DK7=37,$BU$36="1/4"),AND(DK7=38,$BW$36="1/4"),AND(DK7=39,$BY$36="1/4"),AND(DK7=40,$CA$36="1/4"),AND(DK7=41,$CC$36="1/4"),AND(DK7=42,$CE$36="1/4"),AND(DK7=43,$CG$36="1/4"),AND(DK7=44,$CI$36="1/4"),AND(DK7=45,$CK$36="1/4")),"1/4",IF(OR(AND(DK7=1,$A$36="1/2"),AND(DK7=2,$C$36="1/2"),AND(DK7=3,$E$36="1/2"),AND(DK7=4,$G$36="1/2"),AND(DK7=5,$I$36="1/2"),AND(DK7=6,$K$36="1/2"),AND(DK7=7,$M$36="1/2"),AND(DK7=8,$O$36="1/2"),AND(DK7=9,$Q$36="1/2"),AND(DK7=10,$S$36="1/2"),AND(DK7=11,$U$36="1/2"),AND(DK7=12,$W$36="1/2"),AND(DK7=13,$Y$36="1/2"),AND(DK7=14,$AA$36="1/2"),AND(DK7=15,$AC$36="1/2"),AND(DK7=16,$AE$36="1/2"),AND(DK7=17,$AG$36="1/2"),AND(DK7=18,$AI$36="1/2"),AND(DK7=19,$AK$36="1/2"),AND(DK7=20,$AM$36="1/2"),AND(DK7=21,$AO$36="1/2"),AND(DK7=22,$AQ$36="1/2"),AND(DK7=23,$AS$36="1/2"),AND(DK7=24,$AU$36="1/2"),AND(DK7=25,$AW$36="1/2"),AND(DK7=26,$AY$36="1/2"),AND(DK7=27,$BA$36="1/2"),AND(DK7=28,$BC$36="1/2"),AND(DK7=29,$BE$36="1/2"),AND(DK7=30,$BG$36="1/2"),AND(DK7=31,$BI$36="1/2"),AND(DK7=32,$BK$36="1/2"),AND(DK7=33,$BM$36="1/2"),AND(DK7=34,$BO$36="1/2"),AND(DK7=35,$BQ$36="1/2"),AND(DK7=36,$BS$36="1/2"),AND(DK7=37,$BU$36="1/2"),AND(DK7=38,$BW$36="1/2"),AND(DK7=39,$BY$36="1/2"),AND(DK7=40,$CA$36="1/2"),AND(DK7=41,$CC$36="1/2"),AND(DK7=42,$CE$36="1/2"),AND(DK7=43,$CG$36="1/2"),AND(DK7=44,$CI$36="1/2"),AND(DK7=45,$CK$36="1/2"),AND(DK7=46,$CM$36="1/2"),AND(DK7=47,$CO$36="1/2")),"1/2",IF(OR(AND(DK7=1,$A$36="Finale"),AND(DK7=2,$C$36="Finale"),AND(DK7=3,$E$36="Finale"),AND(DK7=4,$G$36="Finale"),AND(DK7=5,$I$36="Finale"),AND(DK7=6,$K$36="Finale"),AND(DK7=7,$M$36="Finale"),AND(DK7=8,$O$36="Finale"),AND(DK7=9,$Q$36="Finale"),AND(DK7=10,$S$36="Finale"),AND(DK7=11,$U$36="Finale"),AND(DK7=12,$W$36="Finale"),AND(DK7=13,$Y$36="Finale"),AND(DK7=14,$AA$36="Finale"),AND(DK7=15,$AC$36="Finale"),AND(DK7=16,$AE$36="Finale"),AND(DK7=17,$AG$36="Finale"),AND(DK7=18,$AI$36="Finale"),AND(DK7=19,$AK$36="Finale"),AND(DK7=20,$AM$36="Finale"),AND(DK7=21,$AO$36="Finale"),AND(DK7=22,$AQ$36="Finale"),AND(DK7=23,$AS$36="Finale"),AND(DK7=24,$AU$36="Finale"),AND(DK7=25,$AW$36="Finale"),AND(DK7=26,$AY$36="Finale"),AND(DK7=27,$BA$36="Finale"),AND(DK7=28,$BC$36="Finale"),AND(DK7=29,$BE$36="Finale"),AND(DK7=30,$BG$36="Finale"),AND(DK7=31,$BI$36="Finale"),AND(DK7=32,$BK$36="Finale"),AND(DK7=33,$BM$36="Finale"),AND(DK7=34,$BO$36="Finale"),AND(DK7=35,$BQ$36="Finale"),AND(DK7=36,$BS$36="Finale"),AND(DK7=37,$BU$36="Finale"),AND(DK7=38,$BW$36="Finale"),AND(DK7=39,$BY$36="Finale"),AND(DK7=40,$CA$36="Finale"),AND(DK7=41,$CC$36="Finale"),AND(DK7=42,$CE$36="Finale"),AND(DK7=43,$CG$36="Finale"),AND(DK7=44,$CI$36="Finale"),AND(DK7=45,$CK$36="Finale"),AND(DK7=46,$CM$36="Finale"),AND(DK7=47,$CO$36="Finale"))="Finale",,IF(OR(AND(DK7=1,$A$36="F+PF"),AND(DK7=2,$C$36="F+PF"),AND(DK7=3,$E$36="F+PF"),AND(DK7=4,$G$36="F+PF"),AND(DK7=5,$I$36="F+PF"),AND(DK7=6,$K$36="F+PF"),AND(DK7=7,$M$36="F+PF"),AND(DK7=8,$O$36="F+PF"),AND(DK7=9,$Q$36="F+PF"),AND(DK7=10,$S$36="F+PF"),AND(DK7=11,$U$36="F+PF"),AND(DK7=12,$W$36="F+PF"),AND(DK7=13,$Y$36="F+PF"),AND(DK7=14,$AA$36="F+PF"),AND(DK7=15,$AC$36="F+PF"),AND(DK7=16,$AE$36="F+PF"),AND(DK7=17,$AG$36="F+PF"),AND(DK7=18,$AI$36="F+PF"),AND(DK7=19,$AK$36="F+PF"),AND(DK7=20,$AM$36="F+PF"),AND(DK7=21,$AO$36="F+PF"),AND(DK7=22,$AQ$36="F+PF"),AND(DK7=23,$AS$36="F+PF"),AND(DK7=24,$AU$36="F+PF"),AND(DK7=25,$AW$36="F+PF"),AND(DK7=26,$AY$36="F+PF"),AND(DK7=27,$BA$36="F+PF"),AND(DK7=28,$BC$36="F+PF"),AND(DK7=29,$BE$36="F+PF"),AND(DK7=30,$BG$36="F+PF"),AND(DK7=31,$BI$36="F+PF"),AND(DK7=32,$BK$36="F+PF"),AND(DK7=33,$BM$36="F+PF"),AND(DK7=34,$BO$36="F+PF"),AND(DK7=35,$BQ$36="F+PF"),AND(DK7=36,$BS$36="F+PF"),AND(DK7=37,$BU$36="F+PF"),AND(DK7=38,$BW$36="F+PF"),AND(DK7=39,$BY$36="F+PF"),AND(DK7=40,$CA$36="F+PF"),AND(DK7=41,$CC$36="F+PF"),AND(DK7=42,$CE$36="F+PF"),AND(DK7=43,$CG$36="F+PF"),AND(DK7=44,$CI$36="F+PF"),AND(DK7=45,$CK$36="F+PF"),AND(DK7=46,$CM$36="F+PF")),"Finale - Pte Finale"," ")))))))</f>
        <v xml:space="preserve"> </v>
      </c>
      <c r="DN7" s="38" t="str">
        <f>IF(OR($B$50&lt;&gt;0,$D$50&lt;&gt;0,$F$50&lt;&gt;0,$H$50&lt;&gt;0,$J$50&lt;&gt;0,$L$50&lt;&gt;0,$N$50&lt;&gt;0,$P$50&lt;&gt;0,$R$50&lt;&gt;0,$T$50&lt;&gt;0,$V$50&lt;&gt;0,$X$50&lt;&gt;0,$Z$50&lt;&gt;0,$AB$50&lt;&gt;0,$AD$50&lt;&gt;0,$AF$50&lt;&gt;0,$AH$50&lt;&gt;0,$AJ$50&lt;&gt;0,$AL$50&lt;&gt;0,$AN$50&lt;&gt;0,$AP$50&lt;&gt;0,$AR$50&lt;&gt;0,$AT$50&lt;&gt;0,$AV$50&lt;&gt;0,$AX$50&lt;&gt;0,$AZ$50&lt;&gt;0,$BB$50&lt;&gt;0,$BD$50&lt;&gt;0,$BF$50&lt;&gt;0,$BH$50&lt;&gt;0,$BJ$50&lt;&gt;0,$BL$50&lt;&gt;0,$BN$50&lt;&gt;0,$BP$50&lt;&gt;0,$BR$50&lt;&gt;0,$BT$50&lt;&gt;0,$BV$50&lt;&gt;0,$BX$50&lt;&gt;0,$BZ$50&lt;&gt;0,$CB$50&lt;&gt;0,$CD$50&lt;&gt;0,$CF$50&lt;&gt;0,$CH$50&lt;&gt;0,$CJ$50&lt;&gt;0,$CL$50&lt;&gt;0,$CN$50&lt;&gt;0,$CP$50&lt;&gt;0,$CR$50&lt;&gt;0),IF(AND(COUNTIF($B$50,"*BD*"),$B$46="Classique"),$B$47,IF(AND(COUNTIF($D$50,"*BD*"),$D$46="Classique"),$D$47,IF(AND(COUNTIF($F$50,"*BD*"),$F$46="Classique"),$F$47,IF(AND(COUNTIF($H$50,"*BD*"),$H$46="Classique"),$H$47,IF(AND(COUNTIF($J$50,"*BD*"),$J$46="Classique"),$J$47,IF(AND(COUNTIF($L$50,"*BD*"),$L$46="Classique"),$L$47,IF(AND(COUNTIF($N$50,"*BD*"),$N$46="Classique"),$N$47,IF(AND(COUNTIF($P$50,"*BD*"),$P$46="Classique"),$P$47,IF(AND(COUNTIF($R$50,"*BD*"),$R$46="Classique"),$R$47,IF(AND(COUNTIF($T$50,"*BD*"),$T$46="Classique"),$T$47,IF(AND(COUNTIF($V$50,"*BD*"),$V$46="Classique"),$V$47,IF(AND(COUNTIF($X$50,"*BD*"),$X$46="Classique"),$X$47,IF(AND(COUNTIF($Z$50,"*BD*"),$Z$46="Classique"),$Z$47,IF(AND(COUNTIF($AB$50,"*BD*"),$AB$46="Classique"),$AB$47,IF(AND(COUNTIF($AD$50,"*BD*"),$AD$46="Classique"),$AD$47,IF(AND(COUNTIF($AF$50,"*BD*"),$AF$46="Classique"),$AF$47,IF(AND(COUNTIF($AH$50,"*BD*"),$AH$46="Classique"),$AH$47,IF(AND(COUNTIF($AJ$50,"*BD*"),$AJ$46="Classique"),$AJ$47,IF(AND(COUNTIF($AL$50,"*BD*"),$AL$46="Classique"),$AL$47,IF(AND(COUNTIF($AN$50,"*BD*"),$AN$46="Classique"),$AN$47,IF(AND(COUNTIF($AP$50,"*BD*"),$AP$46="Classique"),$AP$47,IF(AND(COUNTIF($AR$50,"*BD*"),$AR$46="Classique"),$AR$47,IF(AND(COUNTIF($AT$50,"*BD*"),$AT$46="Classique"),$AT$47,IF(AND(COUNTIF($AV$50,"*BD*"),$AV$46="Classique"),$AV$47,IF(AND(COUNTIF($AX$50,"*BD*"),$AX$46="Classique"),$AX$47,IF(AND(COUNTIF($AZ$50,"*BD*"),$AZ$46="Classique"),$AZ$47,IF(AND(COUNTIF($BB$50,"*BD*"),$BB$46="Classique"),$BB$47,IF(AND(COUNTIF($BD$50,"*BD*"),$BD$46="Classique"),$BD$47,IF(AND(COUNTIF($BF$50,"*BD*"),$BF$46="Classique"),$BF$47,IF(AND(COUNTIF($BH$50,"*BD*"),$BH$46="Classique"),$BH$47,IF(AND(COUNTIF($BJ$50,"*BD*"),$BJ$46="Classique"),$BJ$47,IF(AND(COUNTIF($BL$50,"*BD*"),$BL$46="Classique"),$BL$47,IF(AND(COUNTIF($BN$50,"*BD*"),$BN$46="Classique"),$BN$47,IF(AND(COUNTIF($BP$50,"*BD*"),$BP$46="Classique"),$BP$47,IF(AND(COUNTIF($BR$50,"*BD*"),$BR$46="Classique"),$BR$47,IF(AND(COUNTIF($BT$50,"*BD*"),$BT$46="Classique"),$BT$47,IF(AND(COUNTIF($BV$50,"*BD*"),$BV$46="Classique"),$BV$47,IF(AND(COUNTIF($BX$50,"*BD*"),$BX$46="Classique"),$BX$47,IF(AND(COUNTIF($BZ$50,"*BD*"),$BZ$46="Classique"),$BZ$47,IF(AND(COUNTIF($CB$50,"*BD*"),$CB$46="Classique"),$CB$47,IF(AND(COUNTIF($CD$50,"*BD*"),$CD$46="Classique"),$CD$47,IF(AND(COUNTIF($CF$50,"*BD*"),$CF$46="Classique"),$CF$47,IF(AND(COUNTIF($CH$50,"*BD*"),$CH$46="Classique"),$CH$47,IF(AND(COUNTIF($CJ$50,"*BD*"),$CJ$46="Classique"),$CJ$47,IF(AND(COUNTIF($CL$50,"*BD*"),$CL$46="Classique"),$CL$47,IF(AND(COUNTIF($CN$50,"*BD*"),$CN$46="Classique"),$CN$47,IF(AND(COUNTIF($CP$50,"*BD*"),$CP$46="Classique"),$CP$47,IF(AND(COUNTIF($CR$50,"*BD*"),$CR$46="Classique"),$CR$47," "))))))))))))))))))))))))))))))))))))))))))))))))," ")</f>
        <v xml:space="preserve"> </v>
      </c>
      <c r="DO7" s="38" t="str">
        <f t="shared" ref="DO7:DO33" si="8">IF(DN7=" "," ",IF(OR(AND(DN7=1,$A$46="1/16"),AND(DN7=2,$C$46="1/16"),AND(DN7=3,$E$46="1/16"),AND(DN7=4,$G$46="1/16"),AND(DN7=5,$I$46="1/16"),AND(DN7=6,$K$46="1/16"),AND(DN7=7,$M$46="1/16"),AND(DN7=8,$O$46="1/16"),AND(DN7=9,$Q$46="1/16"),AND(DN7=10,$S$46="1/16"),AND(DN7=11,$U$46="1/16"),AND(DN7=12,$W$46="1/16"),AND(DN7=13,$Y$46="1/16"),AND(DN7=14,$AA$46="1/16"),AND(DN7=15,$AC$46="1/16"),AND(DN7=16,$AE$46="1/16"),AND(DN7=17,$AG$46="1/16"),AND(DN7=18,$AI$46="1/16"),AND(DN7=19,$AK$46="1/16"),AND(DN7=20,$AM$46="1/16"),AND(DN7=21,$AO$46="1/16"),AND(DN7=22,$AQ$46="1/16"),AND(DN7=23,$AS$46="1/16"),AND(DN7=24,$AU$46="1/16"),AND(DN7=25,$AW$46="1/16"),AND(DN7=26,$AY$46="1/16"),AND(DN7=27,$BA$46="1/16"),AND(DN7=28,$BC$46="1/16"),AND(DN7=29,$BE$46="1/16"),AND(DN7=30,$BG$46="1/16"),AND(DN7=31,$BI$46="1/16"),AND(DN7=32,$BK$46="1/16"),AND(DN7=33,$BM$46="1/16")),DN7+15,IF(OR(AND(DN7=1,$A$46="1/8"),AND(DN7=2,$C$46="1/8"),AND(DN7=3,$E$46="1/8"),AND(DN7=4,$G$46="1/8"),AND(DN7=5,$I$46="1/8"),AND(DN7=6,$K$46="1/8"),AND(DN7=7,$M$46="1/8"),AND(DN7=8,$O$46="1/8"),AND(DN7=9,$Q$46="1/8"),AND(DN7=10,$S$46="1/8"),AND(DN7=11,$U$46="1/8"),AND(DN7=12,$W$46="1/8"),AND(DN7=13,$Y$46="1/8"),AND(DN7=14,$AA$46="1/8"),AND(DN7=15,$AC$46="1/8"),AND(DN7=16,$AE$46="1/8"),AND(DN7=17,$AG$46="1/8"),AND(DN7=18,$AI$46="1/8"),AND(DN7=19,$AK$46="1/8"),AND(DN7=20,$AM$46="1/8"),AND(DN7=21,$AO$46="1/8"),AND(DN7=22,$AQ$46="1/8"),AND(DN7=23,$AS$46="1/8"),AND(DN7=24,$AU$46="1/8"),AND(DN7=25,$AW$46="1/8"),AND(DN7=26,$AY$46="1/8"),AND(DN7=27,$BA$46="1/8"),AND(DN7=28,$BC$46="1/8"),AND(DN7=29,$BE$46="1/8"),AND(DN7=30,$BG$46="1/8"),AND(DN7=31,$BI$46="1/8"),AND(DN7=32,$BK$46="1/8"),AND(DN7=33,$BM$46="1/8"),AND(DN7=34,$BO$46="1/8"),AND(DN7=35,$BQ$46="1/8"),AND(DN7=36,$BS$46="1/8"),AND(DN7=37,$BU$46="1/8"),AND(DN7=38,$BW$46="1/8"),AND(DN7=39,$BY$46="1/8"),AND(DN7=40,$CA$46="1/8"),AND(DN7=41,$CC$46="1/8")),DN7+7,IF(OR(AND(DN7=1,$A$46="1/4"),AND(DN7=2,$C$46="1/4"),AND(DN7=3,$E$46="1/4"),AND(DN7=4,$G$46="1/4"),AND(DN7=5,$I$46="1/4"),AND(DN7=6,$K$46="1/4"),AND(DN7=7,$M$46="1/4"),AND(DN7=8,$O$46="1/4"),AND(DN7=9,$Q$46="1/4"),AND(DN7=10,$S$46="1/4"),AND(DN7=11,$U$46="1/4"),AND(DN7=12,$W$46="1/4"),AND(DN7=13,$Y$46="1/4"),AND(DN7=14,$AA$46="1/4"),AND(DN7=15,$AC$46="1/4"),AND(DN7=16,$AE$46="1/4"),AND(DN7=17,$AG$46="1/4"),AND(DN7=18,$AI$46="1/4"),AND(DN7=19,$AK$46="1/4"),AND(DN7=20,$AM$46="1/4"),AND(DN7=21,$AO$46="1/4"),AND(DN7=22,$AQ$46="1/4"),AND(DN7=23,$AS$46="1/4"),AND(DN7=24,$AU$46="1/4"),AND(DN7=25,$AW$46="1/4"),AND(DN7=26,$AY$46="1/4"),AND(DN7=27,$BA$46="1/4"),AND(DN7=28,$BC$46="1/4"),AND(DN7=29,$BE$46="1/4"),AND(DN7=30,$BG$46="1/4"),AND(DN7=31,$BI$46="1/4"),AND(DN7=32,$BK$46="1/4"),AND(DN7=33,$BM$46="1/4"),AND(DN7=34,$BO$46="1/4"),AND(DN7=35,$BQ$46="1/4"),AND(DN7=36,$BS$46="1/4"),AND(DN7=37,$BU$46="1/4"),AND(DN7=38,$BW$46="1/4"),AND(DN7=39,$BY$46="1/4"),AND(DN7=40,$CA$46="1/4"),AND(DN7=41,$CC$46="1/4"),AND(DN7=42,$CE$46="1/4"),AND(DN7=43,$CG$46="1/4"),AND(DN7=44,$CI$46="1/4"),AND(DN7=45,$CK$46="1/4")),DN7+3,IF(OR(AND(DN7=1,OR($A$46="1/2",$A$46="Finale")),AND(DN7=2,OR($C$46="1/2",$C$46="Finale")),AND(DN7=3,OR($E$46="1/2",$E$46="Finale")),AND(DN7=4,OR($G$46="1/2",$G$46="Finale")),AND(DN7=5,OR($I$46="1/2",$I$46="Finale")),AND(DN7=6,OR($K$46="1/2",$K$46="Finale")),AND(DN7=7,OR($M$46="1/2",$M$46="Finale")),AND(DN7=8,OR($O$46="1/2",$O$46="Finale")),AND(DN7=9,OR($Q$46="1/2",$Q$46="Finale")),AND(DN7=10,OR($S$46="1/2",$S$46="Finale")),AND(DN7=11,OR($U$46="1/2",$U$46="Finale")),AND(DN7=12,OR($W$46="1/2",$W$46="Finale")),AND(DN7=13,OR($Y$46="1/2",$Y$46="Finale")),AND(DN7=14,OR($AA$46="1/2",$AA$46="Finale")),AND(DN7=15,OR($AC$46="1/2",$AC$46="Finale")),AND(DN7=16,OR($AE$46="1/2",$AE$46="Finale")),AND(DN7=17,OR($AG$46="1/2",$AG$46="Finale")),AND(DN7=18,OR($AI$46="1/2",$AI$46="Finale")),AND(DN7=19,OR($AK$46="1/2",$AK$46="Finale")),AND(DN7=20,OR($AM$46="1/2",$AM$46="Finale")),AND(DN7=21,OR($AO$46="1/2",$AO$46="Finale")),AND(DN7=22,OR($AQ$46="1/2",$AQ$46="Finale")),AND(DN7=23,OR($AS$46="1/2",$AS$46="Finale")),AND(DN7=24,OR($AU$46="1/2",$AU$46="Finale")),AND(DN7=25,OR($AW$46="1/2",$AW$46="Finale")),AND(DN7=26,OR($AY$46="1/2",$AY$46="Finale")),AND(DN7=27,OR($BA$46="1/2",$BA$46="Finale")),AND(DN7=28,OR($BC$46="1/2",$BC$46="Finale")),AND(DN7=29,OR($BE$46="1/2",$BE$46="Finale")),AND(DN7=30,OR($BG$46="1/2",$BG$46="Finale")),AND(DN7=31,OR($BI$46="1/2",$BI$46="Finale")),AND(DN7=32,OR($BK$46="1/2",$BK$46="Finale")),AND(DN7=33,OR($BM$46="1/2",$BM$46="Finale")),AND(DN7=34,OR($BO$46="1/2",$BO$46="Finale")),AND(DN7=35,OR($BQ$46="1/2",$BQ$46="Finale")),AND(DN7=36,OR($BS$46="1/2",$BS$46="Finale")),AND(DN7=37,OR($BU$46="1/2",$BU$46="Finale")),AND(DN7=38,OR($BW$46="1/2",$BW$46="Finale")),AND(DN7=39,OR($BY$46="1/2",$BY$46="Finale")),AND(DN7=40,OR($CA$46="1/2",$CA$46="Finale")),AND(DN7=41,OR($CC$46="1/2",$CC$46="Finale")),AND(DN7=42,OR($CE$46="1/2",$CE$46="Finale")),AND(DN7=43,OR($CG$46="1/2",$CG$46="Finale")),AND(DN7=44,OR($CI$46="1/2",$CI$46="Finale")),AND(DN7=45,OR($CK$46="1/2",$CK$46="Finale")),AND(DN7=46,OR($CM$46="1/2",$CM$46="Finale")),AND(DN7=47,OR($CO$46="1/2",$CO$46="Finale"))),DN7+1,IF(OR(AND(DN7=1,$A$46="F+PF"),AND(DN7=2,$C$46="F+PF"),AND(DN7=3,$E$46="F+PF"),AND(DN7=4,$G$46="F+PF"),AND(DN7=5,$I$46="F+PF"),AND(DN7=6,$K$46="F+PF"),AND(DN7=7,$M$46="F+PF"),AND(DN7=8,$O$46="F+PF"),AND(DN7=9,$Q$46="F+PF"),AND(DN7=10,$S$46="F+PF"),AND(DN7=11,$U$46="F+PF"),AND(DN7=12,$W$46="F+PF"),AND(DN7=13,$Y$46="F+PF"),AND(DN7=14,$AA$46="F+PF"),AND(DN7=15,$AC$46="F+PF"),AND(DN7=16,$AE$46="F+PF"),AND(DN7=17,$AG$46="F+PF"),AND(DN7=18,$AI$46="F+PF"),AND(DN7=19,$AK$46="F+PF"),AND(DN7=20,$AM$46="F+PF"),AND(DN7=21,$AO$46="F+PF"),AND(DN7=22,$AQ$46="F+PF"),AND(DN7=23,$AS$46="F+PF"),AND(DN7=24,$AU$46="F+PF"),AND(DN7=25,$AW$46="F+PF"),AND(DN7=26,$AY$46="F+PF"),AND(DN7=27,$BA$46="F+PF"),AND(DN7=28,$BC$46="F+PF"),AND(DN7=29,$BE$46="F+PF"),AND(DN7=30,$BG$46="F+PF"),AND(DN7=31,$BI$46="F+PF"),AND(DN7=32,$BK$46="F+PF"),AND(DN7=33,$BM$46="F+PF"),AND(DN7=34,$BO$46="F+PF"),AND(DN7=35,$BQ$46="F+PF"),AND(DN7=36,$BS$46="F+PF"),AND(DN7=37,$BU$46="F+PF"),AND(DN7=38,$BW$46="F+PF"),AND(DN7=39,$BY$46="F+PF"),AND(DN7=40,$CA$46="F+PF"),AND(DN7=41,$CC$46="F+PF"),AND(DN7=42,$CE$46="F+PF"),AND(DN7=43,$CG$46="F+PF"),AND(DN7=44,$CI$46="F+PF"),AND(DN7=45,$CK$46="F+PF"),AND(DN7=46,$CM$46="F+PF")),DN7+2," "))))))</f>
        <v xml:space="preserve"> </v>
      </c>
      <c r="DP7" s="38" t="str">
        <f t="shared" ref="DP7:DP33" si="9">IF(DN7=" "," ",IF(OR(AND(DN7=1,$A$46="1/16"),AND(DN7=2,$C$46="1/16"),AND(DN7=3,$E$46="1/16"),AND(DN7=4,$G$46="1/16"),AND(DN7=5,$I$46="1/16"),AND(DN7=6,$K$46="1/16"),AND(DN7=7,$M$46="1/16"),AND(DN7=8,$O$46="1/16"),AND(DN7=9,$Q$46="1/16"),AND(DN7=10,$S$46="1/16"),AND(DN7=11,$U$46="1/16"),AND(DN7=12,$W$46="1/16"),AND(DN7=13,$Y$46="1/16"),AND(DN7=14,$AA$46="1/16"),AND(DN7=15,$AC$46="1/16"),AND(DN7=16,$AE$46="1/16"),AND(DN7=17,$AG$46="1/16"),AND(DN7=18,$AI$46="1/16"),AND(DN7=19,$AK$46="1/16"),AND(DN7=20,$AM$46="1/16"),AND(DN7=21,$AO$46="1/16"),AND(DN7=22,$AQ$46="1/16"),AND(DN7=23,$AS$46="1/16"),AND(DN7=24,$AU$46="1/16"),AND(DN7=25,$AW$46="1/16"),AND(DN7=26,$AY$46="1/16"),AND(DN7=27,$BA$46="1/16"),AND(DN7=28,$BC$46="1/16"),AND(DN7=29,$BE$46="1/16"),AND(DN7=30,$BG$46="1/16"),AND(DN7=31,$BI$46="1/16"),AND(DN7=32,$BK$46="1/16"),AND(DN7=33,$BM$46="1/16")),"1/16",IF(OR(AND(DN7=1,$A$46="1/8"),AND(DN7=2,$C$46="1/8"),AND(DN7=3,$E$46="1/8"),AND(DN7=4,$G$46="1/8"),AND(DN7=5,$I$46="1/8"),AND(DN7=6,$K$46="1/8"),AND(DN7=7,$M$46="1/8"),AND(DN7=8,$O$46="1/8"),AND(DN7=9,$Q$46="1/8"),AND(DN7=10,$S$46="1/8"),AND(DN7=11,$U$46="1/8"),AND(DN7=12,$W$46="1/8"),AND(DN7=13,$Y$46="1/8"),AND(DN7=14,$AA$46="1/8"),AND(DN7=15,$AC$46="1/8"),AND(DN7=16,$AE$46="1/8"),AND(DN7=17,$AG$46="1/8"),AND(DN7=18,$AI$46="1/8"),AND(DN7=19,$AK$46="1/8"),AND(DN7=20,$AM$46="1/8"),AND(DN7=21,$AO$46="1/8"),AND(DN7=22,$AQ$46="1/8"),AND(DN7=23,$AS$46="1/8"),AND(DN7=24,$AU$46="1/8"),AND(DN7=25,$AW$46="1/8"),AND(DN7=26,$AY$46="1/8"),AND(DN7=27,$BA$46="1/8"),AND(DN7=28,$BC$46="1/8"),AND(DN7=29,$BE$46="1/8"),AND(DN7=30,$BG$46="1/8"),AND(DN7=31,$BI$46="1/8"),AND(DN7=32,$BK$46="1/8"),AND(DN7=33,$BM$46="1/8"),AND(DN7=34,$BO$46="1/8"),AND(DN7=35,$BQ$46="1/8"),AND(DN7=36,$BS$46="1/8"),AND(DN7=37,$BU$46="1/8"),AND(DN7=38,$BW$46="1/8"),AND(DN7=39,$BY$46="1/8"),AND(DN7=40,$CA$46="1/8"),AND(DN7=41,$CC$46="1/8")),"1/8",IF(OR(AND(DN7=1,$A$46="1/4"),AND(DN7=2,$C$46="1/4"),AND(DN7=3,$E$46="1/4"),AND(DN7=4,$G$46="1/4"),AND(DN7=5,$I$46="1/4"),AND(DN7=6,$K$46="1/4"),AND(DN7=7,$M$46="1/4"),AND(DN7=8,$O$46="1/4"),AND(DN7=9,$Q$46="1/4"),AND(DN7=10,$S$46="1/4"),AND(DN7=11,$U$46="1/4"),AND(DN7=12,$W$46="1/4"),AND(DN7=13,$Y$46="1/4"),AND(DN7=14,$AA$46="1/4"),AND(DN7=15,$AC$46="1/4"),AND(DN7=16,$AE$46="1/4"),AND(DN7=17,$AG$46="1/4"),AND(DN7=18,$AI$46="1/4"),AND(DN7=19,$AK$46="1/4"),AND(DN7=20,$AM$46="1/4"),AND(DN7=21,$AO$46="1/4"),AND(DN7=22,$AQ$46="1/4"),AND(DN7=23,$AS$46="1/4"),AND(DN7=24,$AU$46="1/4"),AND(DN7=25,$AW$46="1/4"),AND(DN7=26,$AY$46="1/4"),AND(DN7=27,$BA$46="1/4"),AND(DN7=28,$BC$46="1/4"),AND(DN7=29,$BE$46="1/4"),AND(DN7=30,$BG$46="1/4"),AND(DN7=31,$BI$46="1/4"),AND(DN7=32,$BK$46="1/4"),AND(DN7=33,$BM$46="1/4"),AND(DN7=34,$BO$46="1/4"),AND(DN7=35,$BQ$46="1/4"),AND(DN7=36,$BS$46="1/4"),AND(DN7=37,$BU$46="1/4"),AND(DN7=38,$BW$46="1/4"),AND(DN7=39,$BY$46="1/4"),AND(DN7=40,$CA$46="1/4"),AND(DN7=41,$CC$46="1/4"),AND(DN7=42,$CE$46="1/4"),AND(DN7=43,$CG$46="1/4"),AND(DN7=44,$CI$46="1/4"),AND(DN7=45,$CK$46="1/4")),"1/4",IF(OR(AND(DN7=1,$A$46="1/2"),AND(DN7=2,$C$46="1/2"),AND(DN7=3,$E$46="1/2"),AND(DN7=4,$G$46="1/2"),AND(DN7=5,$I$46="1/2"),AND(DN7=6,$K$46="1/2"),AND(DN7=7,$M$46="1/2"),AND(DN7=8,$O$46="1/2"),AND(DN7=9,$Q$46="1/2"),AND(DN7=10,$S$46="1/2"),AND(DN7=11,$U$46="1/2"),AND(DN7=12,$W$46="1/2"),AND(DN7=13,$Y$46="1/2"),AND(DN7=14,$AA$46="1/2"),AND(DN7=15,$AC$46="1/2"),AND(DN7=16,$AE$46="1/2"),AND(DN7=17,$AG$46="1/2"),AND(DN7=18,$AI$46="1/2"),AND(DN7=19,$AK$46="1/2"),AND(DN7=20,$AM$46="1/2"),AND(DN7=21,$AO$46="1/2"),AND(DN7=22,$AQ$46="1/2"),AND(DN7=23,$AS$46="1/2"),AND(DN7=24,$AU$46="1/2"),AND(DN7=25,$AW$46="1/2"),AND(DN7=26,$AY$46="1/2"),AND(DN7=27,$BA$46="1/2"),AND(DN7=28,$BC$46="1/2"),AND(DN7=29,$BE$46="1/2"),AND(DN7=30,$BG$46="1/2"),AND(DN7=31,$BI$46="1/2"),AND(DN7=32,$BK$46="1/2"),AND(DN7=33,$BM$46="1/2"),AND(DN7=34,$BO$46="1/2"),AND(DN7=35,$BQ$46="1/2"),AND(DN7=36,$BS$46="1/2"),AND(DN7=37,$BU$46="1/2"),AND(DN7=38,$BW$46="1/2"),AND(DN7=39,$BY$46="1/2"),AND(DN7=40,$CA$46="1/2"),AND(DN7=41,$CC$46="1/2"),AND(DN7=42,$CE$46="1/2"),AND(DN7=43,$CG$46="1/2"),AND(DN7=44,$CI$46="1/2"),AND(DN7=45,$CK$46="1/2"),AND(DN7=46,$CM$46="1/2"),AND(DN7=47,$CO$46="1/2")),"1/2",IF(OR(AND(DN7=1,$A$46="Finale"),AND(DN7=2,$C$46="Finale"),AND(DN7=3,$E$46="Finale"),AND(DN7=4,$G$46="Finale"),AND(DN7=5,$I$46="Finale"),AND(DN7=6,$K$46="Finale"),AND(DN7=7,$M$46="Finale"),AND(DN7=8,$O$46="Finale"),AND(DN7=9,$Q$46="Finale"),AND(DN7=10,$S$46="Finale"),AND(DN7=11,$U$46="Finale"),AND(DN7=12,$W$46="Finale"),AND(DN7=13,$Y$46="Finale"),AND(DN7=14,$AA$46="Finale"),AND(DN7=15,$AC$46="Finale"),AND(DN7=16,$AE$46="Finale"),AND(DN7=17,$AG$46="Finale"),AND(DN7=18,$AI$46="Finale"),AND(DN7=19,$AK$46="Finale"),AND(DN7=20,$AM$46="Finale"),AND(DN7=21,$AO$46="Finale"),AND(DN7=22,$AQ$46="Finale"),AND(DN7=23,$AS$46="Finale"),AND(DN7=24,$AU$46="Finale"),AND(DN7=25,$AW$46="Finale"),AND(DN7=26,$AY$46="Finale"),AND(DN7=27,$BA$46="Finale"),AND(DN7=28,$BC$46="Finale"),AND(DN7=29,$BE$46="Finale"),AND(DN7=30,$BG$46="Finale"),AND(DN7=31,$BI$46="Finale"),AND(DN7=32,$BK$46="Finale"),AND(DN7=33,$BM$46="Finale"),AND(DN7=34,$BO$46="Finale"),AND(DN7=35,$BQ$46="Finale"),AND(DN7=36,$BS$46="Finale"),AND(DN7=37,$BU$46="Finale"),AND(DN7=38,$BW$46="Finale"),AND(DN7=39,$BY$46="Finale"),AND(DN7=40,$CA$46="Finale"),AND(DN7=41,$CC$46="Finale"),AND(DN7=42,$CE$46="Finale"),AND(DN7=43,$CG$46="Finale"),AND(DN7=44,$CI$46="Finale"),AND(DN7=45,$CK$46="Finale"),AND(DN7=46,$CM$46="Finale"),AND(DN7=47,$CO$46="Finale"))="Finale",,IF(OR(AND(DN7=1,$A$46="F+PF"),AND(DN7=2,$C$46="F+PF"),AND(DN7=3,$E$46="F+PF"),AND(DN7=4,$G$46="F+PF"),AND(DN7=5,$I$46="F+PF"),AND(DN7=6,$K$46="F+PF"),AND(DN7=7,$M$46="F+PF"),AND(DN7=8,$O$46="F+PF"),AND(DN7=9,$Q$46="F+PF"),AND(DN7=10,$S$46="F+PF"),AND(DN7=11,$U$46="F+PF"),AND(DN7=12,$W$46="F+PF"),AND(DN7=13,$Y$46="F+PF"),AND(DN7=14,$AA$46="F+PF"),AND(DN7=15,$AC$46="F+PF"),AND(DN7=16,$AE$46="F+PF"),AND(DN7=17,$AG$46="F+PF"),AND(DN7=18,$AI$46="F+PF"),AND(DN7=19,$AK$46="F+PF"),AND(DN7=20,$AM$46="F+PF"),AND(DN7=21,$AO$46="F+PF"),AND(DN7=22,$AQ$46="F+PF"),AND(DN7=23,$AS$46="F+PF"),AND(DN7=24,$AU$46="F+PF"),AND(DN7=25,$AW$46="F+PF"),AND(DN7=26,$AY$46="F+PF"),AND(DN7=27,$BA$46="F+PF"),AND(DN7=28,$BC$46="F+PF"),AND(DN7=29,$BE$46="F+PF"),AND(DN7=30,$BG$46="F+PF"),AND(DN7=31,$BI$46="F+PF"),AND(DN7=32,$BK$46="F+PF"),AND(DN7=33,$BM$46="F+PF"),AND(DN7=34,$BO$46="F+PF"),AND(DN7=35,$BQ$46="F+PF"),AND(DN7=36,$BS$46="F+PF"),AND(DN7=37,$BU$46="F+PF"),AND(DN7=38,$BW$46="F+PF"),AND(DN7=39,$BY$46="F+PF"),AND(DN7=40,$CA$46="F+PF"),AND(DN7=41,$CC$46="F+PF"),AND(DN7=42,$CE$46="F+PF"),AND(DN7=43,$CG$46="F+PF"),AND(DN7=44,$CI$46="F+PF"),AND(DN7=45,$CK$46="F+PF"),AND(DN7=46,$CM$46="F+PF")),"Finale - Pte Finale"," ")))))))</f>
        <v xml:space="preserve"> </v>
      </c>
    </row>
    <row r="8" spans="1:120" s="44" customFormat="1" ht="26.25" customHeight="1" thickTop="1">
      <c r="B8" s="44">
        <f>IF(B6=" ",0,IF(B11="Finale",1,2))</f>
        <v>0</v>
      </c>
      <c r="C8" s="45"/>
      <c r="D8" s="44">
        <f>IF(D6=" ",0,IF(D11="Finale",1,2))</f>
        <v>0</v>
      </c>
      <c r="E8" s="45"/>
      <c r="F8" s="44">
        <f>IF(F6=" ",0,IF(F11="Finale",1,2))</f>
        <v>0</v>
      </c>
      <c r="G8" s="45"/>
      <c r="H8" s="44">
        <f>IF(H6=" ",0,IF(H11="Finale",1,2))</f>
        <v>0</v>
      </c>
      <c r="I8" s="46"/>
      <c r="J8" s="44">
        <f>IF(J6=" ",0,IF(J11="Finale",1,2))</f>
        <v>0</v>
      </c>
      <c r="K8" s="46"/>
      <c r="L8" s="44">
        <f>IF(L6=" ",0,IF(L11="Finale",1,2))</f>
        <v>0</v>
      </c>
      <c r="M8" s="46"/>
      <c r="N8" s="44">
        <f>IF(N6=" ",0,IF(N11="Finale",1,2))</f>
        <v>0</v>
      </c>
      <c r="O8" s="46"/>
      <c r="P8" s="44">
        <f>IF(P6=" ",0,IF(P11="Finale",1,2))</f>
        <v>0</v>
      </c>
      <c r="Q8" s="46"/>
      <c r="R8" s="44">
        <f>IF(R6=" ",0,IF(R11="Finale",1,2))</f>
        <v>0</v>
      </c>
      <c r="S8" s="46"/>
      <c r="T8" s="44">
        <f>IF(T6=" ",0,IF(T11="Finale",1,2))</f>
        <v>0</v>
      </c>
      <c r="U8" s="46"/>
      <c r="V8" s="44">
        <f>IF(V6=" ",0,IF(V11="Finale",1,2))</f>
        <v>0</v>
      </c>
      <c r="W8" s="46"/>
      <c r="X8" s="44">
        <f>IF(X6=" ",0,IF(X11="Finale",1,2))</f>
        <v>0</v>
      </c>
      <c r="Y8" s="46"/>
      <c r="Z8" s="44">
        <f>IF(Z6=" ",0,IF(Z11="Finale",1,2))</f>
        <v>0</v>
      </c>
      <c r="AA8" s="46"/>
      <c r="AB8" s="44">
        <f>IF(AB6=" ",0,IF(AB11="Finale",1,2))</f>
        <v>0</v>
      </c>
      <c r="AC8" s="46"/>
      <c r="AD8" s="44">
        <f>IF(AD6=" ",0,IF(AD11="Finale",1,2))</f>
        <v>0</v>
      </c>
      <c r="AE8" s="46"/>
      <c r="AF8" s="44">
        <f>IF(AF6=" ",0,IF(AF11="Finale",1,2))</f>
        <v>0</v>
      </c>
      <c r="AG8" s="46"/>
      <c r="AH8" s="44">
        <f>IF(AH6=" ",0,IF(AH11="Finale",1,2))</f>
        <v>0</v>
      </c>
      <c r="AI8" s="46"/>
      <c r="AJ8" s="44">
        <f>IF(AJ6=" ",0,IF(AJ11="Finale",1,2))</f>
        <v>0</v>
      </c>
      <c r="AK8" s="46"/>
      <c r="AL8" s="44">
        <f>IF(AL6=" ",0,IF(AL11="Finale",1,2))</f>
        <v>0</v>
      </c>
      <c r="AM8" s="46"/>
      <c r="AN8" s="44">
        <f>IF(AN6=" ",0,IF(AN11="Finale",1,2))</f>
        <v>0</v>
      </c>
      <c r="AO8" s="46"/>
      <c r="AP8" s="44">
        <f>IF(AP6=" ",0,IF(AP11="Finale",1,2))</f>
        <v>0</v>
      </c>
      <c r="AQ8" s="46"/>
      <c r="AR8" s="44">
        <f>IF(AR6=" ",0,IF(AR11="Finale",1,2))</f>
        <v>0</v>
      </c>
      <c r="AS8" s="46"/>
      <c r="AT8" s="44">
        <f>IF(AT6=" ",0,IF(AT11="Finale",1,2))</f>
        <v>0</v>
      </c>
      <c r="AU8" s="46"/>
      <c r="AV8" s="44">
        <f>IF(AV6=" ",0,IF(AV11="Finale",1,2))</f>
        <v>0</v>
      </c>
      <c r="AW8" s="46"/>
      <c r="AX8" s="44">
        <f>IF(AX6=" ",0,IF(AX11="Finale",1,2))</f>
        <v>0</v>
      </c>
      <c r="AY8" s="46"/>
      <c r="AZ8" s="44">
        <f>IF(AZ6=" ",0,IF(AZ11="Finale",1,2))</f>
        <v>0</v>
      </c>
      <c r="BB8" s="44">
        <f>IF(BB6=" ",0,IF(BB11="Finale",1,2))</f>
        <v>0</v>
      </c>
      <c r="BD8" s="44">
        <f>IF(BD6=" ",0,IF(BD11="Finale",1,2))</f>
        <v>0</v>
      </c>
      <c r="BF8" s="44">
        <f>IF(BF6=" ",0,IF(BF11="Finale",1,2))</f>
        <v>0</v>
      </c>
      <c r="BH8" s="44">
        <f>IF(BH6=" ",0,IF(BH11="Finale",1,2))</f>
        <v>0</v>
      </c>
      <c r="BJ8" s="44">
        <f>IF(BJ6=" ",0,IF(BJ11="Finale",1,2))</f>
        <v>0</v>
      </c>
      <c r="BL8" s="44">
        <f>IF(BL6=" ",0,IF(BL11="Finale",1,2))</f>
        <v>0</v>
      </c>
      <c r="BN8" s="44">
        <f>IF(BN6=" ",0,IF(BN11="Finale",1,2))</f>
        <v>0</v>
      </c>
      <c r="BP8" s="44">
        <f>IF(BP6=" ",0,IF(BP11="Finale",1,2))</f>
        <v>0</v>
      </c>
      <c r="BR8" s="44">
        <f>IF(BR6=" ",0,IF(BR11="Finale",1,2))</f>
        <v>0</v>
      </c>
      <c r="BT8" s="44">
        <f>IF(BT6=" ",0,IF(BT11="Finale",1,2))</f>
        <v>0</v>
      </c>
      <c r="BV8" s="44">
        <f>IF(BV6=" ",0,IF(BV11="Finale",1,2))</f>
        <v>0</v>
      </c>
      <c r="BX8" s="44">
        <f>IF(BX6=" ",0,IF(BX11="Finale",1,2))</f>
        <v>0</v>
      </c>
      <c r="BZ8" s="44">
        <f>IF(BZ6=" ",0,IF(BZ11="Finale",1,2))</f>
        <v>0</v>
      </c>
      <c r="CB8" s="44">
        <f>IF(CB6=" ",0,IF(CB11="Finale",1,2))</f>
        <v>0</v>
      </c>
      <c r="CD8" s="44">
        <f>IF(CD6=" ",0,IF(CD11="Finale",1,2))</f>
        <v>0</v>
      </c>
      <c r="CF8" s="44">
        <f>IF(CF6=" ",0,IF(CF11="Finale",1,2))</f>
        <v>0</v>
      </c>
      <c r="CH8" s="44">
        <f>IF(CH6=" ",0,IF(CH11="Finale",1,2))</f>
        <v>0</v>
      </c>
      <c r="CJ8" s="44">
        <f>IF(CJ6=" ",0,IF(CJ11="Finale",1,2))</f>
        <v>0</v>
      </c>
      <c r="CL8" s="44">
        <f>IF(CL6=" ",0,IF(CL11="Finale",1,2))</f>
        <v>0</v>
      </c>
      <c r="CN8" s="44">
        <f>IF(CN6=" ",0,IF(CN11="Finale",1,2))</f>
        <v>0</v>
      </c>
      <c r="CP8" s="44">
        <f>IF(CP6=" ",0,IF(CP11="Finale",1,2))</f>
        <v>0</v>
      </c>
      <c r="CR8" s="44">
        <f>IF(CR6=" ",0,IF(CR11="Finale",1,2))</f>
        <v>0</v>
      </c>
      <c r="DA8" s="36" t="s">
        <v>27</v>
      </c>
      <c r="DB8" s="37" t="str">
        <f>IF(OR($B$10&lt;&gt;0,$D$10&lt;&gt;0,$F$10&lt;&gt;0,$H$10&lt;&gt;0,$J$10&lt;&gt;0,$L$10&lt;&gt;0,$N$10&lt;&gt;0,$P$10&lt;&gt;0,$R$10&lt;&gt;0,$T$10&lt;&gt;0,$V$10&lt;&gt;0,$X$10&lt;&gt;0,$Z$10&lt;&gt;0,$AB$10&lt;&gt;0,$AD$10&lt;&gt;0,$AF$10&lt;&gt;0,$AH$10&lt;&gt;0,$AJ$10&lt;&gt;0,$AL$10&lt;&gt;0,$AN$10&lt;&gt;0,$AP$10&lt;&gt;0,$AR$10&lt;&gt;0,$AT$10&lt;&gt;0,$AV$10&lt;&gt;0,$AX$10&lt;&gt;0,$AZ$10&lt;&gt;0,$BB$10&lt;&gt;0,$BD$10&lt;&gt;0,$BF$10&lt;&gt;0,$BH$10&lt;&gt;0,$BJ$10&lt;&gt;0,$BL$10&lt;&gt;0,$BN$10&lt;&gt;0,$BP$10&lt;&gt;0,$BR$10&lt;&gt;0,$BT$10&lt;&gt;0,$BV$10&lt;&gt;0,$BX$10&lt;&gt;0,$BZ$10&lt;&gt;0,$CB$10&lt;&gt;0,$CD$10&lt;&gt;0,$CF$10&lt;&gt;0,$CH$10&lt;&gt;0,$CJ$10&lt;&gt;0,$CL$10&lt;&gt;0,$CN$10&lt;&gt;0,$CP$10&lt;&gt;0,$CR$10&lt;&gt;0),IF(AND(COUNTIF($B$10,"*MH*"),$B$6="Classique"),$B$7,IF(AND(COUNTIF($D$10,"*MH*"),$D$6="Classique"),$D$7,IF(AND(COUNTIF($F$10,"*MH*"),$F$6="Classique"),$F$7,IF(AND(COUNTIF($H$10,"*MH*"),$H$6="Classique"),$H$7,IF(AND(COUNTIF($J$10,"*MH*"),$J$6="Classique"),$J$7,IF(AND(COUNTIF($L$10,"*MH*"),$L$6="Classique"),$L$7,IF(AND(COUNTIF($N$10,"*MH*"),$N$6="Classique"),$N$7,IF(AND(COUNTIF($P$10,"*MH*"),$P$6="Classique"),$P$7,IF(AND(COUNTIF($R$10,"*MH*"),$R$6="Classique"),$R$7,IF(AND(COUNTIF($T$10,"*MH*"),$T$6="Classique"),$T$7,IF(AND(COUNTIF($V$10,"*MH*"),$V$6="Classique"),$V$7,IF(AND(COUNTIF($X$10,"*MH*"),$X$6="Classique"),$X$7,IF(AND(COUNTIF($Z$10,"*MH*"),$Z$6="Classique"),$Z$7,IF(AND(COUNTIF($AB$10,"*MH*"),$AB$6="Classique"),$AB$7,IF(AND(COUNTIF($AD$10,"*MH*"),$AD$6="Classique"),$AD$7,IF(AND(COUNTIF($AF$10,"*MH*"),$AF$6="Classique"),$AF$7,IF(AND(COUNTIF($AH$10,"*MH*"),$AH$6="Classique"),$AH$7,IF(AND(COUNTIF($AJ$10,"*MH*"),$AJ$6="Classique"),$AJ$7,IF(AND(COUNTIF($AL$10,"*MH*"),$AL$6="Classique"),$AL$7,IF(AND(COUNTIF($AN$10,"*MH*"),$AN$6="Classique"),$AN$7,IF(AND(COUNTIF($AP$10,"*MH*"),$AP$6="Classique"),$AP$7,IF(AND(COUNTIF($AR$10,"*MH*"),$AR$6="Classique"),$AR$7,IF(AND(COUNTIF($AT$10,"*MH*"),$AT$6="Classique"),$AT$7,IF(AND(COUNTIF($AV$10,"*MH*"),$AV$6="Classique"),$AV$7,IF(AND(COUNTIF($AX$10,"*MH*"),$AX$6="Classique"),$AX$7,IF(AND(COUNTIF($AZ$10,"*MH*"),$AZ$6="Classique"),$AZ$7,IF(AND(COUNTIF($BB$10,"*MH*"),$BB$6="Classique"),$BB$7,IF(AND(COUNTIF($BD$10,"*MH*"),$BD$6="Classique"),$BD$7,IF(AND(COUNTIF($BF$10,"*MH*"),$BF$6="Classique"),$BF$7,IF(AND(COUNTIF($BH$10,"*MH*"),$BH$6="Classique"),$BH$7,IF(AND(COUNTIF($BJ$10,"*MH*"),$BJ$6="Classique"),$BJ$7,IF(AND(COUNTIF($BL$10,"*MH*"),$BL$6="Classique"),$BL$7,IF(AND(COUNTIF($BN$10,"*MH*"),$BN$6="Classique"),$BN$7,IF(AND(COUNTIF($BP$10,"*MH*"),$BP$6="Classique"),$BP$7,IF(AND(COUNTIF($BR$10,"*MH*"),$BR$6="Classique"),$BR$7,IF(AND(COUNTIF($BT$10,"*MH*"),$BT$6="Classique"),$BT$7,IF(AND(COUNTIF($BV$10,"*MH*"),$BV$6="Classique"),$BV$7,IF(AND(COUNTIF($BX$10,"*MH*"),$BX$6="Classique"),$BX$7,IF(AND(COUNTIF($BZ$10,"*MH*"),$BZ$6="Classique"),$BZ$7,IF(AND(COUNTIF($CB$10,"*MH*"),$CB$6="Classique"),$CB$7,IF(AND(COUNTIF($CD$10,"*MH*"),$CD$6="Classique"),$CD$7,IF(AND(COUNTIF($CF$10,"*MH*"),$CF$6="Classique"),$CF$7,IF(AND(COUNTIF($CH$10,"*MH*"),$CH$6="Classique"),$CH$7,IF(AND(COUNTIF($CJ$10,"*MH*"),$CJ$6="Classique"),$CJ$7,IF(AND(COUNTIF($CL$10,"*MH*"),$CL$6="Classique"),$CL$7,IF(AND(COUNTIF($CN$10,"*MH*"),$CN$6="Classique"),$CN$7,IF(AND(COUNTIF($CP$10,"*MH*"),$CP$6="Classique"),$CP$7,IF(AND(COUNTIF($CR$10,"*MH*"),$CR$6="Classique"),$CR$7," "))))))))))))))))))))))))))))))))))))))))))))))))," ")</f>
        <v xml:space="preserve"> </v>
      </c>
      <c r="DC8" s="37" t="str">
        <f t="shared" si="0"/>
        <v xml:space="preserve"> </v>
      </c>
      <c r="DD8" s="37" t="str">
        <f t="shared" si="1"/>
        <v xml:space="preserve"> </v>
      </c>
      <c r="DE8" s="37" t="str">
        <f>IF(OR($B$20&lt;&gt;0,$D$20&lt;&gt;0,$F$20&lt;&gt;0,$H$20&lt;&gt;0,$J$20&lt;&gt;0,$L$20&lt;&gt;0,$N$20&lt;&gt;0,$P$20&lt;&gt;0,$R$20&lt;&gt;0,$T$20&lt;&gt;0,$V$20&lt;&gt;0,$X$20&lt;&gt;0,$Z$20&lt;&gt;0,$AB$20&lt;&gt;0,$AD$20&lt;&gt;0,$AF$20&lt;&gt;0,$AH$20&lt;&gt;0,$AJ$20&lt;&gt;0,$AL$20&lt;&gt;0,$AN$20&lt;&gt;0,$AP$20&lt;&gt;0,$AR$20&lt;&gt;0,$AT$20&lt;&gt;0,$AV$20&lt;&gt;0,$AX$20&lt;&gt;0,$AZ$20&lt;&gt;0,$BB$20&lt;&gt;0,$BD$20&lt;&gt;0,$BF$20&lt;&gt;0,$BH$20&lt;&gt;0,$BJ$20&lt;&gt;0,$BL$20&lt;&gt;0,$BN$20&lt;&gt;0,$BP$20&lt;&gt;0,$BR$20&lt;&gt;0,$BT$20&lt;&gt;0,$BV$20&lt;&gt;0,$BX$20&lt;&gt;0,$BZ$20&lt;&gt;0,$CB$20&lt;&gt;0,$CD$20&lt;&gt;0,$CF$20&lt;&gt;0,$CH$20&lt;&gt;0,$CJ$20&lt;&gt;0,$CL$20&lt;&gt;0,$CN$20&lt;&gt;0,$CP$20&lt;&gt;0,$CR$20&lt;&gt;0),IF(AND(COUNTIF($B$20,"*MH*"),$B$16="Classique"),$B$17,IF(AND(COUNTIF($D$20,"*MH*"),$D$16="Classique"),$D$17,IF(AND(COUNTIF($F$20,"*MH*"),$F$16="Classique"),$F$17,IF(AND(COUNTIF($H$20,"*MH*"),$H$16="Classique"),$H$17,IF(AND(COUNTIF($J$20,"*MH*"),$J$16="Classique"),$J$17,IF(AND(COUNTIF($L$20,"*MH*"),$L$16="Classique"),$L$17,IF(AND(COUNTIF($N$20,"*MH*"),$N$16="Classique"),$N$17,IF(AND(COUNTIF($P$20,"*MH*"),$P$16="Classique"),$P$17,IF(AND(COUNTIF($R$20,"*MH*"),$R$16="Classique"),$R$17,IF(AND(COUNTIF($T$20,"*MH*"),$T$16="Classique"),$T$17,IF(AND(COUNTIF($V$20,"*MH*"),$V$16="Classique"),$V$17,IF(AND(COUNTIF($X$20,"*MH*"),$X$16="Classique"),$X$17,IF(AND(COUNTIF($Z$20,"*MH*"),$Z$16="Classique"),$Z$17,IF(AND(COUNTIF($AB$20,"*MH*"),$AB$16="Classique"),$AB$17,IF(AND(COUNTIF($AD$20,"*MH*"),$AD$16="Classique"),$AD$17,IF(AND(COUNTIF($AF$20,"*MH*"),$AF$16="Classique"),$AF$17,IF(AND(COUNTIF($AH$20,"*MH*"),$AH$16="Classique"),$AH$17,IF(AND(COUNTIF($AJ$20,"*MH*"),$AJ$16="Classique"),$AJ$17,IF(AND(COUNTIF($AL$20,"*MH*"),$AL$16="Classique"),$AL$17,IF(AND(COUNTIF($AN$20,"*MH*"),$AN$16="Classique"),$AN$17,IF(AND(COUNTIF($AP$20,"*MH*"),$AP$16="Classique"),$AP$17,IF(AND(COUNTIF($AR$20,"*MH*"),$AR$16="Classique"),$AR$17,IF(AND(COUNTIF($AT$20,"*MH*"),$AT$16="Classique"),$AT$17,IF(AND(COUNTIF($AV$20,"*MH*"),$AV$16="Classique"),$AV$17,IF(AND(COUNTIF($AX$20,"*MH*"),$AX$16="Classique"),$AX$17,IF(AND(COUNTIF($AZ$20,"*MH*"),$AZ$16="Classique"),$AZ$17,IF(AND(COUNTIF($BB$20,"*MH*"),$BB$16="Classique"),$BB$17,IF(AND(COUNTIF($BD$20,"*MH*"),$BD$16="Classique"),$BD$17,IF(AND(COUNTIF($BF$20,"*MH*"),$BF$16="Classique"),$BF$17,IF(AND(COUNTIF($BH$20,"*MH*"),$BH$16="Classique"),$BH$17,IF(AND(COUNTIF($BJ$20,"*MH*"),$BJ$16="Classique"),$BJ$17,IF(AND(COUNTIF($BL$20,"*MH*"),$BL$16="Classique"),$BL$17,IF(AND(COUNTIF($BN$20,"*MH*"),$BN$16="Classique"),$BN$17,IF(AND(COUNTIF($BP$20,"*MH*"),$BP$16="Classique"),$BP$17,IF(AND(COUNTIF($BR$20,"*MH*"),$BR$16="Classique"),$BR$17,IF(AND(COUNTIF($BT$20,"*MH*"),$BT$16="Classique"),$BT$17,IF(AND(COUNTIF($BV$20,"*MH*"),$BV$16="Classique"),$BV$17,IF(AND(COUNTIF($BX$20,"*MH*"),$BX$16="Classique"),$BX$17,IF(AND(COUNTIF($BZ$20,"*MH*"),$BZ$16="Classique"),$BZ$17,IF(AND(COUNTIF($CB$20,"*MH*"),$CB$16="Classique"),$CB$17,IF(AND(COUNTIF($CD$20,"*MH*"),$CD$16="Classique"),$CD$17,IF(AND(COUNTIF($CF$20,"*MH*"),$CF$16="Classique"),$CF$17,IF(AND(COUNTIF($CH$20,"*MH*"),$CH$16="Classique"),$CH$17,IF(AND(COUNTIF($CJ$20,"*MH*"),$CJ$16="Classique"),$CJ$17,IF(AND(COUNTIF($CL$20,"*MH*"),$CL$16="Classique"),$CL$17,IF(AND(COUNTIF($CN$20,"*MH*"),$CN$16="Classique"),$CN$17,IF(AND(COUNTIF($CP$20,"*MH*"),$CP$16="Classique"),$CP$17,IF(AND(COUNTIF($CR$20,"*MH*"),$CR$16="Classique"),$CR$17," "))))))))))))))))))))))))))))))))))))))))))))))))," ")</f>
        <v xml:space="preserve"> </v>
      </c>
      <c r="DF8" s="37" t="str">
        <f t="shared" si="2"/>
        <v xml:space="preserve"> </v>
      </c>
      <c r="DG8" s="37" t="str">
        <f t="shared" si="3"/>
        <v xml:space="preserve"> </v>
      </c>
      <c r="DH8" s="38" t="str">
        <f>IF(OR($B$30&lt;&gt;0,$D$30&lt;&gt;0,$F$30&lt;&gt;0,$H$30&lt;&gt;0,$J$30&lt;&gt;0,$L$30&lt;&gt;0,$N$30&lt;&gt;0,$P$30&lt;&gt;0,$R$30&lt;&gt;0,$T$30&lt;&gt;0,$V$30&lt;&gt;0,$X$30&lt;&gt;0,$Z$30&lt;&gt;0,$AB$30&lt;&gt;0,$AD$30&lt;&gt;0,$AF$30&lt;&gt;0,$AH$30&lt;&gt;0,$AJ$30&lt;&gt;0,$AL$30&lt;&gt;0,$AN$30&lt;&gt;0,$AP$30&lt;&gt;0,$AR$30&lt;&gt;0,$AT$30&lt;&gt;0,$AV$30&lt;&gt;0,$AX$30&lt;&gt;0,$AZ$30&lt;&gt;0,$BB$30&lt;&gt;0,$BD$30&lt;&gt;0,$BF$30&lt;&gt;0,$BH$30&lt;&gt;0,$BJ$30&lt;&gt;0,$BL$30&lt;&gt;0,$BN$30&lt;&gt;0,$BP$30&lt;&gt;0,$BR$30&lt;&gt;0,$BT$30&lt;&gt;0,$BV$30&lt;&gt;0,$BX$30&lt;&gt;0,$BZ$30&lt;&gt;0,$CB$30&lt;&gt;0,$CD$30&lt;&gt;0,$CF$30&lt;&gt;0,$CH$30&lt;&gt;0,$CJ$30&lt;&gt;0,$CL$30&lt;&gt;0,$CN$30&lt;&gt;0,$CP$30&lt;&gt;0,$CR$30&lt;&gt;0),IF(AND(COUNTIF($B$30,"*MH*"),$B$26="Classique"),$B$27,IF(AND(COUNTIF($D$30,"*MH*"),$D$26="Classique"),$D$27,IF(AND(COUNTIF($F$30,"*MH*"),$F$26="Classique"),$F$27,IF(AND(COUNTIF($H$30,"*MH*"),$H$26="Classique"),$H$27,IF(AND(COUNTIF($J$30,"*MH*"),$J$26="Classique"),$J$27,IF(AND(COUNTIF($L$30,"*MH*"),$L$26="Classique"),$L$27,IF(AND(COUNTIF($N$30,"*MH*"),$N$26="Classique"),$N$27,IF(AND(COUNTIF($P$30,"*MH*"),$P$26="Classique"),$P$27,IF(AND(COUNTIF($R$30,"*MH*"),$R$26="Classique"),$R$27,IF(AND(COUNTIF($T$30,"*MH*"),$T$26="Classique"),$T$27,IF(AND(COUNTIF($V$30,"*MH*"),$V$26="Classique"),$V$27,IF(AND(COUNTIF($X$30,"*MH*"),$X$26="Classique"),$X$27,IF(AND(COUNTIF($Z$30,"*MH*"),$Z$26="Classique"),$Z$27,IF(AND(COUNTIF($AB$30,"*MH*"),$AB$26="Classique"),$AB$27,IF(AND(COUNTIF($AD$30,"*MH*"),$AD$26="Classique"),$AD$27,IF(AND(COUNTIF($AF$30,"*MH*"),$AF$26="Classique"),$AF$27,IF(AND(COUNTIF($AH$30,"*MH*"),$AH$26="Classique"),$AH$27,IF(AND(COUNTIF($AJ$30,"*MH*"),$AJ$26="Classique"),$AJ$27,IF(AND(COUNTIF($AL$30,"*MH*"),$AL$26="Classique"),$AL$27,IF(AND(COUNTIF($AN$30,"*MH*"),$AN$26="Classique"),$AN$27,IF(AND(COUNTIF($AP$30,"*MH*"),$AP$26="Classique"),$AP$27,IF(AND(COUNTIF($AR$30,"*MH*"),$AR$26="Classique"),$AR$27,IF(AND(COUNTIF($AT$30,"*MH*"),$AT$26="Classique"),$AT$27,IF(AND(COUNTIF($AV$30,"*MH*"),$AV$26="Classique"),$AV$27,IF(AND(COUNTIF($AX$30,"*MH*"),$AX$26="Classique"),$AX$27,IF(AND(COUNTIF($AZ$30,"*MH*"),$AZ$26="Classique"),$AZ$27,IF(AND(COUNTIF($BB$30,"*MH*"),$BB$26="Classique"),$BB$27,IF(AND(COUNTIF($BD$30,"*MH*"),$BD$26="Classique"),$BD$27,IF(AND(COUNTIF($BF$30,"*MH*"),$BF$26="Classique"),$BF$27,IF(AND(COUNTIF($BH$30,"*MH*"),$BH$26="Classique"),$BH$27,IF(AND(COUNTIF($BJ$30,"*MH*"),$BJ$26="Classique"),$BJ$27,IF(AND(COUNTIF($BL$30,"*MH*"),$BL$26="Classique"),$BL$27,IF(AND(COUNTIF($BN$30,"*MH*"),$BN$26="Classique"),$BN$27,IF(AND(COUNTIF($BP$30,"*MH*"),$BP$26="Classique"),$BP$27,IF(AND(COUNTIF($BR$30,"*MH*"),$BR$26="Classique"),$BR$27,IF(AND(COUNTIF($BT$30,"*MH*"),$BT$26="Classique"),$BT$27,IF(AND(COUNTIF($BV$30,"*MH*"),$BV$26="Classique"),$BV$27,IF(AND(COUNTIF($BX$30,"*MH*"),$BX$26="Classique"),$BX$27,IF(AND(COUNTIF($BZ$30,"*MH*"),$BZ$26="Classique"),$BZ$27,IF(AND(COUNTIF($CB$30,"*MH*"),$CB$26="Classique"),$CB$27,IF(AND(COUNTIF($CD$30,"*MH*"),$CD$26="Classique"),$CD$27,IF(AND(COUNTIF($CF$30,"*MH*"),$CF$26="Classique"),$CF$27,IF(AND(COUNTIF($CH$30,"*MH*"),$CH$26="Classique"),$CH$27,IF(AND(COUNTIF($CJ$30,"*MH*"),$CJ$26="Classique"),$CJ$27,IF(AND(COUNTIF($CL$30,"*MH*"),$CL$26="Classique"),$CL$27,IF(AND(COUNTIF($CN$30,"*MH*"),$CN$26="Classique"),$CN$27,IF(AND(COUNTIF($CP$30,"*MH*"),$CP$26="Classique"),$CP$27,IF(AND(COUNTIF($CR$30,"*MH*"),$CR$26="Classique"),$CR$27," "))))))))))))))))))))))))))))))))))))))))))))))))," ")</f>
        <v xml:space="preserve"> </v>
      </c>
      <c r="DI8" s="38" t="str">
        <f t="shared" si="4"/>
        <v xml:space="preserve"> </v>
      </c>
      <c r="DJ8" s="39" t="str">
        <f t="shared" si="5"/>
        <v xml:space="preserve"> </v>
      </c>
      <c r="DK8" s="38" t="str">
        <f>IF(OR($B$40&lt;&gt;0,$D$40&lt;&gt;0,$F$40&lt;&gt;0,$H$40&lt;&gt;0,$J$40&lt;&gt;0,$L$40&lt;&gt;0,$N$40&lt;&gt;0,$P$40&lt;&gt;0,$R$40&lt;&gt;0,$T$40&lt;&gt;0,$V$40&lt;&gt;0,$X$40&lt;&gt;0,$Z$40&lt;&gt;0,$AB$40&lt;&gt;0,$AD$40&lt;&gt;0,$AF$40&lt;&gt;0,$AH$40&lt;&gt;0,$AJ$40&lt;&gt;0,$AL$40&lt;&gt;0,$AN$40&lt;&gt;0,$AP$40&lt;&gt;0,$AR$40&lt;&gt;0,$AT$40&lt;&gt;0,$AV$40&lt;&gt;0,$AX$40&lt;&gt;0,$AZ$40&lt;&gt;0,$BB$40&lt;&gt;0,$BD$40&lt;&gt;0,$BF$40&lt;&gt;0,$BH$40&lt;&gt;0,$BJ$40&lt;&gt;0,$BL$40&lt;&gt;0,$BN$40&lt;&gt;0,$BP$40&lt;&gt;0,$BR$40&lt;&gt;0,$BT$40&lt;&gt;0,$BV$40&lt;&gt;0,$BX$40&lt;&gt;0,$BZ$40&lt;&gt;0,$CB$40&lt;&gt;0,$CD$40&lt;&gt;0,$CF$40&lt;&gt;0,$CH$40&lt;&gt;0,$CJ$40&lt;&gt;0,$CL$40&lt;&gt;0,$CN$40&lt;&gt;0,$CP$40&lt;&gt;0,$CR$40&lt;&gt;0),IF(AND(COUNTIF($B$40,"*MH*"),$B$36="Classique"),$B$37,IF(AND(COUNTIF($D$40,"*MH*"),$D$36="Classique"),$D$37,IF(AND(COUNTIF($F$40,"*MH*"),$F$36="Classique"),$F$37,IF(AND(COUNTIF($H$40,"*MH*"),$H$36="Classique"),$H$37,IF(AND(COUNTIF($J$40,"*MH*"),$J$36="Classique"),$J$37,IF(AND(COUNTIF($L$40,"*MH*"),$L$36="Classique"),$L$37,IF(AND(COUNTIF($N$40,"*MH*"),$N$36="Classique"),$N$37,IF(AND(COUNTIF($P$40,"*MH*"),$P$36="Classique"),$P$37,IF(AND(COUNTIF($R$40,"*MH*"),$R$36="Classique"),$R$37,IF(AND(COUNTIF($T$40,"*MH*"),$T$36="Classique"),$T$37,IF(AND(COUNTIF($V$40,"*MH*"),$V$36="Classique"),$V$37,IF(AND(COUNTIF($X$40,"*MH*"),$X$36="Classique"),$X$37,IF(AND(COUNTIF($Z$40,"*MH*"),$Z$36="Classique"),$Z$37,IF(AND(COUNTIF($AB$40,"*MH*"),$AB$36="Classique"),$AB$37,IF(AND(COUNTIF($AD$40,"*MH*"),$AD$36="Classique"),$AD$37,IF(AND(COUNTIF($AF$40,"*MH*"),$AF$36="Classique"),$AF$37,IF(AND(COUNTIF($AH$40,"*MH*"),$AH$36="Classique"),$AH$37,IF(AND(COUNTIF($AJ$40,"*MH*"),$AJ$36="Classique"),$AJ$37,IF(AND(COUNTIF($AL$40,"*MH*"),$AL$36="Classique"),$AL$37,IF(AND(COUNTIF($AN$40,"*MH*"),$AN$36="Classique"),$AN$37,IF(AND(COUNTIF($AP$40,"*MH*"),$AP$36="Classique"),$AP$37,IF(AND(COUNTIF($AR$40,"*MH*"),$AR$36="Classique"),$AR$37,IF(AND(COUNTIF($AT$40,"*MH*"),$AT$36="Classique"),$AT$37,IF(AND(COUNTIF($AV$40,"*MH*"),$AV$36="Classique"),$AV$37,IF(AND(COUNTIF($AX$40,"*MH*"),$AX$36="Classique"),$AX$37,IF(AND(COUNTIF($AZ$40,"*MH*"),$AZ$36="Classique"),$AZ$37,IF(AND(COUNTIF($BB$40,"*MH*"),$BB$36="Classique"),$BB$37,IF(AND(COUNTIF($BD$40,"*MH*"),$BD$36="Classique"),$BD$37,IF(AND(COUNTIF($BF$40,"*MH*"),$BF$36="Classique"),$BF$37,IF(AND(COUNTIF($BH$40,"*MH*"),$BH$36="Classique"),$BH$37,IF(AND(COUNTIF($BJ$40,"*MH*"),$BJ$36="Classique"),$BJ$37,IF(AND(COUNTIF($BL$40,"*MH*"),$BL$36="Classique"),$BL$37,IF(AND(COUNTIF($BN$40,"*MH*"),$BN$36="Classique"),$BN$37,IF(AND(COUNTIF($BP$40,"*MH*"),$BP$36="Classique"),$BP$37,IF(AND(COUNTIF($BR$40,"*MH*"),$BR$36="Classique"),$BR$37,IF(AND(COUNTIF($BT$40,"*MH*"),$BT$36="Classique"),$BT$37,IF(AND(COUNTIF($BV$40,"*MH*"),$BV$36="Classique"),$BV$37,IF(AND(COUNTIF($BX$40,"*MH*"),$BX$36="Classique"),$BX$37,IF(AND(COUNTIF($BZ$40,"*MH*"),$BZ$36="Classique"),$BZ$37,IF(AND(COUNTIF($CB$40,"*MH*"),$CB$36="Classique"),$CB$37,IF(AND(COUNTIF($CD$40,"*MH*"),$CD$36="Classique"),$CD$37,IF(AND(COUNTIF($CF$40,"*MH*"),$CF$36="Classique"),$CF$37,IF(AND(COUNTIF($CH$40,"*MH*"),$CH$36="Classique"),$CH$37,IF(AND(COUNTIF($CJ$40,"*MH*"),$CJ$36="Classique"),$CJ$37,IF(AND(COUNTIF($CL$40,"*MH*"),$CL$36="Classique"),$CL$37,IF(AND(COUNTIF($CN$40,"*MH*"),$CN$36="Classique"),$CN$37,IF(AND(COUNTIF($CP$40,"*MH*"),$CP$36="Classique"),$CP$37,IF(AND(COUNTIF($CR$40,"*MH*"),$CR$36="Classique"),$CR$37," "))))))))))))))))))))))))))))))))))))))))))))))))," ")</f>
        <v xml:space="preserve"> </v>
      </c>
      <c r="DL8" s="38" t="str">
        <f t="shared" si="6"/>
        <v xml:space="preserve"> </v>
      </c>
      <c r="DM8" s="38" t="str">
        <f t="shared" si="7"/>
        <v xml:space="preserve"> </v>
      </c>
      <c r="DN8" s="38" t="str">
        <f>IF(OR($B$50&lt;&gt;0,$D$50&lt;&gt;0,$F$50&lt;&gt;0,$H$50&lt;&gt;0,$J$50&lt;&gt;0,$L$50&lt;&gt;0,$N$50&lt;&gt;0,$P$50&lt;&gt;0,$R$50&lt;&gt;0,$T$50&lt;&gt;0,$V$50&lt;&gt;0,$X$50&lt;&gt;0,$Z$50&lt;&gt;0,$AB$50&lt;&gt;0,$AD$50&lt;&gt;0,$AF$50&lt;&gt;0,$AH$50&lt;&gt;0,$AJ$50&lt;&gt;0,$AL$50&lt;&gt;0,$AN$50&lt;&gt;0,$AP$50&lt;&gt;0,$AR$50&lt;&gt;0,$AT$50&lt;&gt;0,$AV$50&lt;&gt;0,$AX$50&lt;&gt;0,$AZ$50&lt;&gt;0,$BB$50&lt;&gt;0,$BD$50&lt;&gt;0,$BF$50&lt;&gt;0,$BH$50&lt;&gt;0,$BJ$50&lt;&gt;0,$BL$50&lt;&gt;0,$BN$50&lt;&gt;0,$BP$50&lt;&gt;0,$BR$50&lt;&gt;0,$BT$50&lt;&gt;0,$BV$50&lt;&gt;0,$BX$50&lt;&gt;0,$BZ$50&lt;&gt;0,$CB$50&lt;&gt;0,$CD$50&lt;&gt;0,$CF$50&lt;&gt;0,$CH$50&lt;&gt;0,$CJ$50&lt;&gt;0,$CL$50&lt;&gt;0,$CN$50&lt;&gt;0,$CP$50&lt;&gt;0,$CR$50&lt;&gt;0),IF(AND(COUNTIF($B$50,"*MH*"),$B$46="Classique"),$B$47,IF(AND(COUNTIF($D$50,"*MH*"),$D$46="Classique"),$D$47,IF(AND(COUNTIF($F$50,"*MH*"),$F$46="Classique"),$F$47,IF(AND(COUNTIF($H$50,"*MH*"),$H$46="Classique"),$H$47,IF(AND(COUNTIF($J$50,"*MH*"),$J$46="Classique"),$J$47,IF(AND(COUNTIF($L$50,"*MH*"),$L$46="Classique"),$L$47,IF(AND(COUNTIF($N$50,"*MH*"),$N$46="Classique"),$N$47,IF(AND(COUNTIF($P$50,"*MH*"),$P$46="Classique"),$P$47,IF(AND(COUNTIF($R$50,"*MH*"),$R$46="Classique"),$R$47,IF(AND(COUNTIF($T$50,"*MH*"),$T$46="Classique"),$T$47,IF(AND(COUNTIF($V$50,"*MH*"),$V$46="Classique"),$V$47,IF(AND(COUNTIF($X$50,"*MH*"),$X$46="Classique"),$X$47,IF(AND(COUNTIF($Z$50,"*MH*"),$Z$46="Classique"),$Z$47,IF(AND(COUNTIF($AB$50,"*MH*"),$AB$46="Classique"),$AB$47,IF(AND(COUNTIF($AD$50,"*MH*"),$AD$46="Classique"),$AD$47,IF(AND(COUNTIF($AF$50,"*MH*"),$AF$46="Classique"),$AF$47,IF(AND(COUNTIF($AH$50,"*MH*"),$AH$46="Classique"),$AH$47,IF(AND(COUNTIF($AJ$50,"*MH*"),$AJ$46="Classique"),$AJ$47,IF(AND(COUNTIF($AL$50,"*MH*"),$AL$46="Classique"),$AL$47,IF(AND(COUNTIF($AN$50,"*MH*"),$AN$46="Classique"),$AN$47,IF(AND(COUNTIF($AP$50,"*MH*"),$AP$46="Classique"),$AP$47,IF(AND(COUNTIF($AR$50,"*MH*"),$AR$46="Classique"),$AR$47,IF(AND(COUNTIF($AT$50,"*MH*"),$AT$46="Classique"),$AT$47,IF(AND(COUNTIF($AV$50,"*MH*"),$AV$46="Classique"),$AV$47,IF(AND(COUNTIF($AX$50,"*MH*"),$AX$46="Classique"),$AX$47,IF(AND(COUNTIF($AZ$50,"*MH*"),$AZ$46="Classique"),$AZ$47,IF(AND(COUNTIF($BB$50,"*MH*"),$BB$46="Classique"),$BB$47,IF(AND(COUNTIF($BD$50,"*MH*"),$BD$46="Classique"),$BD$47,IF(AND(COUNTIF($BF$50,"*MH*"),$BF$46="Classique"),$BF$47,IF(AND(COUNTIF($BH$50,"*MH*"),$BH$46="Classique"),$BH$47,IF(AND(COUNTIF($BJ$50,"*MH*"),$BJ$46="Classique"),$BJ$47,IF(AND(COUNTIF($BL$50,"*MH*"),$BL$46="Classique"),$BL$47,IF(AND(COUNTIF($BN$50,"*MH*"),$BN$46="Classique"),$BN$47,IF(AND(COUNTIF($BP$50,"*MH*"),$BP$46="Classique"),$BP$47,IF(AND(COUNTIF($BR$50,"*MH*"),$BR$46="Classique"),$BR$47,IF(AND(COUNTIF($BT$50,"*MH*"),$BT$46="Classique"),$BT$47,IF(AND(COUNTIF($BV$50,"*MH*"),$BV$46="Classique"),$BV$47,IF(AND(COUNTIF($BX$50,"*MH*"),$BX$46="Classique"),$BX$47,IF(AND(COUNTIF($BZ$50,"*MH*"),$BZ$46="Classique"),$BZ$47,IF(AND(COUNTIF($CB$50,"*MH*"),$CB$46="Classique"),$CB$47,IF(AND(COUNTIF($CD$50,"*MH*"),$CD$46="Classique"),$CD$47,IF(AND(COUNTIF($CF$50,"*MH*"),$CF$46="Classique"),$CF$47,IF(AND(COUNTIF($CH$50,"*MH*"),$CH$46="Classique"),$CH$47,IF(AND(COUNTIF($CJ$50,"*MH*"),$CJ$46="Classique"),$CJ$47,IF(AND(COUNTIF($CL$50,"*MH*"),$CL$46="Classique"),$CL$47,IF(AND(COUNTIF($CN$50,"*MH*"),$CN$46="Classique"),$CN$47,IF(AND(COUNTIF($CP$50,"*MH*"),$CP$46="Classique"),$CP$47,IF(AND(COUNTIF($CR$50,"*MH*"),$CR$46="Classique"),$CR$47," "))))))))))))))))))))))))))))))))))))))))))))))))," ")</f>
        <v xml:space="preserve"> </v>
      </c>
      <c r="DO8" s="38" t="str">
        <f t="shared" si="8"/>
        <v xml:space="preserve"> </v>
      </c>
      <c r="DP8" s="38" t="str">
        <f t="shared" si="9"/>
        <v xml:space="preserve"> </v>
      </c>
    </row>
    <row r="9" spans="1:120" s="44" customFormat="1" ht="26.25" customHeight="1">
      <c r="B9" s="47"/>
      <c r="C9" s="47"/>
      <c r="D9" s="47"/>
      <c r="E9" s="45"/>
      <c r="F9" s="46"/>
      <c r="G9" s="45"/>
      <c r="H9" s="46"/>
      <c r="I9" s="46"/>
      <c r="J9" s="46"/>
      <c r="K9" s="46"/>
      <c r="L9" s="47"/>
      <c r="M9" s="47"/>
      <c r="N9" s="47"/>
      <c r="O9" s="46"/>
      <c r="P9" s="46"/>
      <c r="Q9" s="46"/>
      <c r="R9" s="47"/>
      <c r="S9" s="47"/>
      <c r="T9" s="47"/>
      <c r="U9" s="47"/>
      <c r="V9" s="47"/>
      <c r="W9" s="47"/>
      <c r="X9" s="47"/>
      <c r="Y9" s="47"/>
      <c r="Z9" s="47"/>
      <c r="AA9" s="47"/>
      <c r="AB9" s="48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6"/>
      <c r="AY9" s="46"/>
      <c r="BE9" s="46"/>
      <c r="BF9" s="46"/>
      <c r="BG9" s="46"/>
      <c r="DA9" s="36" t="s">
        <v>37</v>
      </c>
      <c r="DB9" s="37" t="str">
        <f>IF(OR($B$10&lt;&gt;0,$D$10&lt;&gt;0,$F$10&lt;&gt;0,$H$10&lt;&gt;0,$J$10&lt;&gt;0,$L$10&lt;&gt;0,$N$10&lt;&gt;0,$P$10&lt;&gt;0,$R$10&lt;&gt;0,$T$10&lt;&gt;0,$V$10&lt;&gt;0,$X$10&lt;&gt;0,$Z$10&lt;&gt;0,$AB$10&lt;&gt;0,$AD$10&lt;&gt;0,$AF$10&lt;&gt;0,$AH$10&lt;&gt;0,$AJ$10&lt;&gt;0,$AL$10&lt;&gt;0,$AN$10&lt;&gt;0,$AP$10&lt;&gt;0,$AR$10&lt;&gt;0,$AT$10&lt;&gt;0,$AV$10&lt;&gt;0,$AX$10&lt;&gt;0,$AZ$10&lt;&gt;0,$BB$10&lt;&gt;0,$BD$10&lt;&gt;0,$BF$10&lt;&gt;0,$BH$10&lt;&gt;0,$BJ$10&lt;&gt;0,$BL$10&lt;&gt;0,$BN$10&lt;&gt;0,$BP$10&lt;&gt;0,$BR$10&lt;&gt;0,$BT$10&lt;&gt;0,$BV$10&lt;&gt;0,$BX$10&lt;&gt;0,$BZ$10&lt;&gt;0,$CB$10&lt;&gt;0,$CD$10&lt;&gt;0,$CF$10&lt;&gt;0,$CH$10&lt;&gt;0,$CJ$10&lt;&gt;0,$CL$10&lt;&gt;0,$CN$10&lt;&gt;0,$CP$10&lt;&gt;0,$CR$10&lt;&gt;0),IF(AND(COUNTIF($B$10,"*MD*"),$B$6="Classique"),$B$7,IF(AND(COUNTIF($D$10,"*MD*"),$D$6="Classique"),$D$7,IF(AND(COUNTIF($F$10,"*MD*"),$F$6="Classique"),$F$7,IF(AND(COUNTIF($H$10,"*MD*"),$H$6="Classique"),$H$7,IF(AND(COUNTIF($J$10,"*MD*"),$J$6="Classique"),$J$7,IF(AND(COUNTIF($L$10,"*MD*"),$L$6="Classique"),$L$7,IF(AND(COUNTIF($N$10,"*MD*"),$N$6="Classique"),$N$7,IF(AND(COUNTIF($P$10,"*MD*"),$P$6="Classique"),$P$7,IF(AND(COUNTIF($R$10,"*MD*"),$R$6="Classique"),$R$7,IF(AND(COUNTIF($T$10,"*MD*"),$T$6="Classique"),$T$7,IF(AND(COUNTIF($V$10,"*MD*"),$V$6="Classique"),$V$7,IF(AND(COUNTIF($X$10,"*MD*"),$X$6="Classique"),$X$7,IF(AND(COUNTIF($Z$10,"*MD*"),$Z$6="Classique"),$Z$7,IF(AND(COUNTIF($AB$10,"*MD*"),$AB$6="Classique"),$AB$7,IF(AND(COUNTIF($AD$10,"*MD*"),$AD$6="Classique"),$AD$7,IF(AND(COUNTIF($AF$10,"*MD*"),$AF$6="Classique"),$AF$7,IF(AND(COUNTIF($AH$10,"*MD*"),$AH$6="Classique"),$AH$7,IF(AND(COUNTIF($AJ$10,"*MD*"),$AJ$6="Classique"),$AJ$7,IF(AND(COUNTIF($AL$10,"*MD*"),$AL$6="Classique"),$AL$7,IF(AND(COUNTIF($AN$10,"*MD*"),$AN$6="Classique"),$AN$7,IF(AND(COUNTIF($AP$10,"*MD*"),$AP$6="Classique"),$AP$7,IF(AND(COUNTIF($AR$10,"*MD*"),$AR$6="Classique"),$AR$7,IF(AND(COUNTIF($AT$10,"*MD*"),$AT$6="Classique"),$AT$7,IF(AND(COUNTIF($AV$10,"*MD*"),$AV$6="Classique"),$AV$7,IF(AND(COUNTIF($AX$10,"*MD*"),$AX$6="Classique"),$AX$7,IF(AND(COUNTIF($AZ$10,"*MD*"),$AZ$6="Classique"),$AZ$7,IF(AND(COUNTIF($BB$10,"*MD*"),$BB$6="Classique"),$BB$7,IF(AND(COUNTIF($BD$10,"*MD*"),$BD$6="Classique"),$BD$7,IF(AND(COUNTIF($BF$10,"*MD*"),$BF$6="Classique"),$BF$7,IF(AND(COUNTIF($BH$10,"*MD*"),$BH$6="Classique"),$BH$7,IF(AND(COUNTIF($BJ$10,"*MD*"),$BJ$6="Classique"),$BJ$7,IF(AND(COUNTIF($BL$10,"*MD*"),$BL$6="Classique"),$BL$7,IF(AND(COUNTIF($BN$10,"*MD*"),$BN$6="Classique"),$BN$7,IF(AND(COUNTIF($BP$10,"*MD*"),$BP$6="Classique"),$BP$7,IF(AND(COUNTIF($BR$10,"*MD*"),$BR$6="Classique"),$BR$7,IF(AND(COUNTIF($BT$10,"*MD*"),$BT$6="Classique"),$BT$7,IF(AND(COUNTIF($BV$10,"*MD*"),$BV$6="Classique"),$BV$7,IF(AND(COUNTIF($BX$10,"*MD*"),$BX$6="Classique"),$BX$7,IF(AND(COUNTIF($BZ$10,"*MD*"),$BZ$6="Classique"),$BZ$7,IF(AND(COUNTIF($CB$10,"*MD*"),$CB$6="Classique"),$CB$7,IF(AND(COUNTIF($CD$10,"*MD*"),$CD$6="Classique"),$CD$7,IF(AND(COUNTIF($CF$10,"*MD*"),$CF$6="Classique"),$CF$7,IF(AND(COUNTIF($CH$10,"*MD*"),$CH$6="Classique"),$CH$7,IF(AND(COUNTIF($CJ$10,"*MD*"),$CJ$6="Classique"),$CJ$7,IF(AND(COUNTIF($CL$10,"*MD*"),$CL$6="Classique"),$CL$7,IF(AND(COUNTIF($CN$10,"*MD*"),$CN$6="Classique"),$CN$7,IF(AND(COUNTIF($CP$10,"*MD*"),$CP$6="Classique"),$CP$7,IF(AND(COUNTIF($CR$10,"*MD*"),$CR$6="Classique"),$CR$7," "))))))))))))))))))))))))))))))))))))))))))))))))," ")</f>
        <v xml:space="preserve"> </v>
      </c>
      <c r="DC9" s="37" t="str">
        <f t="shared" si="0"/>
        <v xml:space="preserve"> </v>
      </c>
      <c r="DD9" s="37" t="str">
        <f t="shared" si="1"/>
        <v xml:space="preserve"> </v>
      </c>
      <c r="DE9" s="37" t="str">
        <f>IF(OR($B$20&lt;&gt;0,$D$20&lt;&gt;0,$F$20&lt;&gt;0,$H$20&lt;&gt;0,$J$20&lt;&gt;0,$L$20&lt;&gt;0,$N$20&lt;&gt;0,$P$20&lt;&gt;0,$R$20&lt;&gt;0,$T$20&lt;&gt;0,$V$20&lt;&gt;0,$X$20&lt;&gt;0,$Z$20&lt;&gt;0,$AB$20&lt;&gt;0,$AD$20&lt;&gt;0,$AF$20&lt;&gt;0,$AH$20&lt;&gt;0,$AJ$20&lt;&gt;0,$AL$20&lt;&gt;0,$AN$20&lt;&gt;0,$AP$20&lt;&gt;0,$AR$20&lt;&gt;0,$AT$20&lt;&gt;0,$AV$20&lt;&gt;0,$AX$20&lt;&gt;0,$AZ$20&lt;&gt;0,$BB$20&lt;&gt;0,$BD$20&lt;&gt;0,$BF$20&lt;&gt;0,$BH$20&lt;&gt;0,$BJ$20&lt;&gt;0,$BL$20&lt;&gt;0,$BN$20&lt;&gt;0,$BP$20&lt;&gt;0,$BR$20&lt;&gt;0,$BT$20&lt;&gt;0,$BV$20&lt;&gt;0,$BX$20&lt;&gt;0,$BZ$20&lt;&gt;0,$CB$20&lt;&gt;0,$CD$20&lt;&gt;0,$CF$20&lt;&gt;0,$CH$20&lt;&gt;0,$CJ$20&lt;&gt;0,$CL$20&lt;&gt;0,$CN$20&lt;&gt;0,$CP$20&lt;&gt;0,$CR$20&lt;&gt;0),IF(AND(COUNTIF($B$20,"*MD*"),$B$16="Classique"),$B$17,IF(AND(COUNTIF($D$20,"*MD*"),$D$16="Classique"),$D$17,IF(AND(COUNTIF($F$20,"*MD*"),$F$16="Classique"),$F$17,IF(AND(COUNTIF($H$20,"*MD*"),$H$16="Classique"),$H$17,IF(AND(COUNTIF($J$20,"*MD*"),$J$16="Classique"),$J$17,IF(AND(COUNTIF($L$20,"*MD*"),$L$16="Classique"),$L$17,IF(AND(COUNTIF($N$20,"*MD*"),$N$16="Classique"),$N$17,IF(AND(COUNTIF($P$20,"*MD*"),$P$16="Classique"),$P$17,IF(AND(COUNTIF($R$20,"*MD*"),$R$16="Classique"),$R$17,IF(AND(COUNTIF($T$20,"*MD*"),$T$16="Classique"),$T$17,IF(AND(COUNTIF($V$20,"*MD*"),$V$16="Classique"),$V$17,IF(AND(COUNTIF($X$20,"*MD*"),$X$16="Classique"),$X$17,IF(AND(COUNTIF($Z$20,"*MD*"),$Z$16="Classique"),$Z$17,IF(AND(COUNTIF($AB$20,"*MD*"),$AB$16="Classique"),$AB$17,IF(AND(COUNTIF($AD$20,"*MD*"),$AD$16="Classique"),$AD$17,IF(AND(COUNTIF($AF$20,"*MD*"),$AF$16="Classique"),$AF$17,IF(AND(COUNTIF($AH$20,"*MD*"),$AH$16="Classique"),$AH$17,IF(AND(COUNTIF($AJ$20,"*MD*"),$AJ$16="Classique"),$AJ$17,IF(AND(COUNTIF($AL$20,"*MD*"),$AL$16="Classique"),$AL$17,IF(AND(COUNTIF($AN$20,"*MD*"),$AN$16="Classique"),$AN$17,IF(AND(COUNTIF($AP$20,"*MD*"),$AP$16="Classique"),$AP$17,IF(AND(COUNTIF($AR$20,"*MD*"),$AR$16="Classique"),$AR$17,IF(AND(COUNTIF($AT$20,"*MD*"),$AT$16="Classique"),$AT$17,IF(AND(COUNTIF($AV$20,"*MD*"),$AV$16="Classique"),$AV$17,IF(AND(COUNTIF($AX$20,"*MD*"),$AX$16="Classique"),$AX$17,IF(AND(COUNTIF($AZ$20,"*MD*"),$AZ$16="Classique"),$AZ$17,IF(AND(COUNTIF($BB$20,"*MD*"),$BB$16="Classique"),$BB$17,IF(AND(COUNTIF($BD$20,"*MD*"),$BD$16="Classique"),$BD$17,IF(AND(COUNTIF($BF$20,"*MD*"),$BF$16="Classique"),$BF$17,IF(AND(COUNTIF($BH$20,"*MD*"),$BH$16="Classique"),$BH$17,IF(AND(COUNTIF($BJ$20,"*MD*"),$BJ$16="Classique"),$BJ$17,IF(AND(COUNTIF($BL$20,"*MD*"),$BL$16="Classique"),$BL$17,IF(AND(COUNTIF($BN$20,"*MD*"),$BN$16="Classique"),$BN$17,IF(AND(COUNTIF($BP$20,"*MD*"),$BP$16="Classique"),$BP$17,IF(AND(COUNTIF($BR$20,"*MD*"),$BR$16="Classique"),$BR$17,IF(AND(COUNTIF($BT$20,"*MD*"),$BT$16="Classique"),$BT$17,IF(AND(COUNTIF($BV$20,"*MD*"),$BV$16="Classique"),$BV$17,IF(AND(COUNTIF($BX$20,"*MD*"),$BX$16="Classique"),$BX$17,IF(AND(COUNTIF($BZ$20,"*MD*"),$BZ$16="Classique"),$BZ$17,IF(AND(COUNTIF($CB$20,"*MD*"),$CB$16="Classique"),$CB$17,IF(AND(COUNTIF($CD$20,"*MD*"),$CD$16="Classique"),$CD$17,IF(AND(COUNTIF($CF$20,"*MD*"),$CF$16="Classique"),$CF$17,IF(AND(COUNTIF($CH$20,"*MD*"),$CH$16="Classique"),$CH$17,IF(AND(COUNTIF($CJ$20,"*MD*"),$CJ$16="Classique"),$CJ$17,IF(AND(COUNTIF($CL$20,"*MD*"),$CL$16="Classique"),$CL$17,IF(AND(COUNTIF($CN$20,"*MD*"),$CN$16="Classique"),$CN$17,IF(AND(COUNTIF($CP$20,"*MD*"),$CP$16="Classique"),$CP$17,IF(AND(COUNTIF($CR$20,"*MD*"),$CR$16="Classique"),$CR$17," "))))))))))))))))))))))))))))))))))))))))))))))))," ")</f>
        <v xml:space="preserve"> </v>
      </c>
      <c r="DF9" s="37" t="str">
        <f t="shared" si="2"/>
        <v xml:space="preserve"> </v>
      </c>
      <c r="DG9" s="37" t="str">
        <f t="shared" si="3"/>
        <v xml:space="preserve"> </v>
      </c>
      <c r="DH9" s="38" t="str">
        <f>IF(OR($B$30&lt;&gt;0,$D$30&lt;&gt;0,$F$30&lt;&gt;0,$H$30&lt;&gt;0,$J$30&lt;&gt;0,$L$30&lt;&gt;0,$N$30&lt;&gt;0,$P$30&lt;&gt;0,$R$30&lt;&gt;0,$T$30&lt;&gt;0,$V$30&lt;&gt;0,$X$30&lt;&gt;0,$Z$30&lt;&gt;0,$AB$30&lt;&gt;0,$AD$30&lt;&gt;0,$AF$30&lt;&gt;0,$AH$30&lt;&gt;0,$AJ$30&lt;&gt;0,$AL$30&lt;&gt;0,$AN$30&lt;&gt;0,$AP$30&lt;&gt;0,$AR$30&lt;&gt;0,$AT$30&lt;&gt;0,$AV$30&lt;&gt;0,$AX$30&lt;&gt;0,$AZ$30&lt;&gt;0,$BB$30&lt;&gt;0,$BD$30&lt;&gt;0,$BF$30&lt;&gt;0,$BH$30&lt;&gt;0,$BJ$30&lt;&gt;0,$BL$30&lt;&gt;0,$BN$30&lt;&gt;0,$BP$30&lt;&gt;0,$BR$30&lt;&gt;0,$BT$30&lt;&gt;0,$BV$30&lt;&gt;0,$BX$30&lt;&gt;0,$BZ$30&lt;&gt;0,$CB$30&lt;&gt;0,$CD$30&lt;&gt;0,$CF$30&lt;&gt;0,$CH$30&lt;&gt;0,$CJ$30&lt;&gt;0,$CL$30&lt;&gt;0,$CN$30&lt;&gt;0,$CP$30&lt;&gt;0,$CR$30&lt;&gt;0),IF(AND(COUNTIF($B$30,"*MD*"),$B$26="Classique"),$B$27,IF(AND(COUNTIF($D$30,"*MD*"),$D$26="Classique"),$D$27,IF(AND(COUNTIF($F$30,"*MD*"),$F$26="Classique"),$F$27,IF(AND(COUNTIF($H$30,"*MD*"),$H$26="Classique"),$H$27,IF(AND(COUNTIF($J$30,"*MD*"),$J$26="Classique"),$J$27,IF(AND(COUNTIF($L$30,"*MD*"),$L$26="Classique"),$L$27,IF(AND(COUNTIF($N$30,"*MD*"),$N$26="Classique"),$N$27,IF(AND(COUNTIF($P$30,"*MD*"),$P$26="Classique"),$P$27,IF(AND(COUNTIF($R$30,"*MD*"),$R$26="Classique"),$R$27,IF(AND(COUNTIF($T$30,"*MD*"),$T$26="Classique"),$T$27,IF(AND(COUNTIF($V$30,"*MD*"),$V$26="Classique"),$V$27,IF(AND(COUNTIF($X$30,"*MD*"),$X$26="Classique"),$X$27,IF(AND(COUNTIF($Z$30,"*MD*"),$Z$26="Classique"),$Z$27,IF(AND(COUNTIF($AB$30,"*MD*"),$AB$26="Classique"),$AB$27,IF(AND(COUNTIF($AD$30,"*MD*"),$AD$26="Classique"),$AD$27,IF(AND(COUNTIF($AF$30,"*MD*"),$AF$26="Classique"),$AF$27,IF(AND(COUNTIF($AH$30,"*MD*"),$AH$26="Classique"),$AH$27,IF(AND(COUNTIF($AJ$30,"*MD*"),$AJ$26="Classique"),$AJ$27,IF(AND(COUNTIF($AL$30,"*MD*"),$AL$26="Classique"),$AL$27,IF(AND(COUNTIF($AN$30,"*MD*"),$AN$26="Classique"),$AN$27,IF(AND(COUNTIF($AP$30,"*MD*"),$AP$26="Classique"),$AP$27,IF(AND(COUNTIF($AR$30,"*MD*"),$AR$26="Classique"),$AR$27,IF(AND(COUNTIF($AT$30,"*MD*"),$AT$26="Classique"),$AT$27,IF(AND(COUNTIF($AV$30,"*MD*"),$AV$26="Classique"),$AV$27,IF(AND(COUNTIF($AX$30,"*MD*"),$AX$26="Classique"),$AX$27,IF(AND(COUNTIF($AZ$30,"*MD*"),$AZ$26="Classique"),$AZ$27,IF(AND(COUNTIF($BB$30,"*MD*"),$BB$26="Classique"),$BB$27,IF(AND(COUNTIF($BD$30,"*MD*"),$BD$26="Classique"),$BD$27,IF(AND(COUNTIF($BF$30,"*MD*"),$BF$26="Classique"),$BF$27,IF(AND(COUNTIF($BH$30,"*MD*"),$BH$26="Classique"),$BH$27,IF(AND(COUNTIF($BJ$30,"*MD*"),$BJ$26="Classique"),$BJ$27,IF(AND(COUNTIF($BL$30,"*MD*"),$BL$26="Classique"),$BL$27,IF(AND(COUNTIF($BN$30,"*MD*"),$BN$26="Classique"),$BN$27,IF(AND(COUNTIF($BP$30,"*MD*"),$BP$26="Classique"),$BP$27,IF(AND(COUNTIF($BR$30,"*MD*"),$BR$26="Classique"),$BR$27,IF(AND(COUNTIF($BT$30,"*MD*"),$BT$26="Classique"),$BT$27,IF(AND(COUNTIF($BV$30,"*MD*"),$BV$26="Classique"),$BV$27,IF(AND(COUNTIF($BX$30,"*MD*"),$BX$26="Classique"),$BX$27,IF(AND(COUNTIF($BZ$30,"*MD*"),$BZ$26="Classique"),$BZ$27,IF(AND(COUNTIF($CB$30,"*MD*"),$CB$26="Classique"),$CB$27,IF(AND(COUNTIF($CD$30,"*MD*"),$CD$26="Classique"),$CD$27,IF(AND(COUNTIF($CF$30,"*MD*"),$CF$26="Classique"),$CF$27,IF(AND(COUNTIF($CH$30,"*MD*"),$CH$26="Classique"),$CH$27,IF(AND(COUNTIF($CJ$30,"*MD*"),$CJ$26="Classique"),$CJ$27,IF(AND(COUNTIF($CL$30,"*MD*"),$CL$26="Classique"),$CL$27,IF(AND(COUNTIF($CN$30,"*MD*"),$CN$26="Classique"),$CN$27,IF(AND(COUNTIF($CP$30,"*MD*"),$CP$26="Classique"),$CP$27,IF(AND(COUNTIF($CR$30,"*MD*"),$CR$26="Classique"),$CR$27," "))))))))))))))))))))))))))))))))))))))))))))))))," ")</f>
        <v xml:space="preserve"> </v>
      </c>
      <c r="DI9" s="38" t="str">
        <f t="shared" si="4"/>
        <v xml:space="preserve"> </v>
      </c>
      <c r="DJ9" s="39" t="str">
        <f t="shared" si="5"/>
        <v xml:space="preserve"> </v>
      </c>
      <c r="DK9" s="38" t="str">
        <f>IF(OR($B$40&lt;&gt;0,$D$40&lt;&gt;0,$F$40&lt;&gt;0,$H$40&lt;&gt;0,$J$40&lt;&gt;0,$L$40&lt;&gt;0,$N$40&lt;&gt;0,$P$40&lt;&gt;0,$R$40&lt;&gt;0,$T$40&lt;&gt;0,$V$40&lt;&gt;0,$X$40&lt;&gt;0,$Z$40&lt;&gt;0,$AB$40&lt;&gt;0,$AD$40&lt;&gt;0,$AF$40&lt;&gt;0,$AH$40&lt;&gt;0,$AJ$40&lt;&gt;0,$AL$40&lt;&gt;0,$AN$40&lt;&gt;0,$AP$40&lt;&gt;0,$AR$40&lt;&gt;0,$AT$40&lt;&gt;0,$AV$40&lt;&gt;0,$AX$40&lt;&gt;0,$AZ$40&lt;&gt;0,$BB$40&lt;&gt;0,$BD$40&lt;&gt;0,$BF$40&lt;&gt;0,$BH$40&lt;&gt;0,$BJ$40&lt;&gt;0,$BL$40&lt;&gt;0,$BN$40&lt;&gt;0,$BP$40&lt;&gt;0,$BR$40&lt;&gt;0,$BT$40&lt;&gt;0,$BV$40&lt;&gt;0,$BX$40&lt;&gt;0,$BZ$40&lt;&gt;0,$CB$40&lt;&gt;0,$CD$40&lt;&gt;0,$CF$40&lt;&gt;0,$CH$40&lt;&gt;0,$CJ$40&lt;&gt;0,$CL$40&lt;&gt;0,$CN$40&lt;&gt;0,$CP$40&lt;&gt;0,$CR$40&lt;&gt;0),IF(AND(COUNTIF($B$40,"*MD*"),$B$36="Classique"),$B$37,IF(AND(COUNTIF($D$40,"*MD*"),$D$36="Classique"),$D$37,IF(AND(COUNTIF($F$40,"*MD*"),$F$36="Classique"),$F$37,IF(AND(COUNTIF($H$40,"*MD*"),$H$36="Classique"),$H$37,IF(AND(COUNTIF($J$40,"*MD*"),$J$36="Classique"),$J$37,IF(AND(COUNTIF($L$40,"*MD*"),$L$36="Classique"),$L$37,IF(AND(COUNTIF($N$40,"*MD*"),$N$36="Classique"),$N$37,IF(AND(COUNTIF($P$40,"*MD*"),$P$36="Classique"),$P$37,IF(AND(COUNTIF($R$40,"*MD*"),$R$36="Classique"),$R$37,IF(AND(COUNTIF($T$40,"*MD*"),$T$36="Classique"),$T$37,IF(AND(COUNTIF($V$40,"*MD*"),$V$36="Classique"),$V$37,IF(AND(COUNTIF($X$40,"*MD*"),$X$36="Classique"),$X$37,IF(AND(COUNTIF($Z$40,"*MD*"),$Z$36="Classique"),$Z$37,IF(AND(COUNTIF($AB$40,"*MD*"),$AB$36="Classique"),$AB$37,IF(AND(COUNTIF($AD$40,"*MD*"),$AD$36="Classique"),$AD$37,IF(AND(COUNTIF($AF$40,"*MD*"),$AF$36="Classique"),$AF$37,IF(AND(COUNTIF($AH$40,"*MD*"),$AH$36="Classique"),$AH$37,IF(AND(COUNTIF($AJ$40,"*MD*"),$AJ$36="Classique"),$AJ$37,IF(AND(COUNTIF($AL$40,"*MD*"),$AL$36="Classique"),$AL$37,IF(AND(COUNTIF($AN$40,"*MD*"),$AN$36="Classique"),$AN$37,IF(AND(COUNTIF($AP$40,"*MD*"),$AP$36="Classique"),$AP$37,IF(AND(COUNTIF($AR$40,"*MD*"),$AR$36="Classique"),$AR$37,IF(AND(COUNTIF($AT$40,"*MD*"),$AT$36="Classique"),$AT$37,IF(AND(COUNTIF($AV$40,"*MD*"),$AV$36="Classique"),$AV$37,IF(AND(COUNTIF($AX$40,"*MD*"),$AX$36="Classique"),$AX$37,IF(AND(COUNTIF($AZ$40,"*MD*"),$AZ$36="Classique"),$AZ$37,IF(AND(COUNTIF($BB$40,"*MD*"),$BB$36="Classique"),$BB$37,IF(AND(COUNTIF($BD$40,"*MD*"),$BD$36="Classique"),$BD$37,IF(AND(COUNTIF($BF$40,"*MD*"),$BF$36="Classique"),$BF$37,IF(AND(COUNTIF($BH$40,"*MD*"),$BH$36="Classique"),$BH$37,IF(AND(COUNTIF($BJ$40,"*MD*"),$BJ$36="Classique"),$BJ$37,IF(AND(COUNTIF($BL$40,"*MD*"),$BL$36="Classique"),$BL$37,IF(AND(COUNTIF($BN$40,"*MD*"),$BN$36="Classique"),$BN$37,IF(AND(COUNTIF($BP$40,"*MD*"),$BP$36="Classique"),$BP$37,IF(AND(COUNTIF($BR$40,"*MD*"),$BR$36="Classique"),$BR$37,IF(AND(COUNTIF($BT$40,"*MD*"),$BT$36="Classique"),$BT$37,IF(AND(COUNTIF($BV$40,"*MD*"),$BV$36="Classique"),$BV$37,IF(AND(COUNTIF($BX$40,"*MD*"),$BX$36="Classique"),$BX$37,IF(AND(COUNTIF($BZ$40,"*MD*"),$BZ$36="Classique"),$BZ$37,IF(AND(COUNTIF($CB$40,"*MD*"),$CB$36="Classique"),$CB$37,IF(AND(COUNTIF($CD$40,"*MD*"),$CD$36="Classique"),$CD$37,IF(AND(COUNTIF($CF$40,"*MD*"),$CF$36="Classique"),$CF$37,IF(AND(COUNTIF($CH$40,"*MD*"),$CH$36="Classique"),$CH$37,IF(AND(COUNTIF($CJ$40,"*MD*"),$CJ$36="Classique"),$CJ$37,IF(AND(COUNTIF($CL$40,"*MD*"),$CL$36="Classique"),$CL$37,IF(AND(COUNTIF($CN$40,"*MD*"),$CN$36="Classique"),$CN$37,IF(AND(COUNTIF($CP$40,"*MD*"),$CP$36="Classique"),$CP$37,IF(AND(COUNTIF($CR$40,"*MD*"),$CR$36="Classique"),$CR$37," "))))))))))))))))))))))))))))))))))))))))))))))))," ")</f>
        <v xml:space="preserve"> </v>
      </c>
      <c r="DL9" s="38" t="str">
        <f t="shared" si="6"/>
        <v xml:space="preserve"> </v>
      </c>
      <c r="DM9" s="38" t="str">
        <f t="shared" si="7"/>
        <v xml:space="preserve"> </v>
      </c>
      <c r="DN9" s="38" t="str">
        <f>IF(OR($B$50&lt;&gt;0,$D$50&lt;&gt;0,$F$50&lt;&gt;0,$H$50&lt;&gt;0,$J$50&lt;&gt;0,$L$50&lt;&gt;0,$N$50&lt;&gt;0,$P$50&lt;&gt;0,$R$50&lt;&gt;0,$T$50&lt;&gt;0,$V$50&lt;&gt;0,$X$50&lt;&gt;0,$Z$50&lt;&gt;0,$AB$50&lt;&gt;0,$AD$50&lt;&gt;0,$AF$50&lt;&gt;0,$AH$50&lt;&gt;0,$AJ$50&lt;&gt;0,$AL$50&lt;&gt;0,$AN$50&lt;&gt;0,$AP$50&lt;&gt;0,$AR$50&lt;&gt;0,$AT$50&lt;&gt;0,$AV$50&lt;&gt;0,$AX$50&lt;&gt;0,$AZ$50&lt;&gt;0,$BB$50&lt;&gt;0,$BD$50&lt;&gt;0,$BF$50&lt;&gt;0,$BH$50&lt;&gt;0,$BJ$50&lt;&gt;0,$BL$50&lt;&gt;0,$BN$50&lt;&gt;0,$BP$50&lt;&gt;0,$BR$50&lt;&gt;0,$BT$50&lt;&gt;0,$BV$50&lt;&gt;0,$BX$50&lt;&gt;0,$BZ$50&lt;&gt;0,$CB$50&lt;&gt;0,$CD$50&lt;&gt;0,$CF$50&lt;&gt;0,$CH$50&lt;&gt;0,$CJ$50&lt;&gt;0,$CL$50&lt;&gt;0,$CN$50&lt;&gt;0,$CP$50&lt;&gt;0,$CR$50&lt;&gt;0),IF(AND(COUNTIF($B$50,"*MD*"),$B$46="Classique"),$B$47,IF(AND(COUNTIF($D$50,"*MD*"),$D$46="Classique"),$D$47,IF(AND(COUNTIF($F$50,"*MD*"),$F$46="Classique"),$F$47,IF(AND(COUNTIF($H$50,"*MD*"),$H$46="Classique"),$H$47,IF(AND(COUNTIF($J$50,"*MD*"),$J$46="Classique"),$J$47,IF(AND(COUNTIF($L$50,"*MD*"),$L$46="Classique"),$L$47,IF(AND(COUNTIF($N$50,"*MD*"),$N$46="Classique"),$N$47,IF(AND(COUNTIF($P$50,"*MD*"),$P$46="Classique"),$P$47,IF(AND(COUNTIF($R$50,"*MD*"),$R$46="Classique"),$R$47,IF(AND(COUNTIF($T$50,"*MD*"),$T$46="Classique"),$T$47,IF(AND(COUNTIF($V$50,"*MD*"),$V$46="Classique"),$V$47,IF(AND(COUNTIF($X$50,"*MD*"),$X$46="Classique"),$X$47,IF(AND(COUNTIF($Z$50,"*MD*"),$Z$46="Classique"),$Z$47,IF(AND(COUNTIF($AB$50,"*MD*"),$AB$46="Classique"),$AB$47,IF(AND(COUNTIF($AD$50,"*MD*"),$AD$46="Classique"),$AD$47,IF(AND(COUNTIF($AF$50,"*MD*"),$AF$46="Classique"),$AF$47,IF(AND(COUNTIF($AH$50,"*MD*"),$AH$46="Classique"),$AH$47,IF(AND(COUNTIF($AJ$50,"*MD*"),$AJ$46="Classique"),$AJ$47,IF(AND(COUNTIF($AL$50,"*MD*"),$AL$46="Classique"),$AL$47,IF(AND(COUNTIF($AN$50,"*MD*"),$AN$46="Classique"),$AN$47,IF(AND(COUNTIF($AP$50,"*MD*"),$AP$46="Classique"),$AP$47,IF(AND(COUNTIF($AR$50,"*MD*"),$AR$46="Classique"),$AR$47,IF(AND(COUNTIF($AT$50,"*MD*"),$AT$46="Classique"),$AT$47,IF(AND(COUNTIF($AV$50,"*MD*"),$AV$46="Classique"),$AV$47,IF(AND(COUNTIF($AX$50,"*MD*"),$AX$46="Classique"),$AX$47,IF(AND(COUNTIF($AZ$50,"*MD*"),$AZ$46="Classique"),$AZ$47,IF(AND(COUNTIF($BB$50,"*MD*"),$BB$46="Classique"),$BB$47,IF(AND(COUNTIF($BD$50,"*MD*"),$BD$46="Classique"),$BD$47,IF(AND(COUNTIF($BF$50,"*MD*"),$BF$46="Classique"),$BF$47,IF(AND(COUNTIF($BH$50,"*MD*"),$BH$46="Classique"),$BH$47,IF(AND(COUNTIF($BJ$50,"*MD*"),$BJ$46="Classique"),$BJ$47,IF(AND(COUNTIF($BL$50,"*MD*"),$BL$46="Classique"),$BL$47,IF(AND(COUNTIF($BN$50,"*MD*"),$BN$46="Classique"),$BN$47,IF(AND(COUNTIF($BP$50,"*MD*"),$BP$46="Classique"),$BP$47,IF(AND(COUNTIF($BR$50,"*MD*"),$BR$46="Classique"),$BR$47,IF(AND(COUNTIF($BT$50,"*MD*"),$BT$46="Classique"),$BT$47,IF(AND(COUNTIF($BV$50,"*MD*"),$BV$46="Classique"),$BV$47,IF(AND(COUNTIF($BX$50,"*MD*"),$BX$46="Classique"),$BX$47,IF(AND(COUNTIF($BZ$50,"*MD*"),$BZ$46="Classique"),$BZ$47,IF(AND(COUNTIF($CB$50,"*MD*"),$CB$46="Classique"),$CB$47,IF(AND(COUNTIF($CD$50,"*MD*"),$CD$46="Classique"),$CD$47,IF(AND(COUNTIF($CF$50,"*MD*"),$CF$46="Classique"),$CF$47,IF(AND(COUNTIF($CH$50,"*MD*"),$CH$46="Classique"),$CH$47,IF(AND(COUNTIF($CJ$50,"*MD*"),$CJ$46="Classique"),$CJ$47,IF(AND(COUNTIF($CL$50,"*MD*"),$CL$46="Classique"),$CL$47,IF(AND(COUNTIF($CN$50,"*MD*"),$CN$46="Classique"),$CN$47,IF(AND(COUNTIF($CP$50,"*MD*"),$CP$46="Classique"),$CP$47,IF(AND(COUNTIF($CR$50,"*MD*"),$CR$46="Classique"),$CR$47," "))))))))))))))))))))))))))))))))))))))))))))))))," ")</f>
        <v xml:space="preserve"> </v>
      </c>
      <c r="DO9" s="38" t="str">
        <f t="shared" si="8"/>
        <v xml:space="preserve"> </v>
      </c>
      <c r="DP9" s="38" t="str">
        <f t="shared" si="9"/>
        <v xml:space="preserve"> </v>
      </c>
    </row>
    <row r="10" spans="1:120" s="50" customFormat="1" ht="26.25" customHeight="1">
      <c r="A10" s="49" t="s">
        <v>18</v>
      </c>
      <c r="B10" s="12"/>
      <c r="C10" s="87"/>
      <c r="D10" s="12"/>
      <c r="E10" s="87"/>
      <c r="F10" s="12"/>
      <c r="G10" s="87"/>
      <c r="H10" s="12"/>
      <c r="I10" s="87"/>
      <c r="J10" s="12"/>
      <c r="K10" s="87"/>
      <c r="L10" s="12"/>
      <c r="M10" s="87"/>
      <c r="N10" s="12"/>
      <c r="O10" s="87"/>
      <c r="P10" s="12"/>
      <c r="Q10" s="87"/>
      <c r="R10" s="12"/>
      <c r="S10" s="87"/>
      <c r="T10" s="12"/>
      <c r="U10" s="87"/>
      <c r="V10" s="12"/>
      <c r="W10" s="87"/>
      <c r="X10" s="12"/>
      <c r="Y10" s="87"/>
      <c r="Z10" s="12"/>
      <c r="AA10" s="87"/>
      <c r="AB10" s="12"/>
      <c r="AC10" s="87"/>
      <c r="AD10" s="12"/>
      <c r="AE10" s="87"/>
      <c r="AF10" s="12"/>
      <c r="AG10" s="87"/>
      <c r="AH10" s="12"/>
      <c r="AI10" s="87"/>
      <c r="AJ10" s="12"/>
      <c r="AK10" s="87"/>
      <c r="AL10" s="12"/>
      <c r="AM10" s="87"/>
      <c r="AN10" s="12"/>
      <c r="AO10" s="87"/>
      <c r="AP10" s="12"/>
      <c r="AQ10" s="87"/>
      <c r="AR10" s="12"/>
      <c r="AS10" s="87"/>
      <c r="AT10" s="12"/>
      <c r="AU10" s="87"/>
      <c r="AV10" s="12"/>
      <c r="AW10" s="87"/>
      <c r="AX10" s="12"/>
      <c r="AY10" s="87"/>
      <c r="AZ10" s="12"/>
      <c r="BA10" s="87"/>
      <c r="BB10" s="12"/>
      <c r="BC10" s="87"/>
      <c r="BD10" s="12"/>
      <c r="BE10" s="87"/>
      <c r="BF10" s="12"/>
      <c r="BG10" s="87"/>
      <c r="BH10" s="12"/>
      <c r="BI10" s="87"/>
      <c r="BJ10" s="12"/>
      <c r="BK10" s="87"/>
      <c r="BL10" s="12"/>
      <c r="BM10" s="87"/>
      <c r="BN10" s="12"/>
      <c r="BO10" s="87"/>
      <c r="BP10" s="12"/>
      <c r="BQ10" s="87"/>
      <c r="BR10" s="12"/>
      <c r="BS10" s="87"/>
      <c r="BT10" s="12"/>
      <c r="BU10" s="87"/>
      <c r="BV10" s="12"/>
      <c r="BW10" s="87"/>
      <c r="BX10" s="12"/>
      <c r="BY10" s="87"/>
      <c r="BZ10" s="12"/>
      <c r="CA10" s="87"/>
      <c r="CB10" s="12"/>
      <c r="CC10" s="87"/>
      <c r="CD10" s="12"/>
      <c r="CE10" s="87"/>
      <c r="CF10" s="12"/>
      <c r="CG10" s="87"/>
      <c r="CH10" s="12"/>
      <c r="CI10" s="87"/>
      <c r="CJ10" s="12"/>
      <c r="CK10" s="87"/>
      <c r="CL10" s="12"/>
      <c r="CM10" s="87"/>
      <c r="CN10" s="12"/>
      <c r="CO10" s="87"/>
      <c r="CP10" s="12"/>
      <c r="CQ10" s="87"/>
      <c r="CR10" s="12"/>
      <c r="CS10" s="87"/>
      <c r="DA10" s="36" t="s">
        <v>28</v>
      </c>
      <c r="DB10" s="37" t="str">
        <f>IF(OR($B$10&lt;&gt;0,$D$10&lt;&gt;0,$F$10&lt;&gt;0,$H$10&lt;&gt;0,$J$10&lt;&gt;0,$L$10&lt;&gt;0,$N$10&lt;&gt;0,$P$10&lt;&gt;0,$R$10&lt;&gt;0,$T$10&lt;&gt;0,$V$10&lt;&gt;0,$X$10&lt;&gt;0,$Z$10&lt;&gt;0,$AB$10&lt;&gt;0,$AD$10&lt;&gt;0,$AF$10&lt;&gt;0,$AH$10&lt;&gt;0,$AJ$10&lt;&gt;0,$AL$10&lt;&gt;0,$AN$10&lt;&gt;0,$AP$10&lt;&gt;0,$AR$10&lt;&gt;0,$AT$10&lt;&gt;0,$AV$10&lt;&gt;0,$AX$10&lt;&gt;0,$AZ$10&lt;&gt;0,$BB$10&lt;&gt;0,$BD$10&lt;&gt;0,$BF$10&lt;&gt;0,$BH$10&lt;&gt;0,$BJ$10&lt;&gt;0,$BL$10&lt;&gt;0,$BN$10&lt;&gt;0,$BP$10&lt;&gt;0,$BR$10&lt;&gt;0,$BT$10&lt;&gt;0,$BV$10&lt;&gt;0,$BX$10&lt;&gt;0,$BZ$10&lt;&gt;0,$CB$10&lt;&gt;0,$CD$10&lt;&gt;0,$CF$10&lt;&gt;0,$CH$10&lt;&gt;0,$CJ$10&lt;&gt;0,$CL$10&lt;&gt;0,$CN$10&lt;&gt;0,$CP$10&lt;&gt;0,$CR$10&lt;&gt;0),IF(AND(COUNTIF($B$10,"*CH*"),$B$6="Classique"),$B$7,IF(AND(COUNTIF($D$10,"*CH*"),$D$6="Classique"),$D$7,IF(AND(COUNTIF($F$10,"*CH*"),$F$6="Classique"),$F$7,IF(AND(COUNTIF($H$10,"*CH*"),$H$6="Classique"),$H$7,IF(AND(COUNTIF($J$10,"*CH*"),$J$6="Classique"),$J$7,IF(AND(COUNTIF($L$10,"*CH*"),$L$6="Classique"),$L$7,IF(AND(COUNTIF($N$10,"*CH*"),$N$6="Classique"),$N$7,IF(AND(COUNTIF($P$10,"*CH*"),$P$6="Classique"),$P$7,IF(AND(COUNTIF($R$10,"*CH*"),$R$6="Classique"),$R$7,IF(AND(COUNTIF($T$10,"*CH*"),$T$6="Classique"),$T$7,IF(AND(COUNTIF($V$10,"*CH*"),$V$6="Classique"),$V$7,IF(AND(COUNTIF($X$10,"*CH*"),$X$6="Classique"),$X$7,IF(AND(COUNTIF($Z$10,"*CH*"),$Z$6="Classique"),$Z$7,IF(AND(COUNTIF($AB$10,"*CH*"),$AB$6="Classique"),$AB$7,IF(AND(COUNTIF($AD$10,"*CH*"),$AD$6="Classique"),$AD$7,IF(AND(COUNTIF($AF$10,"*CH*"),$AF$6="Classique"),$AF$7,IF(AND(COUNTIF($AH$10,"*CH*"),$AH$6="Classique"),$AH$7,IF(AND(COUNTIF($AJ$10,"*CH*"),$AJ$6="Classique"),$AJ$7,IF(AND(COUNTIF($AL$10,"*CH*"),$AL$6="Classique"),$AL$7,IF(AND(COUNTIF($AN$10,"*CH*"),$AN$6="Classique"),$AN$7,IF(AND(COUNTIF($AP$10,"*CH*"),$AP$6="Classique"),$AP$7,IF(AND(COUNTIF($AR$10,"*CH*"),$AR$6="Classique"),$AR$7,IF(AND(COUNTIF($AT$10,"*CH*"),$AT$6="Classique"),$AT$7,IF(AND(COUNTIF($AV$10,"*CH*"),$AV$6="Classique"),$AV$7,IF(AND(COUNTIF($AX$10,"*CH*"),$AX$6="Classique"),$AX$7,IF(AND(COUNTIF($AZ$10,"*CH*"),$AZ$6="Classique"),$AZ$7,IF(AND(COUNTIF($BB$10,"*CH*"),$BB$6="Classique"),$BB$7,IF(AND(COUNTIF($BD$10,"*CH*"),$BD$6="Classique"),$BD$7,IF(AND(COUNTIF($BF$10,"*CH*"),$BF$6="Classique"),$BF$7,IF(AND(COUNTIF($BH$10,"*CH*"),$BH$6="Classique"),$BH$7,IF(AND(COUNTIF($BJ$10,"*CH*"),$BJ$6="Classique"),$BJ$7,IF(AND(COUNTIF($BL$10,"*CH*"),$BL$6="Classique"),$BL$7,IF(AND(COUNTIF($BN$10,"*CH*"),$BN$6="Classique"),$BN$7,IF(AND(COUNTIF($BP$10,"*CH*"),$BP$6="Classique"),$BP$7,IF(AND(COUNTIF($BR$10,"*CH*"),$BR$6="Classique"),$BR$7,IF(AND(COUNTIF($BT$10,"*CH*"),$BT$6="Classique"),$BT$7,IF(AND(COUNTIF($BV$10,"*CH*"),$BV$6="Classique"),$BV$7,IF(AND(COUNTIF($BX$10,"*CH*"),$BX$6="Classique"),$BX$7,IF(AND(COUNTIF($BZ$10,"*CH*"),$BZ$6="Classique"),$BZ$7,IF(AND(COUNTIF($CB$10,"*CH*"),$CB$6="Classique"),$CB$7,IF(AND(COUNTIF($CD$10,"*CH*"),$CD$6="Classique"),$CD$7,IF(AND(COUNTIF($CF$10,"*CH*"),$CF$6="Classique"),$CF$7,IF(AND(COUNTIF($CH$10,"*CH*"),$CH$6="Classique"),$CH$7,IF(AND(COUNTIF($CJ$10,"*CH*"),$CJ$6="Classique"),$CJ$7,IF(AND(COUNTIF($CL$10,"*CH*"),$CL$6="Classique"),$CL$7,IF(AND(COUNTIF($CN$10,"*CH*"),$CN$6="Classique"),$CN$7,IF(AND(COUNTIF($CP$10,"*CH*"),$CP$6="Classique"),$CP$7,IF(AND(COUNTIF($CR$10,"*CH*"),$CR$6="Classique"),$CR$7," "))))))))))))))))))))))))))))))))))))))))))))))))," ")</f>
        <v xml:space="preserve"> </v>
      </c>
      <c r="DC10" s="37" t="str">
        <f t="shared" si="0"/>
        <v xml:space="preserve"> </v>
      </c>
      <c r="DD10" s="37" t="str">
        <f t="shared" si="1"/>
        <v xml:space="preserve"> </v>
      </c>
      <c r="DE10" s="37" t="str">
        <f>IF(OR($B$20&lt;&gt;0,$D$20&lt;&gt;0,$F$20&lt;&gt;0,$H$20&lt;&gt;0,$J$20&lt;&gt;0,$L$20&lt;&gt;0,$N$20&lt;&gt;0,$P$20&lt;&gt;0,$R$20&lt;&gt;0,$T$20&lt;&gt;0,$V$20&lt;&gt;0,$X$20&lt;&gt;0,$Z$20&lt;&gt;0,$AB$20&lt;&gt;0,$AD$20&lt;&gt;0,$AF$20&lt;&gt;0,$AH$20&lt;&gt;0,$AJ$20&lt;&gt;0,$AL$20&lt;&gt;0,$AN$20&lt;&gt;0,$AP$20&lt;&gt;0,$AR$20&lt;&gt;0,$AT$20&lt;&gt;0,$AV$20&lt;&gt;0,$AX$20&lt;&gt;0,$AZ$20&lt;&gt;0,$BB$20&lt;&gt;0,$BD$20&lt;&gt;0,$BF$20&lt;&gt;0,$BH$20&lt;&gt;0,$BJ$20&lt;&gt;0,$BL$20&lt;&gt;0,$BN$20&lt;&gt;0,$BP$20&lt;&gt;0,$BR$20&lt;&gt;0,$BT$20&lt;&gt;0,$BV$20&lt;&gt;0,$BX$20&lt;&gt;0,$BZ$20&lt;&gt;0,$CB$20&lt;&gt;0,$CD$20&lt;&gt;0,$CF$20&lt;&gt;0,$CH$20&lt;&gt;0,$CJ$20&lt;&gt;0,$CL$20&lt;&gt;0,$CN$20&lt;&gt;0,$CP$20&lt;&gt;0,$CR$20&lt;&gt;0),IF(AND(COUNTIF($B$20,"*CH*"),$B$16="Classique"),$B$17,IF(AND(COUNTIF($D$20,"*CH*"),$D$16="Classique"),$D$17,IF(AND(COUNTIF($F$20,"*CH*"),$F$16="Classique"),$F$17,IF(AND(COUNTIF($H$20,"*CH*"),$H$16="Classique"),$H$17,IF(AND(COUNTIF($J$20,"*CH*"),$J$16="Classique"),$J$17,IF(AND(COUNTIF($L$20,"*CH*"),$L$16="Classique"),$L$17,IF(AND(COUNTIF($N$20,"*CH*"),$N$16="Classique"),$N$17,IF(AND(COUNTIF($P$20,"*CH*"),$P$16="Classique"),$P$17,IF(AND(COUNTIF($R$20,"*CH*"),$R$16="Classique"),$R$17,IF(AND(COUNTIF($T$20,"*CH*"),$T$16="Classique"),$T$17,IF(AND(COUNTIF($V$20,"*CH*"),$V$16="Classique"),$V$17,IF(AND(COUNTIF($X$20,"*CH*"),$X$16="Classique"),$X$17,IF(AND(COUNTIF($Z$20,"*CH*"),$Z$16="Classique"),$Z$17,IF(AND(COUNTIF($AB$20,"*CH*"),$AB$16="Classique"),$AB$17,IF(AND(COUNTIF($AD$20,"*CH*"),$AD$16="Classique"),$AD$17,IF(AND(COUNTIF($AF$20,"*CH*"),$AF$16="Classique"),$AF$17,IF(AND(COUNTIF($AH$20,"*CH*"),$AH$16="Classique"),$AH$17,IF(AND(COUNTIF($AJ$20,"*CH*"),$AJ$16="Classique"),$AJ$17,IF(AND(COUNTIF($AL$20,"*CH*"),$AL$16="Classique"),$AL$17,IF(AND(COUNTIF($AN$20,"*CH*"),$AN$16="Classique"),$AN$17,IF(AND(COUNTIF($AP$20,"*CH*"),$AP$16="Classique"),$AP$17,IF(AND(COUNTIF($AR$20,"*CH*"),$AR$16="Classique"),$AR$17,IF(AND(COUNTIF($AT$20,"*CH*"),$AT$16="Classique"),$AT$17,IF(AND(COUNTIF($AV$20,"*CH*"),$AV$16="Classique"),$AV$17,IF(AND(COUNTIF($AX$20,"*CH*"),$AX$16="Classique"),$AX$17,IF(AND(COUNTIF($AZ$20,"*CH*"),$AZ$16="Classique"),$AZ$17,IF(AND(COUNTIF($BB$20,"*CH*"),$BB$16="Classique"),$BB$17,IF(AND(COUNTIF($BD$20,"*CH*"),$BD$16="Classique"),$BD$17,IF(AND(COUNTIF($BF$20,"*CH*"),$BF$16="Classique"),$BF$17,IF(AND(COUNTIF($BH$20,"*CH*"),$BH$16="Classique"),$BH$17,IF(AND(COUNTIF($BJ$20,"*CH*"),$BJ$16="Classique"),$BJ$17,IF(AND(COUNTIF($BL$20,"*CH*"),$BL$16="Classique"),$BL$17,IF(AND(COUNTIF($BN$20,"*CH*"),$BN$16="Classique"),$BN$17,IF(AND(COUNTIF($BP$20,"*CH*"),$BP$16="Classique"),$BP$17,IF(AND(COUNTIF($BR$20,"*CH*"),$BR$16="Classique"),$BR$17,IF(AND(COUNTIF($BT$20,"*CH*"),$BT$16="Classique"),$BT$17,IF(AND(COUNTIF($BV$20,"*CH*"),$BV$16="Classique"),$BV$17,IF(AND(COUNTIF($BX$20,"*CH*"),$BX$16="Classique"),$BX$17,IF(AND(COUNTIF($BZ$20,"*CH*"),$BZ$16="Classique"),$BZ$17,IF(AND(COUNTIF($CB$20,"*CH*"),$CB$16="Classique"),$CB$17,IF(AND(COUNTIF($CD$20,"*CH*"),$CD$16="Classique"),$CD$17,IF(AND(COUNTIF($CF$20,"*CH*"),$CF$16="Classique"),$CF$17,IF(AND(COUNTIF($CH$20,"*CH*"),$CH$16="Classique"),$CH$17,IF(AND(COUNTIF($CJ$20,"*CH*"),$CJ$16="Classique"),$CJ$17,IF(AND(COUNTIF($CL$20,"*CH*"),$CL$16="Classique"),$CL$17,IF(AND(COUNTIF($CN$20,"*CH*"),$CN$16="Classique"),$CN$17,IF(AND(COUNTIF($CP$20,"*CH*"),$CP$16="Classique"),$CP$17,IF(AND(COUNTIF($CR$20,"*CH*"),$CR$16="Classique"),$CR$17," "))))))))))))))))))))))))))))))))))))))))))))))))," ")</f>
        <v xml:space="preserve"> </v>
      </c>
      <c r="DF10" s="37" t="str">
        <f t="shared" si="2"/>
        <v xml:space="preserve"> </v>
      </c>
      <c r="DG10" s="37" t="str">
        <f t="shared" si="3"/>
        <v xml:space="preserve"> </v>
      </c>
      <c r="DH10" s="38" t="str">
        <f>IF(OR($B$30&lt;&gt;0,$D$30&lt;&gt;0,$F$30&lt;&gt;0,$H$30&lt;&gt;0,$J$30&lt;&gt;0,$L$30&lt;&gt;0,$N$30&lt;&gt;0,$P$30&lt;&gt;0,$R$30&lt;&gt;0,$T$30&lt;&gt;0,$V$30&lt;&gt;0,$X$30&lt;&gt;0,$Z$30&lt;&gt;0,$AB$30&lt;&gt;0,$AD$30&lt;&gt;0,$AF$30&lt;&gt;0,$AH$30&lt;&gt;0,$AJ$30&lt;&gt;0,$AL$30&lt;&gt;0,$AN$30&lt;&gt;0,$AP$30&lt;&gt;0,$AR$30&lt;&gt;0,$AT$30&lt;&gt;0,$AV$30&lt;&gt;0,$AX$30&lt;&gt;0,$AZ$30&lt;&gt;0,$BB$30&lt;&gt;0,$BD$30&lt;&gt;0,$BF$30&lt;&gt;0,$BH$30&lt;&gt;0,$BJ$30&lt;&gt;0,$BL$30&lt;&gt;0,$BN$30&lt;&gt;0,$BP$30&lt;&gt;0,$BR$30&lt;&gt;0,$BT$30&lt;&gt;0,$BV$30&lt;&gt;0,$BX$30&lt;&gt;0,$BZ$30&lt;&gt;0,$CB$30&lt;&gt;0,$CD$30&lt;&gt;0,$CF$30&lt;&gt;0,$CH$30&lt;&gt;0,$CJ$30&lt;&gt;0,$CL$30&lt;&gt;0,$CN$30&lt;&gt;0,$CP$30&lt;&gt;0,$CR$30&lt;&gt;0),IF(AND(COUNTIF($B$30,"*CH*"),$B$26="Classique"),$B$27,IF(AND(COUNTIF($D$30,"*CH*"),$D$26="Classique"),$D$27,IF(AND(COUNTIF($F$30,"*CH*"),$F$26="Classique"),$F$27,IF(AND(COUNTIF($H$30,"*CH*"),$H$26="Classique"),$H$27,IF(AND(COUNTIF($J$30,"*CH*"),$J$26="Classique"),$J$27,IF(AND(COUNTIF($L$30,"*CH*"),$L$26="Classique"),$L$27,IF(AND(COUNTIF($N$30,"*CH*"),$N$26="Classique"),$N$27,IF(AND(COUNTIF($P$30,"*CH*"),$P$26="Classique"),$P$27,IF(AND(COUNTIF($R$30,"*CH*"),$R$26="Classique"),$R$27,IF(AND(COUNTIF($T$30,"*CH*"),$T$26="Classique"),$T$27,IF(AND(COUNTIF($V$30,"*CH*"),$V$26="Classique"),$V$27,IF(AND(COUNTIF($X$30,"*CH*"),$X$26="Classique"),$X$27,IF(AND(COUNTIF($Z$30,"*CH*"),$Z$26="Classique"),$Z$27,IF(AND(COUNTIF($AB$30,"*CH*"),$AB$26="Classique"),$AB$27,IF(AND(COUNTIF($AD$30,"*CH*"),$AD$26="Classique"),$AD$27,IF(AND(COUNTIF($AF$30,"*CH*"),$AF$26="Classique"),$AF$27,IF(AND(COUNTIF($AH$30,"*CH*"),$AH$26="Classique"),$AH$27,IF(AND(COUNTIF($AJ$30,"*CH*"),$AJ$26="Classique"),$AJ$27,IF(AND(COUNTIF($AL$30,"*CH*"),$AL$26="Classique"),$AL$27,IF(AND(COUNTIF($AN$30,"*CH*"),$AN$26="Classique"),$AN$27,IF(AND(COUNTIF($AP$30,"*CH*"),$AP$26="Classique"),$AP$27,IF(AND(COUNTIF($AR$30,"*CH*"),$AR$26="Classique"),$AR$27,IF(AND(COUNTIF($AT$30,"*CH*"),$AT$26="Classique"),$AT$27,IF(AND(COUNTIF($AV$30,"*CH*"),$AV$26="Classique"),$AV$27,IF(AND(COUNTIF($AX$30,"*CH*"),$AX$26="Classique"),$AX$27,IF(AND(COUNTIF($AZ$30,"*CH*"),$AZ$26="Classique"),$AZ$27,IF(AND(COUNTIF($BB$30,"*CH*"),$BB$26="Classique"),$BB$27,IF(AND(COUNTIF($BD$30,"*CH*"),$BD$26="Classique"),$BD$27,IF(AND(COUNTIF($BF$30,"*CH*"),$BF$26="Classique"),$BF$27,IF(AND(COUNTIF($BH$30,"*CH*"),$BH$26="Classique"),$BH$27,IF(AND(COUNTIF($BJ$30,"*CH*"),$BJ$26="Classique"),$BJ$27,IF(AND(COUNTIF($BL$30,"*CH*"),$BL$26="Classique"),$BL$27,IF(AND(COUNTIF($BN$30,"*CH*"),$BN$26="Classique"),$BN$27,IF(AND(COUNTIF($BP$30,"*CH*"),$BP$26="Classique"),$BP$27,IF(AND(COUNTIF($BR$30,"*CH*"),$BR$26="Classique"),$BR$27,IF(AND(COUNTIF($BT$30,"*CH*"),$BT$26="Classique"),$BT$27,IF(AND(COUNTIF($BV$30,"*CH*"),$BV$26="Classique"),$BV$27,IF(AND(COUNTIF($BX$30,"*CH*"),$BX$26="Classique"),$BX$27,IF(AND(COUNTIF($BZ$30,"*CH*"),$BZ$26="Classique"),$BZ$27,IF(AND(COUNTIF($CB$30,"*CH*"),$CB$26="Classique"),$CB$27,IF(AND(COUNTIF($CD$30,"*CH*"),$CD$26="Classique"),$CD$27,IF(AND(COUNTIF($CF$30,"*CH*"),$CF$26="Classique"),$CF$27,IF(AND(COUNTIF($CH$30,"*CH*"),$CH$26="Classique"),$CH$27,IF(AND(COUNTIF($CJ$30,"*CH*"),$CJ$26="Classique"),$CJ$27,IF(AND(COUNTIF($CL$30,"*CH*"),$CL$26="Classique"),$CL$27,IF(AND(COUNTIF($CN$30,"*CH*"),$CN$26="Classique"),$CN$27,IF(AND(COUNTIF($CP$30,"*CH*"),$CP$26="Classique"),$CP$27,IF(AND(COUNTIF($CR$30,"*CH*"),$CR$26="Classique"),$CR$27," "))))))))))))))))))))))))))))))))))))))))))))))))," ")</f>
        <v xml:space="preserve"> </v>
      </c>
      <c r="DI10" s="38" t="str">
        <f t="shared" si="4"/>
        <v xml:space="preserve"> </v>
      </c>
      <c r="DJ10" s="39" t="str">
        <f t="shared" si="5"/>
        <v xml:space="preserve"> </v>
      </c>
      <c r="DK10" s="38" t="str">
        <f>IF(OR($B$40&lt;&gt;0,$D$40&lt;&gt;0,$F$40&lt;&gt;0,$H$40&lt;&gt;0,$J$40&lt;&gt;0,$L$40&lt;&gt;0,$N$40&lt;&gt;0,$P$40&lt;&gt;0,$R$40&lt;&gt;0,$T$40&lt;&gt;0,$V$40&lt;&gt;0,$X$40&lt;&gt;0,$Z$40&lt;&gt;0,$AB$40&lt;&gt;0,$AD$40&lt;&gt;0,$AF$40&lt;&gt;0,$AH$40&lt;&gt;0,$AJ$40&lt;&gt;0,$AL$40&lt;&gt;0,$AN$40&lt;&gt;0,$AP$40&lt;&gt;0,$AR$40&lt;&gt;0,$AT$40&lt;&gt;0,$AV$40&lt;&gt;0,$AX$40&lt;&gt;0,$AZ$40&lt;&gt;0,$BB$40&lt;&gt;0,$BD$40&lt;&gt;0,$BF$40&lt;&gt;0,$BH$40&lt;&gt;0,$BJ$40&lt;&gt;0,$BL$40&lt;&gt;0,$BN$40&lt;&gt;0,$BP$40&lt;&gt;0,$BR$40&lt;&gt;0,$BT$40&lt;&gt;0,$BV$40&lt;&gt;0,$BX$40&lt;&gt;0,$BZ$40&lt;&gt;0,$CB$40&lt;&gt;0,$CD$40&lt;&gt;0,$CF$40&lt;&gt;0,$CH$40&lt;&gt;0,$CJ$40&lt;&gt;0,$CL$40&lt;&gt;0,$CN$40&lt;&gt;0,$CP$40&lt;&gt;0,$CR$40&lt;&gt;0),IF(AND(COUNTIF($B$40,"*CH*"),$B$36="Classique"),$B$37,IF(AND(COUNTIF($D$40,"*CH*"),$D$36="Classique"),$D$37,IF(AND(COUNTIF($F$40,"*CH*"),$F$36="Classique"),$F$37,IF(AND(COUNTIF($H$40,"*CH*"),$H$36="Classique"),$H$37,IF(AND(COUNTIF($J$40,"*CH*"),$J$36="Classique"),$J$37,IF(AND(COUNTIF($L$40,"*CH*"),$L$36="Classique"),$L$37,IF(AND(COUNTIF($N$40,"*CH*"),$N$36="Classique"),$N$37,IF(AND(COUNTIF($P$40,"*CH*"),$P$36="Classique"),$P$37,IF(AND(COUNTIF($R$40,"*CH*"),$R$36="Classique"),$R$37,IF(AND(COUNTIF($T$40,"*CH*"),$T$36="Classique"),$T$37,IF(AND(COUNTIF($V$40,"*CH*"),$V$36="Classique"),$V$37,IF(AND(COUNTIF($X$40,"*CH*"),$X$36="Classique"),$X$37,IF(AND(COUNTIF($Z$40,"*CH*"),$Z$36="Classique"),$Z$37,IF(AND(COUNTIF($AB$40,"*CH*"),$AB$36="Classique"),$AB$37,IF(AND(COUNTIF($AD$40,"*CH*"),$AD$36="Classique"),$AD$37,IF(AND(COUNTIF($AF$40,"*CH*"),$AF$36="Classique"),$AF$37,IF(AND(COUNTIF($AH$40,"*CH*"),$AH$36="Classique"),$AH$37,IF(AND(COUNTIF($AJ$40,"*CH*"),$AJ$36="Classique"),$AJ$37,IF(AND(COUNTIF($AL$40,"*CH*"),$AL$36="Classique"),$AL$37,IF(AND(COUNTIF($AN$40,"*CH*"),$AN$36="Classique"),$AN$37,IF(AND(COUNTIF($AP$40,"*CH*"),$AP$36="Classique"),$AP$37,IF(AND(COUNTIF($AR$40,"*CH*"),$AR$36="Classique"),$AR$37,IF(AND(COUNTIF($AT$40,"*CH*"),$AT$36="Classique"),$AT$37,IF(AND(COUNTIF($AV$40,"*CH*"),$AV$36="Classique"),$AV$37,IF(AND(COUNTIF($AX$40,"*CH*"),$AX$36="Classique"),$AX$37,IF(AND(COUNTIF($AZ$40,"*CH*"),$AZ$36="Classique"),$AZ$37,IF(AND(COUNTIF($BB$40,"*CH*"),$BB$36="Classique"),$BB$37,IF(AND(COUNTIF($BD$40,"*CH*"),$BD$36="Classique"),$BD$37,IF(AND(COUNTIF($BF$40,"*CH*"),$BF$36="Classique"),$BF$37,IF(AND(COUNTIF($BH$40,"*CH*"),$BH$36="Classique"),$BH$37,IF(AND(COUNTIF($BJ$40,"*CH*"),$BJ$36="Classique"),$BJ$37,IF(AND(COUNTIF($BL$40,"*CH*"),$BL$36="Classique"),$BL$37,IF(AND(COUNTIF($BN$40,"*CH*"),$BN$36="Classique"),$BN$37,IF(AND(COUNTIF($BP$40,"*CH*"),$BP$36="Classique"),$BP$37,IF(AND(COUNTIF($BR$40,"*CH*"),$BR$36="Classique"),$BR$37,IF(AND(COUNTIF($BT$40,"*CH*"),$BT$36="Classique"),$BT$37,IF(AND(COUNTIF($BV$40,"*CH*"),$BV$36="Classique"),$BV$37,IF(AND(COUNTIF($BX$40,"*CH*"),$BX$36="Classique"),$BX$37,IF(AND(COUNTIF($BZ$40,"*CH*"),$BZ$36="Classique"),$BZ$37,IF(AND(COUNTIF($CB$40,"*CH*"),$CB$36="Classique"),$CB$37,IF(AND(COUNTIF($CD$40,"*CH*"),$CD$36="Classique"),$CD$37,IF(AND(COUNTIF($CF$40,"*CH*"),$CF$36="Classique"),$CF$37,IF(AND(COUNTIF($CH$40,"*CH*"),$CH$36="Classique"),$CH$37,IF(AND(COUNTIF($CJ$40,"*CH*"),$CJ$36="Classique"),$CJ$37,IF(AND(COUNTIF($CL$40,"*CH*"),$CL$36="Classique"),$CL$37,IF(AND(COUNTIF($CN$40,"*CH*"),$CN$36="Classique"),$CN$37,IF(AND(COUNTIF($CP$40,"*CH*"),$CP$36="Classique"),$CP$37,IF(AND(COUNTIF($CR$40,"*CH*"),$CR$36="Classique"),$CR$37," "))))))))))))))))))))))))))))))))))))))))))))))))," ")</f>
        <v xml:space="preserve"> </v>
      </c>
      <c r="DL10" s="38" t="str">
        <f t="shared" si="6"/>
        <v xml:space="preserve"> </v>
      </c>
      <c r="DM10" s="38" t="str">
        <f t="shared" si="7"/>
        <v xml:space="preserve"> </v>
      </c>
      <c r="DN10" s="38" t="str">
        <f>IF(OR($B$50&lt;&gt;0,$D$50&lt;&gt;0,$F$50&lt;&gt;0,$H$50&lt;&gt;0,$J$50&lt;&gt;0,$L$50&lt;&gt;0,$N$50&lt;&gt;0,$P$50&lt;&gt;0,$R$50&lt;&gt;0,$T$50&lt;&gt;0,$V$50&lt;&gt;0,$X$50&lt;&gt;0,$Z$50&lt;&gt;0,$AB$50&lt;&gt;0,$AD$50&lt;&gt;0,$AF$50&lt;&gt;0,$AH$50&lt;&gt;0,$AJ$50&lt;&gt;0,$AL$50&lt;&gt;0,$AN$50&lt;&gt;0,$AP$50&lt;&gt;0,$AR$50&lt;&gt;0,$AT$50&lt;&gt;0,$AV$50&lt;&gt;0,$AX$50&lt;&gt;0,$AZ$50&lt;&gt;0,$BB$50&lt;&gt;0,$BD$50&lt;&gt;0,$BF$50&lt;&gt;0,$BH$50&lt;&gt;0,$BJ$50&lt;&gt;0,$BL$50&lt;&gt;0,$BN$50&lt;&gt;0,$BP$50&lt;&gt;0,$BR$50&lt;&gt;0,$BT$50&lt;&gt;0,$BV$50&lt;&gt;0,$BX$50&lt;&gt;0,$BZ$50&lt;&gt;0,$CB$50&lt;&gt;0,$CD$50&lt;&gt;0,$CF$50&lt;&gt;0,$CH$50&lt;&gt;0,$CJ$50&lt;&gt;0,$CL$50&lt;&gt;0,$CN$50&lt;&gt;0,$CP$50&lt;&gt;0,$CR$50&lt;&gt;0),IF(AND(COUNTIF($B$50,"*CH*"),$B$46="Classique"),$B$47,IF(AND(COUNTIF($D$50,"*CH*"),$D$46="Classique"),$D$47,IF(AND(COUNTIF($F$50,"*CH*"),$F$46="Classique"),$F$47,IF(AND(COUNTIF($H$50,"*CH*"),$H$46="Classique"),$H$47,IF(AND(COUNTIF($J$50,"*CH*"),$J$46="Classique"),$J$47,IF(AND(COUNTIF($L$50,"*CH*"),$L$46="Classique"),$L$47,IF(AND(COUNTIF($N$50,"*CH*"),$N$46="Classique"),$N$47,IF(AND(COUNTIF($P$50,"*CH*"),$P$46="Classique"),$P$47,IF(AND(COUNTIF($R$50,"*CH*"),$R$46="Classique"),$R$47,IF(AND(COUNTIF($T$50,"*CH*"),$T$46="Classique"),$T$47,IF(AND(COUNTIF($V$50,"*CH*"),$V$46="Classique"),$V$47,IF(AND(COUNTIF($X$50,"*CH*"),$X$46="Classique"),$X$47,IF(AND(COUNTIF($Z$50,"*CH*"),$Z$46="Classique"),$Z$47,IF(AND(COUNTIF($AB$50,"*CH*"),$AB$46="Classique"),$AB$47,IF(AND(COUNTIF($AD$50,"*CH*"),$AD$46="Classique"),$AD$47,IF(AND(COUNTIF($AF$50,"*CH*"),$AF$46="Classique"),$AF$47,IF(AND(COUNTIF($AH$50,"*CH*"),$AH$46="Classique"),$AH$47,IF(AND(COUNTIF($AJ$50,"*CH*"),$AJ$46="Classique"),$AJ$47,IF(AND(COUNTIF($AL$50,"*CH*"),$AL$46="Classique"),$AL$47,IF(AND(COUNTIF($AN$50,"*CH*"),$AN$46="Classique"),$AN$47,IF(AND(COUNTIF($AP$50,"*CH*"),$AP$46="Classique"),$AP$47,IF(AND(COUNTIF($AR$50,"*CH*"),$AR$46="Classique"),$AR$47,IF(AND(COUNTIF($AT$50,"*CH*"),$AT$46="Classique"),$AT$47,IF(AND(COUNTIF($AV$50,"*CH*"),$AV$46="Classique"),$AV$47,IF(AND(COUNTIF($AX$50,"*CH*"),$AX$46="Classique"),$AX$47,IF(AND(COUNTIF($AZ$50,"*CH*"),$AZ$46="Classique"),$AZ$47,IF(AND(COUNTIF($BB$50,"*CH*"),$BB$46="Classique"),$BB$47,IF(AND(COUNTIF($BD$50,"*CH*"),$BD$46="Classique"),$BD$47,IF(AND(COUNTIF($BF$50,"*CH*"),$BF$46="Classique"),$BF$47,IF(AND(COUNTIF($BH$50,"*CH*"),$BH$46="Classique"),$BH$47,IF(AND(COUNTIF($BJ$50,"*CH*"),$BJ$46="Classique"),$BJ$47,IF(AND(COUNTIF($BL$50,"*CH*"),$BL$46="Classique"),$BL$47,IF(AND(COUNTIF($BN$50,"*CH*"),$BN$46="Classique"),$BN$47,IF(AND(COUNTIF($BP$50,"*CH*"),$BP$46="Classique"),$BP$47,IF(AND(COUNTIF($BR$50,"*CH*"),$BR$46="Classique"),$BR$47,IF(AND(COUNTIF($BT$50,"*CH*"),$BT$46="Classique"),$BT$47,IF(AND(COUNTIF($BV$50,"*CH*"),$BV$46="Classique"),$BV$47,IF(AND(COUNTIF($BX$50,"*CH*"),$BX$46="Classique"),$BX$47,IF(AND(COUNTIF($BZ$50,"*CH*"),$BZ$46="Classique"),$BZ$47,IF(AND(COUNTIF($CB$50,"*CH*"),$CB$46="Classique"),$CB$47,IF(AND(COUNTIF($CD$50,"*CH*"),$CD$46="Classique"),$CD$47,IF(AND(COUNTIF($CF$50,"*CH*"),$CF$46="Classique"),$CF$47,IF(AND(COUNTIF($CH$50,"*CH*"),$CH$46="Classique"),$CH$47,IF(AND(COUNTIF($CJ$50,"*CH*"),$CJ$46="Classique"),$CJ$47,IF(AND(COUNTIF($CL$50,"*CH*"),$CL$46="Classique"),$CL$47,IF(AND(COUNTIF($CN$50,"*CH*"),$CN$46="Classique"),$CN$47,IF(AND(COUNTIF($CP$50,"*CH*"),$CP$46="Classique"),$CP$47,IF(AND(COUNTIF($CR$50,"*CH*"),$CR$46="Classique"),$CR$47," "))))))))))))))))))))))))))))))))))))))))))))))))," ")</f>
        <v xml:space="preserve"> </v>
      </c>
      <c r="DO10" s="38" t="str">
        <f t="shared" si="8"/>
        <v xml:space="preserve"> </v>
      </c>
      <c r="DP10" s="38" t="str">
        <f t="shared" si="9"/>
        <v xml:space="preserve"> </v>
      </c>
    </row>
    <row r="11" spans="1:120" s="33" customFormat="1" ht="23.25" customHeight="1">
      <c r="B11" s="47" t="str">
        <f>IF(OR(A6="Finale",A6="F+PF"),"Finale"," ")</f>
        <v xml:space="preserve"> </v>
      </c>
      <c r="C11" s="47"/>
      <c r="D11" s="47" t="str">
        <f>IF(AND(OR(A6="Finale",A6="F+PF"),B11="Finale"),"Finale",IF(OR(C6="finale",C6="F+PF"),"Finale"," "))</f>
        <v xml:space="preserve"> </v>
      </c>
      <c r="E11" s="45"/>
      <c r="F11" s="47" t="str">
        <f>IF(AND(B11="Finale",D11="Finale",A6="F+PF"),"Petite Finale",IF(AND(OR(C6="Finale",C6="F+PF"),D11="Finale"),"Finale",IF(OR(E6="Finale",E6="F+PF"),"Finale"," ")))</f>
        <v xml:space="preserve"> </v>
      </c>
      <c r="G11" s="45"/>
      <c r="H11" s="47" t="str">
        <f>IF(AND(D11="Finale",F11="Finale",C6="F+PF"),"Petite Finale",IF(AND(OR(E6="Finale",E6="F+PF"),F11="Finale"),"Finale",IF(OR(G6="Finale",G6="F+PF"),"Finale"," ")))</f>
        <v xml:space="preserve"> </v>
      </c>
      <c r="I11" s="47"/>
      <c r="J11" s="47" t="str">
        <f>IF(AND(F11="Finale",H11="Finale",E6="F+PF"),"Petite Finale",IF(AND(OR(G6="Finale",G6="F+PF"),H11="Finale"),"Finale",IF(OR(I6="Finale",I6="F+PF"),"Finale"," ")))</f>
        <v xml:space="preserve"> </v>
      </c>
      <c r="K11" s="45"/>
      <c r="L11" s="47" t="str">
        <f>IF(AND(H11="Finale",J11="Finale",G6="F+PF"),"Petite Finale",IF(AND(OR(I6="Finale",I6="F+PF"),J11="Finale"),"Finale",IF(OR(K6="Finale",K6="F+PF"),"Finale"," ")))</f>
        <v xml:space="preserve"> </v>
      </c>
      <c r="M11" s="46"/>
      <c r="N11" s="47" t="str">
        <f>IF(AND(J11="Finale",L11="Finale",I6="F+PF"),"Petite Finale",IF(AND(OR(K6="Finale",K6="F+PF"),L11="Finale"),"Finale",IF(OR(M6="Finale",M6="F+PF"),"Finale"," ")))</f>
        <v xml:space="preserve"> </v>
      </c>
      <c r="O11" s="47"/>
      <c r="P11" s="47" t="str">
        <f>IF(AND(L11="Finale",N11="Finale",K6="F+PF"),"Petite Finale",IF(AND(OR(M6="Finale",M6="F+PF"),N11="Finale"),"Finale",IF(OR(O6="Finale",O6="F+PF"),"Finale"," ")))</f>
        <v xml:space="preserve"> </v>
      </c>
      <c r="Q11" s="45"/>
      <c r="R11" s="47" t="str">
        <f>IF(AND(N11="Finale",P11="Finale",M6="F+PF"),"Petite Finale",IF(AND(OR(O6="Finale",O6="F+PF"),P11="Finale"),"Finale",IF(OR(Q6="Finale",Q6="F+PF"),"Finale"," ")))</f>
        <v xml:space="preserve"> </v>
      </c>
      <c r="S11" s="47"/>
      <c r="T11" s="47" t="str">
        <f>IF(AND(P11="Finale",R11="Finale",O6="F+PF"),"Petite Finale",IF(AND(OR(Q6="Finale",Q6="F+PF"),R11="Finale"),"Finale",IF(OR(S6="Finale",S6="F+PF"),"Finale"," ")))</f>
        <v xml:space="preserve"> </v>
      </c>
      <c r="U11" s="47"/>
      <c r="V11" s="47" t="str">
        <f>IF(AND(R11="Finale",T11="Finale",Q6="F+PF"),"Petite Finale",IF(AND(OR(S6="Finale",S6="F+PF"),T11="Finale"),"Finale",IF(OR(U6="Finale",U6="F+PF"),"Finale"," ")))</f>
        <v xml:space="preserve"> </v>
      </c>
      <c r="W11" s="45"/>
      <c r="X11" s="47" t="str">
        <f>IF(AND(T11="Finale",V11="Finale",S6="F+PF"),"Petite Finale",IF(AND(OR(U6="Finale",U6="F+PF"),V11="Finale"),"Finale",IF(OR(W6="Finale",W6="F+PF"),"Finale"," ")))</f>
        <v xml:space="preserve"> </v>
      </c>
      <c r="Y11" s="40"/>
      <c r="Z11" s="47" t="str">
        <f>IF(AND(V11="Finale",X11="Finale",U6="F+PF"),"Petite Finale",IF(AND(OR(W6="Finale",W6="F+PF"),X11="Finale"),"Finale",IF(OR(Y6="Finale",Y6="F+PF"),"Finale"," ")))</f>
        <v xml:space="preserve"> </v>
      </c>
      <c r="AA11" s="47"/>
      <c r="AB11" s="47" t="str">
        <f>IF(AND(X11="Finale",Z11="Finale",W6="F+PF"),"Petite Finale",IF(AND(OR(Y6="Finale",Y6="F+PF"),Z11="Finale"),"Finale",IF(OR(AA6="Finale",AA6="F+PF"),"Finale"," ")))</f>
        <v xml:space="preserve"> </v>
      </c>
      <c r="AC11" s="45"/>
      <c r="AD11" s="47" t="str">
        <f>IF(AND(Z11="Finale",AB11="Finale",Y6="F+PF"),"Petite Finale",IF(AND(OR(AA6="Finale",AA6="F+PF"),AB11="Finale"),"Finale",IF(OR(AC6="Finale",AC6="F+PF"),"Finale"," ")))</f>
        <v xml:space="preserve"> </v>
      </c>
      <c r="AE11" s="46"/>
      <c r="AF11" s="47" t="str">
        <f>IF(AND(AB11="Finale",AD11="Finale",AA6="F+PF"),"Petite Finale",IF(AND(OR(AC6="Finale",AC6="F+PF"),AD11="Finale"),"Finale",IF(OR(AE6="Finale",AE6="F+PF"),"Finale"," ")))</f>
        <v xml:space="preserve"> </v>
      </c>
      <c r="AG11" s="47"/>
      <c r="AH11" s="47" t="str">
        <f>IF(AND(AD11="Finale",AF11="Finale",AC6="F+PF"),"Petite Finale",IF(AND(OR(AE6="Finale",AE6="F+PF"),AF11="Finale"),"Finale",IF(OR(AG6="Finale",AG6="F+PF"),"Finale"," ")))</f>
        <v xml:space="preserve"> </v>
      </c>
      <c r="AI11" s="45"/>
      <c r="AJ11" s="47" t="str">
        <f>IF(AND(AF11="Finale",AH11="Finale",AE6="F+PF"),"Petite Finale",IF(AND(OR(AG6="Finale",AG6="F+PF"),AH11="Finale"),"Finale",IF(OR(AI6="Finale",AI6="F+PF"),"Finale"," ")))</f>
        <v xml:space="preserve"> </v>
      </c>
      <c r="AK11" s="40"/>
      <c r="AL11" s="47" t="str">
        <f>IF(AND(AH11="Finale",AJ11="Finale",AG6="F+PF"),"Petite Finale",IF(AND(OR(AI6="Finale",AI6="F+PF"),AJ11="Finale"),"Finale",IF(OR(AK6="Finale",AK6="F+PF"),"Finale"," ")))</f>
        <v xml:space="preserve"> </v>
      </c>
      <c r="AM11" s="47"/>
      <c r="AN11" s="47" t="str">
        <f>IF(AND(AJ11="Finale",AL11="Finale",AI6="F+PF"),"Petite Finale",IF(AND(OR(AK6="Finale",AK6="F+PF"),AL11="Finale"),"Finale",IF(OR(AM6="Finale",AM6="F+PF"),"Finale"," ")))</f>
        <v xml:space="preserve"> </v>
      </c>
      <c r="AO11" s="45"/>
      <c r="AP11" s="47" t="str">
        <f>IF(AND(AL11="Finale",AN11="Finale",AK6="F+PF"),"Petite Finale",IF(AND(OR(AM6="Finale",AM6="F+PF"),AN11="Finale"),"Finale",IF(OR(AO6="Finale",AO6="F+PF"),"Finale"," ")))</f>
        <v xml:space="preserve"> </v>
      </c>
      <c r="AQ11" s="51"/>
      <c r="AR11" s="47" t="str">
        <f>IF(AND(AN11="Finale",AP11="Finale",AM6="F+PF"),"Petite Finale",IF(AND(OR(AO6="Finale",AO6="F+PF"),AP11="Finale"),"Finale",IF(OR(AQ6="Finale",AQ6="F+PF"),"Finale"," ")))</f>
        <v xml:space="preserve"> </v>
      </c>
      <c r="AS11" s="47"/>
      <c r="AT11" s="47" t="str">
        <f>IF(AND(AP11="Finale",AR11="Finale",AO6="F+PF"),"Petite Finale",IF(AND(OR(AQ6="Finale",AQ6="F+PF"),AR11="Finale"),"Finale",IF(OR(AS6="Finale",AS6="F+PF"),"Finale"," ")))</f>
        <v xml:space="preserve"> </v>
      </c>
      <c r="AU11" s="45"/>
      <c r="AV11" s="47" t="str">
        <f>IF(AND(AR11="Finale",AT11="Finale",AQ6="F+PF"),"Petite Finale",IF(AND(OR(AS6="Finale",AS6="F+PF"),AT11="Finale"),"Finale",IF(OR(AU6="Finale",AU6="F+PF"),"Finale"," ")))</f>
        <v xml:space="preserve"> </v>
      </c>
      <c r="AW11" s="40"/>
      <c r="AX11" s="47" t="str">
        <f>IF(AND(AT11="Finale",AV11="Finale",AS6="F+PF"),"Petite Finale",IF(AND(OR(AU6="Finale",AU6="F+PF"),AV11="Finale"),"Finale",IF(OR(AW6="Finale",AW6="F+PF"),"Finale"," ")))</f>
        <v xml:space="preserve"> </v>
      </c>
      <c r="AY11" s="40"/>
      <c r="AZ11" s="47" t="str">
        <f>IF(AND(AV11="Finale",AX11="Finale",AU6="F+PF"),"Petite Finale",IF(AND(OR(AW6="Finale",AW6="F+PF"),AX11="Finale"),"Finale",IF(OR(AY6="Finale",AY6="F+PF"),"Finale"," ")))</f>
        <v xml:space="preserve"> </v>
      </c>
      <c r="BB11" s="47" t="str">
        <f>IF(AND(AX11="Finale",AZ11="Finale",AW6="F+PF"),"Petite Finale",IF(AND(OR(AY6="Finale",AY6="F+PF"),AZ11="Finale"),"Finale",IF(OR(BA6="Finale",BA6="F+PF"),"Finale"," ")))</f>
        <v xml:space="preserve"> </v>
      </c>
      <c r="BD11" s="47" t="str">
        <f>IF(AND(AZ11="Finale",BB11="Finale",AY6="F+PF"),"Petite Finale",IF(AND(OR(BA6="Finale",BA6="F+PF"),BB11="Finale"),"Finale",IF(OR(BC6="Finale",BC6="F+PF"),"Finale"," ")))</f>
        <v xml:space="preserve"> </v>
      </c>
      <c r="BF11" s="47" t="str">
        <f>IF(AND(BB11="Finale",BD11="Finale",BA6="F+PF"),"Petite Finale",IF(AND(OR(BC6="Finale",BC6="F+PF"),BD11="Finale"),"Finale",IF(OR(BE6="Finale",BE6="F+PF"),"Finale"," ")))</f>
        <v xml:space="preserve"> </v>
      </c>
      <c r="BH11" s="47" t="str">
        <f>IF(AND(BD11="Finale",BF11="Finale",BC6="F+PF"),"Petite Finale",IF(AND(OR(BE6="Finale",BE6="F+PF"),BF11="Finale"),"Finale",IF(OR(BG6="Finale",BG6="F+PF"),"Finale"," ")))</f>
        <v xml:space="preserve"> </v>
      </c>
      <c r="BJ11" s="47" t="str">
        <f>IF(AND(BF11="Finale",BH11="Finale",BE6="F+PF"),"Petite Finale",IF(AND(OR(BG6="Finale",BG6="F+PF"),BH11="Finale"),"Finale",IF(OR(BI6="Finale",BI6="F+PF"),"Finale"," ")))</f>
        <v xml:space="preserve"> </v>
      </c>
      <c r="BL11" s="47" t="str">
        <f>IF(AND(BH11="Finale",BJ11="Finale",BG6="F+PF"),"Petite Finale",IF(AND(OR(BI6="Finale",BI6="F+PF"),BJ11="Finale"),"Finale",IF(OR(BK6="Finale",BK6="F+PF"),"Finale"," ")))</f>
        <v xml:space="preserve"> </v>
      </c>
      <c r="BN11" s="47" t="str">
        <f>IF(AND(BJ11="Finale",BL11="Finale",BI6="F+PF"),"Petite Finale",IF(AND(OR(BK6="Finale",BK6="F+PF"),BL11="Finale"),"Finale",IF(OR(BM6="Finale",BM6="F+PF"),"Finale"," ")))</f>
        <v xml:space="preserve"> </v>
      </c>
      <c r="BP11" s="47" t="str">
        <f>IF(AND(BL11="Finale",BN11="Finale",BK6="F+PF"),"Petite Finale",IF(AND(OR(BM6="Finale",BM6="F+PF"),BN11="Finale"),"Finale",IF(OR(BO6="Finale",BO6="F+PF"),"Finale"," ")))</f>
        <v xml:space="preserve"> </v>
      </c>
      <c r="BR11" s="47" t="str">
        <f>IF(AND(BN11="Finale",BP11="Finale",BM6="F+PF"),"Petite Finale",IF(AND(OR(BO6="Finale",BO6="F+PF"),BP11="Finale"),"Finale",IF(OR(BQ6="Finale",BQ6="F+PF"),"Finale"," ")))</f>
        <v xml:space="preserve"> </v>
      </c>
      <c r="BT11" s="47" t="str">
        <f>IF(AND(BP11="Finale",BR11="Finale",BO6="F+PF"),"Petite Finale",IF(AND(OR(BQ6="Finale",BQ6="F+PF"),BR11="Finale"),"Finale",IF(OR(BS6="Finale",BS6="F+PF"),"Finale"," ")))</f>
        <v xml:space="preserve"> </v>
      </c>
      <c r="BV11" s="47" t="str">
        <f>IF(AND(BR11="Finale",BT11="Finale",BQ6="F+PF"),"Petite Finale",IF(AND(OR(BS6="Finale",BS6="F+PF"),BT11="Finale"),"Finale",IF(OR(BU6="Finale",BU6="F+PF"),"Finale"," ")))</f>
        <v xml:space="preserve"> </v>
      </c>
      <c r="BX11" s="47" t="str">
        <f>IF(AND(BT11="Finale",BV11="Finale",BS6="F+PF"),"Petite Finale",IF(AND(OR(BU6="Finale",BU6="F+PF"),BV11="Finale"),"Finale",IF(OR(BW6="Finale",BW6="F+PF"),"Finale"," ")))</f>
        <v xml:space="preserve"> </v>
      </c>
      <c r="BZ11" s="47" t="str">
        <f>IF(AND(BV11="Finale",BX11="Finale",BU6="F+PF"),"Petite Finale",IF(AND(OR(BW6="Finale",BW6="F+PF"),BX11="Finale"),"Finale",IF(OR(BY6="Finale",BY6="F+PF"),"Finale"," ")))</f>
        <v xml:space="preserve"> </v>
      </c>
      <c r="CB11" s="47" t="str">
        <f>IF(AND(BX11="Finale",BZ11="Finale",BW6="F+PF"),"Petite Finale",IF(AND(OR(BY6="Finale",BY6="F+PF"),BZ11="Finale"),"Finale",IF(OR(CA6="Finale",CA6="F+PF"),"Finale"," ")))</f>
        <v xml:space="preserve"> </v>
      </c>
      <c r="CD11" s="47" t="str">
        <f>IF(AND(BZ11="Finale",CB11="Finale",BY6="F+PF"),"Petite Finale",IF(AND(OR(CA6="Finale",CA6="F+PF"),CB11="Finale"),"Finale",IF(OR(CC6="Finale",CC6="F+PF"),"Finale"," ")))</f>
        <v xml:space="preserve"> </v>
      </c>
      <c r="CF11" s="47" t="str">
        <f>IF(AND(CB11="Finale",CD11="Finale",CA6="F+PF"),"Petite Finale",IF(AND(OR(CC6="Finale",CC6="F+PF"),CD11="Finale"),"Finale",IF(OR(CE6="Finale",CE6="F+PF"),"Finale"," ")))</f>
        <v xml:space="preserve"> </v>
      </c>
      <c r="CH11" s="47" t="str">
        <f>IF(AND(CD11="Finale",CF11="Finale",CC6="F+PF"),"Petite Finale",IF(AND(OR(CE6="Finale",CE6="F+PF"),CF11="Finale"),"Finale",IF(OR(CG6="Finale",CG6="F+PF"),"Finale"," ")))</f>
        <v xml:space="preserve"> </v>
      </c>
      <c r="CJ11" s="47" t="str">
        <f>IF(AND(CF11="Finale",CH11="Finale",CE6="F+PF"),"Petite Finale",IF(AND(OR(CG6="Finale",CG6="F+PF"),CH11="Finale"),"Finale",IF(OR(CI6="Finale",CI6="F+PF"),"Finale"," ")))</f>
        <v xml:space="preserve"> </v>
      </c>
      <c r="CL11" s="47" t="str">
        <f>IF(AND(CH11="Finale",CJ11="Finale",CG6="F+PF"),"Petite Finale",IF(AND(OR(CI6="Finale",CI6="F+PF"),CJ11="Finale"),"Finale",IF(OR(CK6="Finale",CK6="F+PF"),"Finale"," ")))</f>
        <v xml:space="preserve"> </v>
      </c>
      <c r="CN11" s="47" t="str">
        <f>IF(AND(CJ11="Finale",CL11="Finale",CI6="F+PF"),"Petite Finale",IF(AND(OR(CK6="Finale",CK6="F+PF"),CL11="Finale"),"Finale",IF(OR(CM6="Finale",CM6="F+PF"),"Finale"," ")))</f>
        <v xml:space="preserve"> </v>
      </c>
      <c r="CP11" s="47" t="str">
        <f>IF(AND(CL11="Finale",CN11="Finale",CK6="F+PF"),"Petite Finale",IF(AND(OR(CM6="Finale",CM6="F+PF"),CN11="Finale"),"Finale",IF(OR(CO6="Finale",CO6="F+PF"),"Finale"," ")))</f>
        <v xml:space="preserve"> </v>
      </c>
      <c r="CR11" s="47" t="str">
        <f>IF(AND(CN11="Finale",CP11="Finale",CM6="F+PF"),"Petite Finale",IF(AND(OR(CO6="Finale",CO6="F+PF"),CP11="Finale"),"Finale",IF(OR(CQ6="Finale",CQ6="F+PF"),"Finale"," ")))</f>
        <v xml:space="preserve"> </v>
      </c>
      <c r="DA11" s="36" t="s">
        <v>36</v>
      </c>
      <c r="DB11" s="37" t="str">
        <f>IF(OR($B$10&lt;&gt;0,$D$10&lt;&gt;0,$F$10&lt;&gt;0,$H$10&lt;&gt;0,$J$10&lt;&gt;0,$L$10&lt;&gt;0,$N$10&lt;&gt;0,$P$10&lt;&gt;0,$R$10&lt;&gt;0,$T$10&lt;&gt;0,$V$10&lt;&gt;0,$X$10&lt;&gt;0,$Z$10&lt;&gt;0,$AB$10&lt;&gt;0,$AD$10&lt;&gt;0,$AF$10&lt;&gt;0,$AH$10&lt;&gt;0,$AJ$10&lt;&gt;0,$AL$10&lt;&gt;0,$AN$10&lt;&gt;0,$AP$10&lt;&gt;0,$AR$10&lt;&gt;0,$AT$10&lt;&gt;0,$AV$10&lt;&gt;0,$AX$10&lt;&gt;0,$AZ$10&lt;&gt;0,$BB$10&lt;&gt;0,$BD$10&lt;&gt;0,$BF$10&lt;&gt;0,$BH$10&lt;&gt;0,$BJ$10&lt;&gt;0,$BL$10&lt;&gt;0,$BN$10&lt;&gt;0,$BP$10&lt;&gt;0,$BR$10&lt;&gt;0,$BT$10&lt;&gt;0,$BV$10&lt;&gt;0,$BX$10&lt;&gt;0,$BZ$10&lt;&gt;0,$CB$10&lt;&gt;0,$CD$10&lt;&gt;0,$CF$10&lt;&gt;0,$CH$10&lt;&gt;0,$CJ$10&lt;&gt;0,$CL$10&lt;&gt;0,$CN$10&lt;&gt;0,$CP$10&lt;&gt;0,$CR$10&lt;&gt;0),IF(AND(COUNTIF($B$10,"*CD*"),$B$6="Classique"),$B$7,IF(AND(COUNTIF($D$10,"*CD*"),$D$6="Classique"),$D$7,IF(AND(COUNTIF($F$10,"*CD*"),$F$6="Classique"),$F$7,IF(AND(COUNTIF($H$10,"*CD*"),$H$6="Classique"),$H$7,IF(AND(COUNTIF($J$10,"*CD*"),$J$6="Classique"),$J$7,IF(AND(COUNTIF($L$10,"*CD*"),$L$6="Classique"),$L$7,IF(AND(COUNTIF($N$10,"*CD*"),$N$6="Classique"),$N$7,IF(AND(COUNTIF($P$10,"*CD*"),$P$6="Classique"),$P$7,IF(AND(COUNTIF($R$10,"*CD*"),$R$6="Classique"),$R$7,IF(AND(COUNTIF($T$10,"*CD*"),$T$6="Classique"),$T$7,IF(AND(COUNTIF($V$10,"*CD*"),$V$6="Classique"),$V$7,IF(AND(COUNTIF($X$10,"*CD*"),$X$6="Classique"),$X$7,IF(AND(COUNTIF($Z$10,"*CD*"),$Z$6="Classique"),$Z$7,IF(AND(COUNTIF($AB$10,"*CD*"),$AB$6="Classique"),$AB$7,IF(AND(COUNTIF($AD$10,"*CD*"),$AD$6="Classique"),$AD$7,IF(AND(COUNTIF($AF$10,"*CD*"),$AF$6="Classique"),$AF$7,IF(AND(COUNTIF($AH$10,"*CD*"),$AH$6="Classique"),$AH$7,IF(AND(COUNTIF($AJ$10,"*CD*"),$AJ$6="Classique"),$AJ$7,IF(AND(COUNTIF($AL$10,"*CD*"),$AL$6="Classique"),$AL$7,IF(AND(COUNTIF($AN$10,"*CD*"),$AN$6="Classique"),$AN$7,IF(AND(COUNTIF($AP$10,"*CD*"),$AP$6="Classique"),$AP$7,IF(AND(COUNTIF($AR$10,"*CD*"),$AR$6="Classique"),$AR$7,IF(AND(COUNTIF($AT$10,"*CD*"),$AT$6="Classique"),$AT$7,IF(AND(COUNTIF($AV$10,"*CD*"),$AV$6="Classique"),$AV$7,IF(AND(COUNTIF($AX$10,"*CD*"),$AX$6="Classique"),$AX$7,IF(AND(COUNTIF($AZ$10,"*CD*"),$AZ$6="Classique"),$AZ$7,IF(AND(COUNTIF($BB$10,"*CD*"),$BB$6="Classique"),$BB$7,IF(AND(COUNTIF($BD$10,"*CD*"),$BD$6="Classique"),$BD$7,IF(AND(COUNTIF($BF$10,"*CD*"),$BF$6="Classique"),$BF$7,IF(AND(COUNTIF($BH$10,"*CD*"),$BH$6="Classique"),$BH$7,IF(AND(COUNTIF($BJ$10,"*CD*"),$BJ$6="Classique"),$BJ$7,IF(AND(COUNTIF($BL$10,"*CD*"),$BL$6="Classique"),$BL$7,IF(AND(COUNTIF($BN$10,"*CD*"),$BN$6="Classique"),$BN$7,IF(AND(COUNTIF($BP$10,"*CD*"),$BP$6="Classique"),$BP$7,IF(AND(COUNTIF($BR$10,"*CD*"),$BR$6="Classique"),$BR$7,IF(AND(COUNTIF($BT$10,"*CD*"),$BT$6="Classique"),$BT$7,IF(AND(COUNTIF($BV$10,"*CD*"),$BV$6="Classique"),$BV$7,IF(AND(COUNTIF($BX$10,"*CD*"),$BX$6="Classique"),$BX$7,IF(AND(COUNTIF($BZ$10,"*CD*"),$BZ$6="Classique"),$BZ$7,IF(AND(COUNTIF($CB$10,"*CD*"),$CB$6="Classique"),$CB$7,IF(AND(COUNTIF($CD$10,"*CD*"),$CD$6="Classique"),$CD$7,IF(AND(COUNTIF($CF$10,"*CD*"),$CF$6="Classique"),$CF$7,IF(AND(COUNTIF($CH$10,"*CD*"),$CH$6="Classique"),$CH$7,IF(AND(COUNTIF($CJ$10,"*CD*"),$CJ$6="Classique"),$CJ$7,IF(AND(COUNTIF($CL$10,"*CD*"),$CL$6="Classique"),$CL$7,IF(AND(COUNTIF($CN$10,"*CD*"),$CN$6="Classique"),$CN$7,IF(AND(COUNTIF($CP$10,"*CD*"),$CP$6="Classique"),$CP$7,IF(AND(COUNTIF($CR$10,"*CD*"),$CR$6="Classique"),$CR$7," "))))))))))))))))))))))))))))))))))))))))))))))))," ")</f>
        <v xml:space="preserve"> </v>
      </c>
      <c r="DC11" s="37" t="str">
        <f t="shared" si="0"/>
        <v xml:space="preserve"> </v>
      </c>
      <c r="DD11" s="37" t="str">
        <f t="shared" si="1"/>
        <v xml:space="preserve"> </v>
      </c>
      <c r="DE11" s="37" t="str">
        <f>IF(OR($B$20&lt;&gt;0,$D$20&lt;&gt;0,$F$20&lt;&gt;0,$H$20&lt;&gt;0,$J$20&lt;&gt;0,$L$20&lt;&gt;0,$N$20&lt;&gt;0,$P$20&lt;&gt;0,$R$20&lt;&gt;0,$T$20&lt;&gt;0,$V$20&lt;&gt;0,$X$20&lt;&gt;0,$Z$20&lt;&gt;0,$AB$20&lt;&gt;0,$AD$20&lt;&gt;0,$AF$20&lt;&gt;0,$AH$20&lt;&gt;0,$AJ$20&lt;&gt;0,$AL$20&lt;&gt;0,$AN$20&lt;&gt;0,$AP$20&lt;&gt;0,$AR$20&lt;&gt;0,$AT$20&lt;&gt;0,$AV$20&lt;&gt;0,$AX$20&lt;&gt;0,$AZ$20&lt;&gt;0,$BB$20&lt;&gt;0,$BD$20&lt;&gt;0,$BF$20&lt;&gt;0,$BH$20&lt;&gt;0,$BJ$20&lt;&gt;0,$BL$20&lt;&gt;0,$BN$20&lt;&gt;0,$BP$20&lt;&gt;0,$BR$20&lt;&gt;0,$BT$20&lt;&gt;0,$BV$20&lt;&gt;0,$BX$20&lt;&gt;0,$BZ$20&lt;&gt;0,$CB$20&lt;&gt;0,$CD$20&lt;&gt;0,$CF$20&lt;&gt;0,$CH$20&lt;&gt;0,$CJ$20&lt;&gt;0,$CL$20&lt;&gt;0,$CN$20&lt;&gt;0,$CP$20&lt;&gt;0,$CR$20&lt;&gt;0),IF(AND(COUNTIF($B$20,"*CD*"),$B$16="Classique"),$B$17,IF(AND(COUNTIF($D$20,"*CD*"),$D$16="Classique"),$D$17,IF(AND(COUNTIF($F$20,"*CD*"),$F$16="Classique"),$F$17,IF(AND(COUNTIF($H$20,"*CD*"),$H$16="Classique"),$H$17,IF(AND(COUNTIF($J$20,"*CD*"),$J$16="Classique"),$J$17,IF(AND(COUNTIF($L$20,"*CD*"),$L$16="Classique"),$L$17,IF(AND(COUNTIF($N$20,"*CD*"),$N$16="Classique"),$N$17,IF(AND(COUNTIF($P$20,"*CD*"),$P$16="Classique"),$P$17,IF(AND(COUNTIF($R$20,"*CD*"),$R$16="Classique"),$R$17,IF(AND(COUNTIF($T$20,"*CD*"),$T$16="Classique"),$T$17,IF(AND(COUNTIF($V$20,"*CD*"),$V$16="Classique"),$V$17,IF(AND(COUNTIF($X$20,"*CD*"),$X$16="Classique"),$X$17,IF(AND(COUNTIF($Z$20,"*CD*"),$Z$16="Classique"),$Z$17,IF(AND(COUNTIF($AB$20,"*CD*"),$AB$16="Classique"),$AB$17,IF(AND(COUNTIF($AD$20,"*CD*"),$AD$16="Classique"),$AD$17,IF(AND(COUNTIF($AF$20,"*CD*"),$AF$16="Classique"),$AF$17,IF(AND(COUNTIF($AH$20,"*CD*"),$AH$16="Classique"),$AH$17,IF(AND(COUNTIF($AJ$20,"*CD*"),$AJ$16="Classique"),$AJ$17,IF(AND(COUNTIF($AL$20,"*CD*"),$AL$16="Classique"),$AL$17,IF(AND(COUNTIF($AN$20,"*CD*"),$AN$16="Classique"),$AN$17,IF(AND(COUNTIF($AP$20,"*CD*"),$AP$16="Classique"),$AP$17,IF(AND(COUNTIF($AR$20,"*CD*"),$AR$16="Classique"),$AR$17,IF(AND(COUNTIF($AT$20,"*CD*"),$AT$16="Classique"),$AT$17,IF(AND(COUNTIF($AV$20,"*CD*"),$AV$16="Classique"),$AV$17,IF(AND(COUNTIF($AX$20,"*CD*"),$AX$16="Classique"),$AX$17,IF(AND(COUNTIF($AZ$20,"*CD*"),$AZ$16="Classique"),$AZ$17,IF(AND(COUNTIF($BB$20,"*CD*"),$BB$16="Classique"),$BB$17,IF(AND(COUNTIF($BD$20,"*CD*"),$BD$16="Classique"),$BD$17,IF(AND(COUNTIF($BF$20,"*CD*"),$BF$16="Classique"),$BF$17,IF(AND(COUNTIF($BH$20,"*CD*"),$BH$16="Classique"),$BH$17,IF(AND(COUNTIF($BJ$20,"*CD*"),$BJ$16="Classique"),$BJ$17,IF(AND(COUNTIF($BL$20,"*CD*"),$BL$16="Classique"),$BL$17,IF(AND(COUNTIF($BN$20,"*CD*"),$BN$16="Classique"),$BN$17,IF(AND(COUNTIF($BP$20,"*CD*"),$BP$16="Classique"),$BP$17,IF(AND(COUNTIF($BR$20,"*CD*"),$BR$16="Classique"),$BR$17,IF(AND(COUNTIF($BT$20,"*CD*"),$BT$16="Classique"),$BT$17,IF(AND(COUNTIF($BV$20,"*CD*"),$BV$16="Classique"),$BV$17,IF(AND(COUNTIF($BX$20,"*CD*"),$BX$16="Classique"),$BX$17,IF(AND(COUNTIF($BZ$20,"*CD*"),$BZ$16="Classique"),$BZ$17,IF(AND(COUNTIF($CB$20,"*CD*"),$CB$16="Classique"),$CB$17,IF(AND(COUNTIF($CD$20,"*CD*"),$CD$16="Classique"),$CD$17,IF(AND(COUNTIF($CF$20,"*CD*"),$CF$16="Classique"),$CF$17,IF(AND(COUNTIF($CH$20,"*CD*"),$CH$16="Classique"),$CH$17,IF(AND(COUNTIF($CJ$20,"*CD*"),$CJ$16="Classique"),$CJ$17,IF(AND(COUNTIF($CL$20,"*CD*"),$CL$16="Classique"),$CL$17,IF(AND(COUNTIF($CN$20,"*CD*"),$CN$16="Classique"),$CN$17,IF(AND(COUNTIF($CP$20,"*CD*"),$CP$16="Classique"),$CP$17,IF(AND(COUNTIF($CR$20,"*CD*"),$CR$16="Classique"),$CR$17," "))))))))))))))))))))))))))))))))))))))))))))))))," ")</f>
        <v xml:space="preserve"> </v>
      </c>
      <c r="DF11" s="37" t="str">
        <f t="shared" si="2"/>
        <v xml:space="preserve"> </v>
      </c>
      <c r="DG11" s="37" t="str">
        <f t="shared" si="3"/>
        <v xml:space="preserve"> </v>
      </c>
      <c r="DH11" s="38" t="str">
        <f>IF(OR($B$30&lt;&gt;0,$D$30&lt;&gt;0,$F$30&lt;&gt;0,$H$30&lt;&gt;0,$J$30&lt;&gt;0,$L$30&lt;&gt;0,$N$30&lt;&gt;0,$P$30&lt;&gt;0,$R$30&lt;&gt;0,$T$30&lt;&gt;0,$V$30&lt;&gt;0,$X$30&lt;&gt;0,$Z$30&lt;&gt;0,$AB$30&lt;&gt;0,$AD$30&lt;&gt;0,$AF$30&lt;&gt;0,$AH$30&lt;&gt;0,$AJ$30&lt;&gt;0,$AL$30&lt;&gt;0,$AN$30&lt;&gt;0,$AP$30&lt;&gt;0,$AR$30&lt;&gt;0,$AT$30&lt;&gt;0,$AV$30&lt;&gt;0,$AX$30&lt;&gt;0,$AZ$30&lt;&gt;0,$BB$30&lt;&gt;0,$BD$30&lt;&gt;0,$BF$30&lt;&gt;0,$BH$30&lt;&gt;0,$BJ$30&lt;&gt;0,$BL$30&lt;&gt;0,$BN$30&lt;&gt;0,$BP$30&lt;&gt;0,$BR$30&lt;&gt;0,$BT$30&lt;&gt;0,$BV$30&lt;&gt;0,$BX$30&lt;&gt;0,$BZ$30&lt;&gt;0,$CB$30&lt;&gt;0,$CD$30&lt;&gt;0,$CF$30&lt;&gt;0,$CH$30&lt;&gt;0,$CJ$30&lt;&gt;0,$CL$30&lt;&gt;0,$CN$30&lt;&gt;0,$CP$30&lt;&gt;0,$CR$30&lt;&gt;0),IF(AND(COUNTIF($B$30,"*CD*"),$B$26="Classique"),$B$27,IF(AND(COUNTIF($D$30,"*CD*"),$D$26="Classique"),$D$27,IF(AND(COUNTIF($F$30,"*CD*"),$F$26="Classique"),$F$27,IF(AND(COUNTIF($H$30,"*CD*"),$H$26="Classique"),$H$27,IF(AND(COUNTIF($J$30,"*CD*"),$J$26="Classique"),$J$27,IF(AND(COUNTIF($L$30,"*CD*"),$L$26="Classique"),$L$27,IF(AND(COUNTIF($N$30,"*CD*"),$N$26="Classique"),$N$27,IF(AND(COUNTIF($P$30,"*CD*"),$P$26="Classique"),$P$27,IF(AND(COUNTIF($R$30,"*CD*"),$R$26="Classique"),$R$27,IF(AND(COUNTIF($T$30,"*CD*"),$T$26="Classique"),$T$27,IF(AND(COUNTIF($V$30,"*CD*"),$V$26="Classique"),$V$27,IF(AND(COUNTIF($X$30,"*CD*"),$X$26="Classique"),$X$27,IF(AND(COUNTIF($Z$30,"*CD*"),$Z$26="Classique"),$Z$27,IF(AND(COUNTIF($AB$30,"*CD*"),$AB$26="Classique"),$AB$27,IF(AND(COUNTIF($AD$30,"*CD*"),$AD$26="Classique"),$AD$27,IF(AND(COUNTIF($AF$30,"*CD*"),$AF$26="Classique"),$AF$27,IF(AND(COUNTIF($AH$30,"*CD*"),$AH$26="Classique"),$AH$27,IF(AND(COUNTIF($AJ$30,"*CD*"),$AJ$26="Classique"),$AJ$27,IF(AND(COUNTIF($AL$30,"*CD*"),$AL$26="Classique"),$AL$27,IF(AND(COUNTIF($AN$30,"*CD*"),$AN$26="Classique"),$AN$27,IF(AND(COUNTIF($AP$30,"*CD*"),$AP$26="Classique"),$AP$27,IF(AND(COUNTIF($AR$30,"*CD*"),$AR$26="Classique"),$AR$27,IF(AND(COUNTIF($AT$30,"*CD*"),$AT$26="Classique"),$AT$27,IF(AND(COUNTIF($AV$30,"*CD*"),$AV$26="Classique"),$AV$27,IF(AND(COUNTIF($AX$30,"*CD*"),$AX$26="Classique"),$AX$27,IF(AND(COUNTIF($AZ$30,"*CD*"),$AZ$26="Classique"),$AZ$27,IF(AND(COUNTIF($BB$30,"*CD*"),$BB$26="Classique"),$BB$27,IF(AND(COUNTIF($BD$30,"*CD*"),$BD$26="Classique"),$BD$27,IF(AND(COUNTIF($BF$30,"*CD*"),$BF$26="Classique"),$BF$27,IF(AND(COUNTIF($BH$30,"*CD*"),$BH$26="Classique"),$BH$27,IF(AND(COUNTIF($BJ$30,"*CD*"),$BJ$26="Classique"),$BJ$27,IF(AND(COUNTIF($BL$30,"*CD*"),$BL$26="Classique"),$BL$27,IF(AND(COUNTIF($BN$30,"*CD*"),$BN$26="Classique"),$BN$27,IF(AND(COUNTIF($BP$30,"*CD*"),$BP$26="Classique"),$BP$27,IF(AND(COUNTIF($BR$30,"*CD*"),$BR$26="Classique"),$BR$27,IF(AND(COUNTIF($BT$30,"*CD*"),$BT$26="Classique"),$BT$27,IF(AND(COUNTIF($BV$30,"*CD*"),$BV$26="Classique"),$BV$27,IF(AND(COUNTIF($BX$30,"*CD*"),$BX$26="Classique"),$BX$27,IF(AND(COUNTIF($BZ$30,"*CD*"),$BZ$26="Classique"),$BZ$27,IF(AND(COUNTIF($CB$30,"*CD*"),$CB$26="Classique"),$CB$27,IF(AND(COUNTIF($CD$30,"*CD*"),$CD$26="Classique"),$CD$27,IF(AND(COUNTIF($CF$30,"*CD*"),$CF$26="Classique"),$CF$27,IF(AND(COUNTIF($CH$30,"*CD*"),$CH$26="Classique"),$CH$27,IF(AND(COUNTIF($CJ$30,"*CD*"),$CJ$26="Classique"),$CJ$27,IF(AND(COUNTIF($CL$30,"*CD*"),$CL$26="Classique"),$CL$27,IF(AND(COUNTIF($CN$30,"*CD*"),$CN$26="Classique"),$CN$27,IF(AND(COUNTIF($CP$30,"*CD*"),$CP$26="Classique"),$CP$27,IF(AND(COUNTIF($CR$30,"*CD*"),$CR$26="Classique"),$CR$27," "))))))))))))))))))))))))))))))))))))))))))))))))," ")</f>
        <v xml:space="preserve"> </v>
      </c>
      <c r="DI11" s="38" t="str">
        <f t="shared" si="4"/>
        <v xml:space="preserve"> </v>
      </c>
      <c r="DJ11" s="39" t="str">
        <f t="shared" si="5"/>
        <v xml:space="preserve"> </v>
      </c>
      <c r="DK11" s="43" t="str">
        <f>IF(OR($B$40&lt;&gt;0,$D$40&lt;&gt;0,$F$40&lt;&gt;0,$H$40&lt;&gt;0,$J$40&lt;&gt;0,$L$40&lt;&gt;0,$N$40&lt;&gt;0,$P$40&lt;&gt;0,$R$40&lt;&gt;0,$T$40&lt;&gt;0,$V$40&lt;&gt;0,$X$40&lt;&gt;0,$Z$40&lt;&gt;0,$AB$40&lt;&gt;0,$AD$40&lt;&gt;0,$AF$40&lt;&gt;0,$AH$40&lt;&gt;0,$AJ$40&lt;&gt;0,$AL$40&lt;&gt;0,$AN$40&lt;&gt;0,$AP$40&lt;&gt;0,$AR$40&lt;&gt;0,$AT$40&lt;&gt;0,$AV$40&lt;&gt;0,$AX$40&lt;&gt;0,$AZ$40&lt;&gt;0,$BB$40&lt;&gt;0,$BD$40&lt;&gt;0,$BF$40&lt;&gt;0,$BH$40&lt;&gt;0,$BJ$40&lt;&gt;0,$BL$40&lt;&gt;0,$BN$40&lt;&gt;0,$BP$40&lt;&gt;0,$BR$40&lt;&gt;0,$BT$40&lt;&gt;0,$BV$40&lt;&gt;0,$BX$40&lt;&gt;0,$BZ$40&lt;&gt;0,$CB$40&lt;&gt;0,$CD$40&lt;&gt;0,$CF$40&lt;&gt;0,$CH$40&lt;&gt;0,$CJ$40&lt;&gt;0,$CL$40&lt;&gt;0,$CN$40&lt;&gt;0,$CP$40&lt;&gt;0,$CR$40&lt;&gt;0),IF(AND(COUNTIF($B$40,"*CD*"),$B$36="Classique"),$B$37,IF(AND(COUNTIF($D$40,"*CD*"),$D$36="Classique"),$D$37,IF(AND(COUNTIF($F$40,"*CD*"),$F$36="Classique"),$F$37,IF(AND(COUNTIF($H$40,"*CD*"),$H$36="Classique"),$H$37,IF(AND(COUNTIF($J$40,"*CD*"),$J$36="Classique"),$J$37,IF(AND(COUNTIF($L$40,"*CD*"),$L$36="Classique"),$L$37,IF(AND(COUNTIF($N$40,"*CD*"),$N$36="Classique"),$N$37,IF(AND(COUNTIF($P$40,"*CD*"),$P$36="Classique"),$P$37,IF(AND(COUNTIF($R$40,"*CD*"),$R$36="Classique"),$R$37,IF(AND(COUNTIF($T$40,"*CD*"),$T$36="Classique"),$T$37,IF(AND(COUNTIF($V$40,"*CD*"),$V$36="Classique"),$V$37,IF(AND(COUNTIF($X$40,"*CD*"),$X$36="Classique"),$X$37,IF(AND(COUNTIF($Z$40,"*CD*"),$Z$36="Classique"),$Z$37,IF(AND(COUNTIF($AB$40,"*CD*"),$AB$36="Classique"),$AB$37,IF(AND(COUNTIF($AD$40,"*CD*"),$AD$36="Classique"),$AD$37,IF(AND(COUNTIF($AF$40,"*CD*"),$AF$36="Classique"),$AF$37,IF(AND(COUNTIF($AH$40,"*CD*"),$AH$36="Classique"),$AH$37,IF(AND(COUNTIF($AJ$40,"*CD*"),$AJ$36="Classique"),$AJ$37,IF(AND(COUNTIF($AL$40,"*CD*"),$AL$36="Classique"),$AL$37,IF(AND(COUNTIF($AN$40,"*CD*"),$AN$36="Classique"),$AN$37,IF(AND(COUNTIF($AP$40,"*CD*"),$AP$36="Classique"),$AP$37,IF(AND(COUNTIF($AR$40,"*CD*"),$AR$36="Classique"),$AR$37,IF(AND(COUNTIF($AT$40,"*CD*"),$AT$36="Classique"),$AT$37,IF(AND(COUNTIF($AV$40,"*CD*"),$AV$36="Classique"),$AV$37,IF(AND(COUNTIF($AX$40,"*CD*"),$AX$36="Classique"),$AX$37,IF(AND(COUNTIF($AZ$40,"*CD*"),$AZ$36="Classique"),$AZ$37,IF(AND(COUNTIF($BB$40,"*CD*"),$BB$36="Classique"),$BB$37,IF(AND(COUNTIF($BD$40,"*CD*"),$BD$36="Classique"),$BD$37,IF(AND(COUNTIF($BF$40,"*CD*"),$BF$36="Classique"),$BF$37,IF(AND(COUNTIF($BH$40,"*CD*"),$BH$36="Classique"),$BH$37,IF(AND(COUNTIF($BJ$40,"*CD*"),$BJ$36="Classique"),$BJ$37,IF(AND(COUNTIF($BL$40,"*CD*"),$BL$36="Classique"),$BL$37,IF(AND(COUNTIF($BN$40,"*CD*"),$BN$36="Classique"),$BN$37,IF(AND(COUNTIF($BP$40,"*CD*"),$BP$36="Classique"),$BP$37,IF(AND(COUNTIF($BR$40,"*CD*"),$BR$36="Classique"),$BR$37,IF(AND(COUNTIF($BT$40,"*CD*"),$BT$36="Classique"),$BT$37,IF(AND(COUNTIF($BV$40,"*CD*"),$BV$36="Classique"),$BV$37,IF(AND(COUNTIF($BX$40,"*CD*"),$BX$36="Classique"),$BX$37,IF(AND(COUNTIF($BZ$40,"*CD*"),$BZ$36="Classique"),$BZ$37,IF(AND(COUNTIF($CB$40,"*CD*"),$CB$36="Classique"),$CB$37,IF(AND(COUNTIF($CD$40,"*CD*"),$CD$36="Classique"),$CD$37,IF(AND(COUNTIF($CF$40,"*CD*"),$CF$36="Classique"),$CF$37,IF(AND(COUNTIF($CH$40,"*CD*"),$CH$36="Classique"),$CH$37,IF(AND(COUNTIF($CJ$40,"*CD*"),$CJ$36="Classique"),$CJ$37,IF(AND(COUNTIF($CL$40,"*CD*"),$CL$36="Classique"),$CL$37,IF(AND(COUNTIF($CN$40,"*CD*"),$CN$36="Classique"),$CN$37,IF(AND(COUNTIF($CP$40,"*CD*"),$CP$36="Classique"),$CP$37,IF(AND(COUNTIF($CR$40,"*CD*"),$CR$36="Classique"),$CR$37," "))))))))))))))))))))))))))))))))))))))))))))))))," ")</f>
        <v xml:space="preserve"> </v>
      </c>
      <c r="DL11" s="38" t="str">
        <f t="shared" si="6"/>
        <v xml:space="preserve"> </v>
      </c>
      <c r="DM11" s="38" t="str">
        <f t="shared" si="7"/>
        <v xml:space="preserve"> </v>
      </c>
      <c r="DN11" s="43" t="str">
        <f>IF(OR($B$50&lt;&gt;0,$D$50&lt;&gt;0,$F$50&lt;&gt;0,$H$50&lt;&gt;0,$J$50&lt;&gt;0,$L$50&lt;&gt;0,$N$50&lt;&gt;0,$P$50&lt;&gt;0,$R$50&lt;&gt;0,$T$50&lt;&gt;0,$V$50&lt;&gt;0,$X$50&lt;&gt;0,$Z$50&lt;&gt;0,$AB$50&lt;&gt;0,$AD$50&lt;&gt;0,$AF$50&lt;&gt;0,$AH$50&lt;&gt;0,$AJ$50&lt;&gt;0,$AL$50&lt;&gt;0,$AN$50&lt;&gt;0,$AP$50&lt;&gt;0,$AR$50&lt;&gt;0,$AT$50&lt;&gt;0,$AV$50&lt;&gt;0,$AX$50&lt;&gt;0,$AZ$50&lt;&gt;0,$BB$50&lt;&gt;0,$BD$50&lt;&gt;0,$BF$50&lt;&gt;0,$BH$50&lt;&gt;0,$BJ$50&lt;&gt;0,$BL$50&lt;&gt;0,$BN$50&lt;&gt;0,$BP$50&lt;&gt;0,$BR$50&lt;&gt;0,$BT$50&lt;&gt;0,$BV$50&lt;&gt;0,$BX$50&lt;&gt;0,$BZ$50&lt;&gt;0,$CB$50&lt;&gt;0,$CD$50&lt;&gt;0,$CF$50&lt;&gt;0,$CH$50&lt;&gt;0,$CJ$50&lt;&gt;0,$CL$50&lt;&gt;0,$CN$50&lt;&gt;0,$CP$50&lt;&gt;0,$CR$50&lt;&gt;0),IF(AND(COUNTIF($B$50,"*CD*"),$B$46="Classique"),$B$47,IF(AND(COUNTIF($D$50,"*CD*"),$D$46="Classique"),$D$47,IF(AND(COUNTIF($F$50,"*CD*"),$F$46="Classique"),$F$47,IF(AND(COUNTIF($H$50,"*CD*"),$H$46="Classique"),$H$47,IF(AND(COUNTIF($J$50,"*CD*"),$J$46="Classique"),$J$47,IF(AND(COUNTIF($L$50,"*CD*"),$L$46="Classique"),$L$47,IF(AND(COUNTIF($N$50,"*CD*"),$N$46="Classique"),$N$47,IF(AND(COUNTIF($P$50,"*CD*"),$P$46="Classique"),$P$47,IF(AND(COUNTIF($R$50,"*CD*"),$R$46="Classique"),$R$47,IF(AND(COUNTIF($T$50,"*CD*"),$T$46="Classique"),$T$47,IF(AND(COUNTIF($V$50,"*CD*"),$V$46="Classique"),$V$47,IF(AND(COUNTIF($X$50,"*CD*"),$X$46="Classique"),$X$47,IF(AND(COUNTIF($Z$50,"*CD*"),$Z$46="Classique"),$Z$47,IF(AND(COUNTIF($AB$50,"*CD*"),$AB$46="Classique"),$AB$47,IF(AND(COUNTIF($AD$50,"*CD*"),$AD$46="Classique"),$AD$47,IF(AND(COUNTIF($AF$50,"*CD*"),$AF$46="Classique"),$AF$47,IF(AND(COUNTIF($AH$50,"*CD*"),$AH$46="Classique"),$AH$47,IF(AND(COUNTIF($AJ$50,"*CD*"),$AJ$46="Classique"),$AJ$47,IF(AND(COUNTIF($AL$50,"*CD*"),$AL$46="Classique"),$AL$47,IF(AND(COUNTIF($AN$50,"*CD*"),$AN$46="Classique"),$AN$47,IF(AND(COUNTIF($AP$50,"*CD*"),$AP$46="Classique"),$AP$47,IF(AND(COUNTIF($AR$50,"*CD*"),$AR$46="Classique"),$AR$47,IF(AND(COUNTIF($AT$50,"*CD*"),$AT$46="Classique"),$AT$47,IF(AND(COUNTIF($AV$50,"*CD*"),$AV$46="Classique"),$AV$47,IF(AND(COUNTIF($AX$50,"*CD*"),$AX$46="Classique"),$AX$47,IF(AND(COUNTIF($AZ$50,"*CD*"),$AZ$46="Classique"),$AZ$47,IF(AND(COUNTIF($BB$50,"*CD*"),$BB$46="Classique"),$BB$47,IF(AND(COUNTIF($BD$50,"*CD*"),$BD$46="Classique"),$BD$47,IF(AND(COUNTIF($BF$50,"*CD*"),$BF$46="Classique"),$BF$47,IF(AND(COUNTIF($BH$50,"*CD*"),$BH$46="Classique"),$BH$47,IF(AND(COUNTIF($BJ$50,"*CD*"),$BJ$46="Classique"),$BJ$47,IF(AND(COUNTIF($BL$50,"*CD*"),$BL$46="Classique"),$BL$47,IF(AND(COUNTIF($BN$50,"*CD*"),$BN$46="Classique"),$BN$47,IF(AND(COUNTIF($BP$50,"*CD*"),$BP$46="Classique"),$BP$47,IF(AND(COUNTIF($BR$50,"*CD*"),$BR$46="Classique"),$BR$47,IF(AND(COUNTIF($BT$50,"*CD*"),$BT$46="Classique"),$BT$47,IF(AND(COUNTIF($BV$50,"*CD*"),$BV$46="Classique"),$BV$47,IF(AND(COUNTIF($BX$50,"*CD*"),$BX$46="Classique"),$BX$47,IF(AND(COUNTIF($BZ$50,"*CD*"),$BZ$46="Classique"),$BZ$47,IF(AND(COUNTIF($CB$50,"*CD*"),$CB$46="Classique"),$CB$47,IF(AND(COUNTIF($CD$50,"*CD*"),$CD$46="Classique"),$CD$47,IF(AND(COUNTIF($CF$50,"*CD*"),$CF$46="Classique"),$CF$47,IF(AND(COUNTIF($CH$50,"*CD*"),$CH$46="Classique"),$CH$47,IF(AND(COUNTIF($CJ$50,"*CD*"),$CJ$46="Classique"),$CJ$47,IF(AND(COUNTIF($CL$50,"*CD*"),$CL$46="Classique"),$CL$47,IF(AND(COUNTIF($CN$50,"*CD*"),$CN$46="Classique"),$CN$47,IF(AND(COUNTIF($CP$50,"*CD*"),$CP$46="Classique"),$CP$47,IF(AND(COUNTIF($CR$50,"*CD*"),$CR$46="Classique"),$CR$47," "))))))))))))))))))))))))))))))))))))))))))))))))," ")</f>
        <v xml:space="preserve"> </v>
      </c>
      <c r="DO11" s="38" t="str">
        <f t="shared" si="8"/>
        <v xml:space="preserve"> </v>
      </c>
      <c r="DP11" s="38" t="str">
        <f t="shared" si="9"/>
        <v xml:space="preserve"> </v>
      </c>
    </row>
    <row r="12" spans="1:120" s="50" customFormat="1" ht="26.25" customHeight="1">
      <c r="B12" s="52" t="str">
        <f>IF(COUNTIF(B10,"*essai*"),"Essais"," ")</f>
        <v xml:space="preserve"> </v>
      </c>
      <c r="C12" s="53"/>
      <c r="D12" s="33" t="str">
        <f>IF(AND(OR(A6="1/16",A6="1/8",A6="1/4",A6="1/2",A6="Finale",A6="F+PF"),C6=" "),B12,IF(COUNTIF(D10,"*essai*"),"Essais"," "))</f>
        <v xml:space="preserve"> </v>
      </c>
      <c r="E12" s="53"/>
      <c r="F12" s="33" t="str">
        <f>IF(AND(OR(A6="1/16",A6="1/8",A6="1/4",A6="F+PF",C6="1/16",C6="1/8",C6="1/4",C6="1/2",C6="Finale",C6="F+PF"),E6=" "),D12,IF(COUNTIF(F10,"*Essai*"),"Essais"," "))</f>
        <v xml:space="preserve"> </v>
      </c>
      <c r="G12" s="53"/>
      <c r="H12" s="53" t="str">
        <f>IF(AND(OR(A6="1/16",A6="1/8",A6="1/4",C6="1/16",C6="1/8",C6="1/4",C6="F+PF",E6="1/16",E6="1/8",E6="1/4",E6="1/2",E6="Finale",E6="F+PF"),G6=" "),F12,IF(COUNTIF(H10,"*Essai*"),"Essais"," "))</f>
        <v xml:space="preserve"> </v>
      </c>
      <c r="I12" s="53"/>
      <c r="J12" s="52" t="str">
        <f>IF(AND(OR(A6="1/16",A6="1/8",C6="1/16",C6="1/8",C6="1/4",E6="1/16",E6="1/8",E6="1/4",E6="F+PF",G6="1/16",G6="1/8",G6="1/4",G6="1/2",G6="Finale",G6="F+PF"),I6=" "),H12,IF(COUNTIF(J10,"*Essai*"),"Essais"," "))</f>
        <v xml:space="preserve"> </v>
      </c>
      <c r="K12" s="53"/>
      <c r="L12" s="33" t="str">
        <f>IF(AND(OR(A6="1/16",A6="1/8",C6="1/16",C6="1/8",E6="1/16",E6="1/8",E6="1/4",G6="1/16",G6="1/8",G6="1/4",G6="F+PF",I6="1/16",I6="1/8",I6="1/4",I6="1/2",I6="Finale",I6="F+PF"),K6=" "),J12,IF(COUNTIF(L10,"*Essai*"),"Essais"," "))</f>
        <v xml:space="preserve"> </v>
      </c>
      <c r="M12" s="53"/>
      <c r="N12" s="33" t="str">
        <f>IF(AND(OR(A6="1/16",A6="1/8",C6="1/16",C6="1/8",E6="1/16",E6="1/8",G6="1/16",G6="1/8",G6="1/4",I6="1/16",I6="1/8",I6="1/4",I6="F+PF",K6="1/16",K6="1/8",K6="1/4",K6="1/2",K6="Finale",K6="F+PF"),M6=" "),L12,IF(COUNTIF(N10,"*Essai*"),"Essais"," "))</f>
        <v xml:space="preserve"> </v>
      </c>
      <c r="O12" s="53"/>
      <c r="P12" s="53" t="str">
        <f>IF(AND(OR(A6="1/16",A6="1/8",C6="1/16",C6="1/8",E6="1/16",E6="1/8",G6="1/16",G6="1/8",I6="1/16",I6="1/8",I6="1/4",K6="1/16",K6="1/8",K6="1/4",K6="F+PF",M6="1/16",M6="1/8",M6="1/4",M6="1/2",M6="F+PF"),O6=" "),N12,IF(COUNTIF(P10,"*Essai*"),"Essais"," "))</f>
        <v xml:space="preserve"> </v>
      </c>
      <c r="Q12" s="53"/>
      <c r="R12" s="52" t="str">
        <f>IF(AND(OR(A6="1/16",C6="1/16",C6="1/8",E6="1/16",E6="1/8",G6="1/16",G6="1/8",I6="1/16",I6="1/8",K6="1/16",K6="1/8",K6="1/4",M6="1/16",M6="1/8",M6="1/4",M6="F+PF",O6="1/16",O6="1/8",O6="1/4",O6="1/2",O6="Finale",O6="F+PF"),Q6=" "),P12,IF(COUNTIF(R10,"*Essai*"),"Essais"," "))</f>
        <v xml:space="preserve"> </v>
      </c>
      <c r="S12" s="53"/>
      <c r="T12" s="33" t="str">
        <f>IF(AND(OR(A6="1/16",C6="1/16",E6="1/16",E6="1/8",G6="1/16",G6="1/8",I6="1/16",I6="1/8",K6="1/16",K6="1/8",M6="1/16",M6="1/8",M6="1/4",O6="1/16",O6="1/8",O6="1/4",O6="F+PF",Q6="1/16",Q6="1/8",Q6="1/4",Q6="1/2",Q6="FInale",Q6="F+PF"),S6=" "),R12,IF(COUNTIF(T10,"*Essai*"),"Essais"," "))</f>
        <v xml:space="preserve"> </v>
      </c>
      <c r="U12" s="53"/>
      <c r="V12" s="33" t="str">
        <f>IF(AND(OR(A6="1/16",C6="1/16",E6="1/16",G6="1/16",G6="1/8",I6="1/16",I6="1/8",K6="1/16",K6="1/8",M6="1/16",M6="1/8",O6="1/16",O6="1/8",O6="1/4",Q6="1/16",Q6="1/8",Q6="1/4",Q6="F+PF",S6="1/16",S6="1/8",S6="1/4",S6="1/2",S6="Finale",S6="F+PF"),U6=" "),T12,IF(COUNTIF(V10,"*Essai*"),"Essais"," "))</f>
        <v xml:space="preserve"> </v>
      </c>
      <c r="W12" s="53"/>
      <c r="X12" s="53" t="str">
        <f>IF(AND(OR(A6="1/16",C6="1/16",E6="1/16",G6="1/16",I6="1/16",I6="1/8",K6="1/16",K6="1/8",M6="1/16",M6="1/8",O6="1/16",O6="1/8",Q6="1/16",Q6="1/8",Q6="1/4",S6="1/16",S6="1/8",S6="1/4",S6="F+PF",U6="1/16",U6="1/8",U6="1/4",U6="1/2",U6="Finale",U6="F+PF"),W6=" "),V12,IF(COUNTIF(X10,"*Essai*"),"Essais"," "))</f>
        <v xml:space="preserve"> </v>
      </c>
      <c r="Y12" s="53"/>
      <c r="Z12" s="52" t="str">
        <f>IF(AND(OR(A6="1/16",C6="1/16",E6="1/16",G6="1/16",I6="1/16",K6="1/16",K6="1/8",M6="1/16",M6="1/8",O6="1/16",O6="1/8",Q6="1/16",Q6="1/8",S6="1/16",S6="1/8",S6="1/4",U6="1/16",U6="1/8",U6="1/4",U6="F+PF",W6="1/16",W6="1/8",W6="1/4",W6="1/2",W6="Finale",W6="F+PF"),Y6=" "),X12,IF(COUNTIF(Z10,"*Essai*"),"Essais"," "))</f>
        <v xml:space="preserve"> </v>
      </c>
      <c r="AA12" s="53"/>
      <c r="AB12" s="33" t="str">
        <f>IF(AND(OR(A6="1/16",C6="1/16",E6="1/16",G6="1/16",I6="1/16",K6="1/16",M6="1/16",M6="1/8",O6="1/16",O6="1/8",Q6="1/16",Q6="1/8",S6="1/16",S6="1/8",U6="1/16",U6="1/8",U6="1/4",W6="1/16",W6="1/8",W6="1/4",W6="F+PF",Y6="1/16",Y6="1/8",Y6="1/4",Y6="1/2",Y6="Finale",Y6="F+PF"),AA6=" "),Z12,IF(COUNTIF(AB10,"*Essai*"),"Essais"," "))</f>
        <v xml:space="preserve"> </v>
      </c>
      <c r="AC12" s="53"/>
      <c r="AD12" s="33" t="str">
        <f>IF(AND(OR(A6="1/16",C6="1/16",E6="1/16",G6="1/16",I6="1/16",K6="1/16",M6="1/16",O6="1/16",O6="1/8",Q6="1/16",Q6="1/8",S6="1/16",S6="1/8",U6="1/16",U6="1/8",W6="1/16",W6="1/8",W6="1/4",Y6="1/16",Y6="1/8",Y6="1/4",Y6="F+PF",AA6="1/16",AA6="1/8",AA6="1/4",AA6="1/2",AA6="Finale",AA6="F+PF"),AC6=" "),AB12,IF(COUNTIF(AD10,"*Essai*"),"Essais"," "))</f>
        <v xml:space="preserve"> </v>
      </c>
      <c r="AE12" s="53"/>
      <c r="AF12" s="53" t="str">
        <f>IF(AND(OR(A6="1/16",C6="1/16",E6="1/16",G6="1/16",I6="1/16",K6="1/16",M6="1/16",O6="1/16",Q6="1/16",Q6="1/8",S6="1/16",S6="1/8",U6="1/16",U6="1/8",W6="1/16",W6="1/8",Y6="1/16",Y6="1/8",Y6="1/4",AA6="1/16",AA6="1/8",AA6="1/4",AA6="F+PF",AC6="1/16",AC6="1/8",AC6="1/4",AC6="1/2",AC6="Finale",AC6="F+PF"),AE6=" "),AD12,IF(COUNTIF(AF10,"*Essai*"),"Essais"," "))</f>
        <v xml:space="preserve"> </v>
      </c>
      <c r="AG12" s="53"/>
      <c r="AH12" s="52" t="str">
        <f>IF(AND(OR(C6="1/16",E6="1/16",G6="1/16",I6="1/16",K6="1/16",M6="1/16",O6="1/16",Q6="1/16",S6="1/16",S6="1/8",U6="1/16",U6="1/8",W6="1/16",W6="1/8",Y6="1/16",Y6="1/8",AA6="1/16",AA6="1/8",AA6="1/4",AC6="1/16",AC6="1/8",AC6="1/4",AC6="F+PF",AE6="1/16",AE6="1/8",AE6="1/4",AE6="1/2",AE6="Finale",AE6="F+PF"),AG6=" "),AF12,IF(COUNTIF(AH10,"*Essai*"),"Essais"," "))</f>
        <v xml:space="preserve"> </v>
      </c>
      <c r="AI12" s="53"/>
      <c r="AJ12" s="33" t="str">
        <f>IF(AND(OR(E6="1/16",G6="1/16",I6="1/16",K6="1/16",M6="1/16",O6="1/16",Q6="1/16",S6="1/16",U6="1/16",U6="1/8",W6="1/16",W6="1/8",Y6="1/16",Y6="1/8",AA6="1/16",AA6="1/8",AC6="1/16",AC6="1/8",AC6="1/4",AE6="1/16",AE6="1/8",AE6="1/4",AE6="F+PF",AG6="1/16",AG6="1/8",AG6="1/4",AG6="1/2",AG6="Finale",AG6="F+PF"),AI6=" "),AH12,IF(COUNTIF(AJ10,"*Essai*"),"Essais"," "))</f>
        <v xml:space="preserve"> </v>
      </c>
      <c r="AK12" s="53"/>
      <c r="AL12" s="33" t="str">
        <f>IF(AND(OR(G6="1/16",I6="1/16",K6="1/16",M6="1/16",O6="1/16",Q6="1/16",S6="1/16",U6="1/16",W6="1/16",W6="1/8",Y6="1/16",Y6="1/8",AA6="1/16",AA6="1/8",AC6="1/16",AC6="1/8",AE6="1/16",AE6="1/8",AE6="1/4",AG6="1/16",AG6="1/8",AG6="1/4",AG6="F+PF",AI6="1/16",AI6="1/8",AI6="1/4",AI6="1/2",AI6="Finale",AI6="F+PF"),AK6=" "),AJ12,IF(COUNTIF(AL10,"*Essai*"),"Essais"," "))</f>
        <v xml:space="preserve"> </v>
      </c>
      <c r="AM12" s="53"/>
      <c r="AN12" s="53" t="str">
        <f>IF(AND(OR(I6="1/16",K6="1/16",M6="1/16",O6="1/16",Q6="1/16",S6="1/16",U6="1/16",W6="1/16",Y6="1/16",Y6="1/8",AA6="1/16",AA6="1/8",AC6="1/16",AC6="1/8",AE6="1/16",AE6="1/8",AG6="1/16",AG6="1/8",AG6="1/4",AI6="1/16",AI6="1/8",AI6="1/4",AI6="F+PF",AK6="1/16",AK6="1/8",AK6="1/4",AK6="1/2",AK6="Finale",AK6="F+PF"),AM6=" "),AL12,IF(COUNTIF(AN10,"*Essai*"),"Essais"," "))</f>
        <v xml:space="preserve"> </v>
      </c>
      <c r="AO12" s="53"/>
      <c r="AP12" s="52" t="str">
        <f>IF(AND(OR(K6="1/16",M6="1/16",O6="1/16",Q6="1/16",S6="1/16",U6="1/16",W6="1/16",Y6="1/16",AA6="1/16",AA6="1/8",AC6="1/16",AC6="1/8",AE6="1/16",AE6="1/8",AG6="1/16",AG6="1/8",AI6="1/16",AI6="1/8",AI6="1/4",AK6="1/16",AK6="1/8",AK6="1/4",AK6="F+PF",AM6="1/16",AM6="1/8",AM6="1/4",AM6="1/2",AM6="Finale",AM6="F+PF"),AO6=" "),AN12,IF(COUNTIF(AP10,"*Essai*"),"Essais"," "))</f>
        <v xml:space="preserve"> </v>
      </c>
      <c r="AQ12" s="53"/>
      <c r="AR12" s="33" t="str">
        <f>IF(AND(OR(M6="1/16",O6="1/16",Q6="1/16",S6="1/16",U6="1/16",W6="1/16",Y6="1/16",AA6="1/16",AC6="1/16",AC6="1/8",AE6="1/16",AE6="1/8",AG6="1/16",AG6="1/8",AI6="1/16",AI6="1/8",AK6="1/16",AK6="1/8",AK6="1/4",AM6="1/16",AM6="1/8",AM6="1/4",AM6="F+PF",AO6="1/16",AO6="1/8",AO6="1/4",AO6="1/2",AO6="Finale",AO6="F+PF"),AQ6=" "),AP12,IF(COUNTIF(AR10,"*Essai*"),"Essais"," "))</f>
        <v xml:space="preserve"> </v>
      </c>
      <c r="AS12" s="53"/>
      <c r="AT12" s="33" t="str">
        <f>IF(AND(OR(O6="1/16",Q6="1/16",S6="1/16",U6="1/16",W6="1/16",Y6="1/16",AA6="1/16",AC6="1/16",AE6="1/16",AE6="1/8",AG6="1/16",AG6="1/8",AI6="1/16",AI6="1/8",AK6="1/16",AK6="1/8",AM6="1/16",AM6="1/8",AM6="1/4",AO6="1/16",AO6="1/8",AO6="1/4",AO6="F+PF",AQ6="1/16",AQ6="1/8",AQ6="1/4",AQ6="1/2",AQ6="Finale",AQ6="F+PF"),AS6=" "),AR12,IF(COUNTIF(AT10,"*Essai*"),"Essais"," "))</f>
        <v xml:space="preserve"> </v>
      </c>
      <c r="AU12" s="53"/>
      <c r="AV12" s="53" t="str">
        <f>IF(AND(OR(Q6="1/16",S6="1/16",U6="1/16",W6="1/16",Y6="1/16",AA6="1/16",AC6="1/16",AE6="1/16",AG6="1/16",AG6="1/8",AI6="1/16",AI6="1/8",AK6="1/16",AK6="1/8",AM6="1/16",AM6="1/8",AO6="1/16",AO6="1/8",AO6="1/4",AQ6="1/16",AQ6="1/8",AQ6="1/4",AQ6="F+PF",AS6="1/16",AS6="1/8",AS6="1/4",AS6="1/2",AS6="Finale",AS6="F+PF"),AU6=" "),AT12,IF(COUNTIF(AV10,"*Essai*"),"Essais"," "))</f>
        <v xml:space="preserve"> </v>
      </c>
      <c r="AW12" s="53"/>
      <c r="AX12" s="52" t="str">
        <f>IF(AND(OR(S6="1/16",U6="1/16",W6="1/16",Y6="1/16",AA6="1/16",AC6="1/16",AE6="1/16",AG6="1/16",AI6="1/16",AI6="1/8",AK6="1/16",AK6="1/8",AM6="1/16",AM6="1/8",AO6="1/16",AO6="1/8",AQ6="1/16",AQ6="1/8",AQ6="1/4",AS6="1/16",AS6="1/8",AS6="1/4",AS6="F+PF",AU6="1/16",AU6="1/8",AU6="1/4",AU6="1/2",AU6="Finale",AU6="F+PF"),AW6=" "),AV12,IF(COUNTIF(AX10,"*Essai*"),"Essais"," "))</f>
        <v xml:space="preserve"> </v>
      </c>
      <c r="AY12" s="53"/>
      <c r="AZ12" s="33" t="str">
        <f>IF(AND(OR(U6="1/16",W6="1/16",Y6="1/16",AA6="1/16",AC6="1/16",AE6="1/16",AG6="1/16",AI6="1/16",AK6="1/16",AK6="1/8",AM6="1/16",AM6="1/8",AO6="1/16",AO6="1/8",AQ6="1/16",AQ6="1/8",AS6="1/16",AS6="1/8",AS6="1/4",AU6="1/16",AU6="1/8",AU6="1/4",AU6="F+PF",AW6="1/16",AW6="1/8",AW6="1/4",AW6="1/2",AW6="Finale",AW6="F+PF"),AY6=" "),AX12,IF(COUNTIF(AZ10,"*Essai*"),"Essais"," "))</f>
        <v xml:space="preserve"> </v>
      </c>
      <c r="BA12" s="53"/>
      <c r="BB12" s="33" t="str">
        <f>IF(AND(OR(W6="1/16",Y6="1/16",AA6="1/16",AC6="1/16",AE6="1/16",AG6="1/16",AI6="1/16",AK6="1/16",AM6="1/16",AM6="1/8",AO6="1/16",AO6="1/8",AQ6="1/16",AQ6="1/8",AS6="1/16",AS6="1/8",AU6="1/16",AU6="1/8",AU6="1/4",AW6="1/16",AW6="1/8",AW6="1/4",AW6="F+PF",AY6="1/16",AY6="1/8",AY6="1/2",AY6="Finale",AY6="F+PF"),BA6=" "),AZ12,IF(COUNTIF(BB10,"*Essai*"),"Essais"," "))</f>
        <v xml:space="preserve"> </v>
      </c>
      <c r="BC12" s="53"/>
      <c r="BD12" s="53" t="str">
        <f>IF(AND(OR(Y6="1/16",AA6="1/16",AC6="1/16",AE6="1/16",AG6="1/16",AI6="1/16",AK6="1/16",AM6="1/16",AO6="1/16",AO6="1/8",AQ6="1/16",AQ6="1/8",AS6="1/16",AS6="1/8",AU6="1/16",AU6="1/8",AW6="1/16",AW6="1/8",AW6="1/4",AY6="1/16",AY6="1/8",AY6="F+PF",BA6="1/16",BA6="1/8",BA6="1/4",BA6="1/2",BA6="Finale",BA6="F+PF"),BC6=" "),BB12,IF(COUNTIF(BD10,"*Essai*"),"Essais"," "))</f>
        <v xml:space="preserve"> </v>
      </c>
      <c r="BE12" s="53"/>
      <c r="BF12" s="52" t="str">
        <f>IF(AND(OR(AA6="1/16",AC6="1/16",AE6="1/16",AG6="1/16",AI6="1/16",AK6="1/16",AM6="1/16",AO6="1/16",AQ6="1/16",AQ6="1/8",AS6="1/16",AS6="1/8",AU6="1/16",AU6="1/8",AW6="1/16",AW6="1/8",AY6="1/16",AY6="1/8",AY6="1/4",BA6="1/16",BA6="1/8",BA6="1/4",BA6="F+PF",BC6="1/16",BC6="1/8",BC6="1/4",BC6="1/2",BC6="Finale",BC6="F+PF"),BE6=" "),BD12,IF(COUNTIF(BF10,"*Essai*"),"Essais"," "))</f>
        <v xml:space="preserve"> </v>
      </c>
      <c r="BG12" s="53"/>
      <c r="BH12" s="33" t="str">
        <f>IF(AND(OR(AC6="1/16",AE6="1/16",AG6="1/16",AI6="1/16",AK6="1/16",AM6="1/16",AO6="1/16",AQ6="1/16",AS6="1/16",AS6="1/8",AU6="1/16",AU6="1/8",AW6="1/16",AW6="1/8",AY6="1/16",AY6="1/8",BA6="1/16",BA6="1/8",BA6="1/4",BC6="1/16",BC6="1/8",BC6="1/4",BC6="F+PF",BE6="1/16",BE6="1/8",BE6="1/4",BE6="1/2",BE6="Finale",BE6="F+PF"),BG6=" "),BF12,IF(COUNTIF(BH10,"*Essai*"),"Essais"," "))</f>
        <v xml:space="preserve"> </v>
      </c>
      <c r="BI12" s="53"/>
      <c r="BJ12" s="33" t="str">
        <f>IF(AND(OR(AE6="1/16",AG6="1/16",AI6="1/16",AK6="1/16",AM6="1/16",AO6="1/16",AQ6="1/16",AS6="1/16",AU6="1/16",AU6="1/8",AW6="1/16",AW6="1/8",AY6="1/16",AY6="1/8",BA6="1/16",BA6="1/8",BC6="1/16",BC6="1/8",BC6="1/4",BE6="1/16",BE6="1/8",BE6="1/4",BE6="F+PF",BG6="1/16",BG6="1/8",BG6="1/4",BG6="1/2",BG6="Finale",BG6="F+PF"),BI6=" "),BH12,IF(COUNTIF(BJ10,"*Essai*"),"Essais"," "))</f>
        <v xml:space="preserve"> </v>
      </c>
      <c r="BK12" s="53"/>
      <c r="BL12" s="53" t="str">
        <f>IF(AND(OR(AG6="1/16",AI6="1/16",AK6="1/16",AM6="1/16",AO6="1/16",AQ6="1/16",AS6="1/16",AU6="1/16",AW6="1/16",AW6="1/8",AY6="1/16",AY6="1/8",BA6="1/16",BA6="1/8",BC6="1/16",BC6="1/8",BE6="1/16",BE6="1/8",BE6="1/4",BG6="1/16",BG6="1/8",BG6="1/4",BG6="F+PF",BI6="1/16",BI6="1/8",BI6="1/4",BI6="1/2",BI6="Finale",BI6="F+PF"),BK6=" "),BJ12,IF(COUNTIF(BL10,"*Essai*"),"Essais"," "))</f>
        <v xml:space="preserve"> </v>
      </c>
      <c r="BM12" s="53"/>
      <c r="BN12" s="52" t="str">
        <f>IF(AND(OR(AI6="1/16",AK6="1/16",AM6="1/16",AO6="1/16",AQ6="1/16",AS6="1/16",AU6="1/16",AW6="1/16",AY6="1/16",AY6="1/8",BA6="1/16",BA6="1/8",BC6="1/16",BC6="1/8",BE6="1/16",BE6="1/8",BG6="1/16",BG6="1/8",BG6="1/4",BI6="1/16",BI6="1/8",BI6="1/4",BI6="F+PF",BK6="1/16",BK6="1/8",BK6="1/4",BK6="1/2",BK6="Finale",BK6="F+PF"),BM6=" "),BL12,IF(COUNTIF(BN10,"*Essai*"),"Essais"," "))</f>
        <v xml:space="preserve"> </v>
      </c>
      <c r="BO12" s="53"/>
      <c r="BP12" s="33" t="str">
        <f>IF(AND(OR(AK6="1/16",AM6="1/16",AO6="1/16",AQ6="1/16",AS6="1/16",AU6="1/16",AW6="1/16",AY6="1/16",BA6="1/16",BA6="1/8",BC6="1/16",BC6="1/8",BE6="1/16",BE6="1/8",BG6="1/16",BG6="1/8",BI6="1/16",BI6="1/8",BI6="1/4",BK6="1/16",BK6="1/8",BK6="1/4",BK6="F+PF",BM6="1/16",BM6="1/8",BM6="1/4",BM6="1/2",BM6="Finale",BM6="F+PF"),BO6=" "),BN12,IF(COUNTIF(BP10,"*Essai*"),"Essais"," "))</f>
        <v xml:space="preserve"> </v>
      </c>
      <c r="BQ12" s="53"/>
      <c r="BR12" s="33" t="str">
        <f>IF(AND(OR(AM6="1/16",AO6="1/16",AQ6="1/16",AS6="1/16",AU6="1/16",AW6="1/16",AY6="1/16",BA6="1/16",BC6="1/16",BC6="1/8",BE6="1/16",BE6="1/8",BG6="1/16",BG6="1/8",BI6="1/16",BI6="1/8",BK6="1/16",BK6="1/8",BK6="1/4",BM6="1/16",BM6="1/8",BM6="1/4",BM6="F+PF",BO6="1/8",BO6="1/4",BO6="1/2",BO6="Finale",BO6="F+PF"),BQ6=" "),BP12,IF(COUNTIF(BR10,"*Essai*"),"Essais"," "))</f>
        <v xml:space="preserve"> </v>
      </c>
      <c r="BS12" s="53"/>
      <c r="BT12" s="53" t="str">
        <f>IF(AND(OR(AO6="1/16",AQ6="1/16",AS6="1/16",AU6="1/16",AW6="1/16",AY6="1/16",BA6="1/16",BC6="1/16",BE6="1/16",BE6="1/8",BG6="1/16",BG6="1/8",BI6="1/16",BI6="1/8",BK6="1/16",BK6="1/8",BM6="1/16",BM6="1/8",BM6="1/4",BO6="1/8",BO6="1/4",BO6="F+PF",BQ6="1/8",BQ6="1/4",BQ6="1/2",BQ6="Finale",BQ6="F+PF"),BS6=" "),BR12,IF(COUNTIF(BT10,"*Essai*"),"Essais"," "))</f>
        <v xml:space="preserve"> </v>
      </c>
      <c r="BU12" s="53"/>
      <c r="BV12" s="52" t="str">
        <f>IF(AND(OR(AQ6="1/16",AS6="1/16",AU6="1/16",AW6="1/16",AY6="1/16",BA6="1/16",BC6="1/16",BE6="1/16",BG6="1/16",BG6="1/8",BI6="1/16",BI6="1/8",BK6="1/16",BK6="1/8",BM6="1/16",BM6="1/8",BO6="1/8",BO6="1/4",BQ6="1/8",BQ6="1/4",BQ6="F+PF",BS6="1/8",BS6="1/4",BS6="1/2",BS6="Finale",BS6="F+PF"),BU6=" "),BT12,IF(COUNTIF(BV10,"*Essai*"),"Essais"," "))</f>
        <v xml:space="preserve"> </v>
      </c>
      <c r="BW12" s="53"/>
      <c r="BX12" s="33" t="str">
        <f>IF(AND(OR(AS6="1/16",AU6="1/16",AW6="1/16",AY6="1/16",BA6="1/16",BC6="1/16",BE6="1/16",BG6="1/16",BI6="1/16",BI6="1/8",BK6="1/16",BK6="1/8",BM6="1/16",BM6="1/8",BO6="1/8",BQ6="1/8",BQ6="1/4",BS6="1/8",BS6="1/4",BS6="F+PF",BU6="1/8",BU6="1/4",BU6="1/2",BU6="Finale",BU6="F+PF"),BW6=" "),BV12,IF(COUNTIF(BX10,"*Essai*"),"Essais"," "))</f>
        <v xml:space="preserve"> </v>
      </c>
      <c r="BY12" s="53"/>
      <c r="BZ12" s="33" t="str">
        <f>IF(AND(OR(AU6="1/16",AW6="1/16",AY6="1/16",BA6="1/16",BC6="1/16",BE6="1/16",BG6="1/16",BI6="1/16",BK6="1/16",BK6="1/8",BM6="1/16",BM6="1/8",BO6="1/8",BQ6="1/8",BS6="1/8",BS6="1/4",BU6="1/8",BU6="1/4",BU6="F+PF",BW6="1/8",BW6="1/4",BW6="1/2",BW6="Finale",BW6="F+PF"),BY6=" "),BX12,IF(COUNTIF(BZ10,"*Essai*"),"Essais"," "))</f>
        <v xml:space="preserve"> </v>
      </c>
      <c r="CA12" s="53"/>
      <c r="CB12" s="53" t="str">
        <f>IF(AND(OR(AW6="1/16",AY6="1/16",BA6="1/16",BC6="1/16",BE6="1/16",BG6="1/16",BI6="1/16",BK6="1/16",BM6="1/16",BM6="1/8",BO6="1/8",BQ6="1/8",BS6="1/8",BU6="1/8",BU6="1/4",BW6="1/8",BW6="1/4",BW6="F+PF",BY6="1/8",BY6="1/4",BY6="1/2",BY6="Finale",BY6="F+PF"),CA6=" "),BZ12,IF(COUNTIF(CB10,"*Essai*"),"Essais"," "))</f>
        <v xml:space="preserve"> </v>
      </c>
      <c r="CC12" s="53"/>
      <c r="CD12" s="52" t="str">
        <f>IF(AND(OR(AY6="1/16",BA6="1/16",BC6="1/16",BE6="1/16",BG6="1/16",BI6="1/16",BK6="1/16",BM6="1/16",BO6="1/8",BQ6="1/8",BS6="1/8",BU6="1/8",BW6="1/8",BW6="1/4",BY6="1/8",BY6="1/4",BY6="F+PF",CA6="1/8",CA6="1/4",CA6="1/2",CA6="Finale",CA6="F+PF"),CC6=" "),CB12,IF(COUNTIF(CD10,"*Essai*"),"Essais"," "))</f>
        <v xml:space="preserve"> </v>
      </c>
      <c r="CE12" s="53"/>
      <c r="CF12" s="33" t="str">
        <f>IF(AND(OR(BA6="1/16",BC6="1/16",BE6="1/16",BG6="1/16",BI6="1/16",BK6="1/16",BM6="1/16",BQ6="1/8",BS6="1/8",BU6="1/8",BW6="1/8",BY6="1/8",BY6="1/4",CA6="1/8",CA6="1/4",CA6="F+PF",CC6="1/8",CC6="1/4",CC6="1/2",CC6="Finale",CC6="F+PF"),CE6=" "),CD12,IF(COUNTIF(CF10,"*Essai*"),"Essais"," "))</f>
        <v xml:space="preserve"> </v>
      </c>
      <c r="CG12" s="53"/>
      <c r="CH12" s="33" t="str">
        <f>IF(AND(OR(BC6="1/16",BE6="1/16",BG6="1/16",BI6="1/16",BK6="1/16",BM6="1/16",BS6="1/8",BU6="1/8",BW6="1/8",BY6="1/8",CA6="1/8",CA6="1/4",CC6="1/8",CC6="1/4",CC6="F+PF",CE6="1/4",CE6="1/2",CE6="Finale",CE6="F+PF"),CG6=" "),CF12,IF(COUNTIF(CH10,"*Essai*"),"Essais"," "))</f>
        <v xml:space="preserve"> </v>
      </c>
      <c r="CI12" s="53"/>
      <c r="CJ12" s="53" t="str">
        <f>IF(AND(OR(BE6="1/16",BG6="1/16",BI6="1/16",BK6="1/16",BM6="1/16",BU6="1/8",BW6="1/8",BY6="1/8",CA6="1/8",CC6="1/8",CC6="1/4",CE6="1/4",CE6="F+PF",CG6="1/4",CG6="1/2",CG6="Finale",CG6="F+PF"),CI6=" "),CH12,IF(COUNTIF(CJ10,"*Essai*"),"Essais"," "))</f>
        <v xml:space="preserve"> </v>
      </c>
      <c r="CK12" s="53"/>
      <c r="CL12" s="52" t="str">
        <f>IF(AND(OR(BG6="1/16",BI6="1/16",BK6="1/16",BM6="1/16",BW6="1/8",BY6="1/8",CA6="1/8",CC6="1/8",CE6="1/4",CG6="1/4",CG6="F+PF",CI6="1/4",CI6="1/2",CI6="Finale",CI6="F+PF"),CK6=" "),CJ12,IF(COUNTIF(CL10,"*Essai*"),"Essais"," "))</f>
        <v xml:space="preserve"> </v>
      </c>
      <c r="CM12" s="53"/>
      <c r="CN12" s="33" t="str">
        <f>IF(AND(OR(BI6="1/16",BK6="1/16",BM6="1/16",BY6="1/8",CA6="1/8",CC6="1/8",CG6="1/4",CI6="1/4",CI6="F+PF",CK6="1/4",CK6="1/2",CK6="Finale",CK6="F+PF"),CM6=" "),CL12,IF(COUNTIF(CN10,"*Essai*"),"Essais"," "))</f>
        <v xml:space="preserve"> </v>
      </c>
      <c r="CO12" s="53"/>
      <c r="CP12" s="33" t="str">
        <f>IF(AND(OR(BK6="1/16",BM6="1/16",CA6="1/8",CC6="1/8",CI6="1/4",CK6="1/4",CK6="F+PF",CM6="1/2",CM6="Finale",CM6="F+PF"),CO6=" "),CN12,IF(COUNTIF(CP10,"*Essai*"),"Essais"," "))</f>
        <v xml:space="preserve"> </v>
      </c>
      <c r="CQ12" s="53"/>
      <c r="CR12" s="53" t="str">
        <f>IF(AND(OR(BM6="1/16",CC6="1/8",CK6="1/4",CM6="F+PF",CO6="1/2",CO6="Finale"),CQ6=" "),CP12,IF(COUNTIF(CR10,"*Essai*"),"Essais"," "))</f>
        <v xml:space="preserve"> </v>
      </c>
      <c r="CS12" s="53"/>
      <c r="DA12" s="36" t="s">
        <v>29</v>
      </c>
      <c r="DB12" s="37" t="str">
        <f>IF(OR($B$10&lt;&gt;0,$D$10&lt;&gt;0,$F$10&lt;&gt;0,$H$10&lt;&gt;0,$J$10&lt;&gt;0,$L$10&lt;&gt;0,$N$10&lt;&gt;0,$P$10&lt;&gt;0,$R$10&lt;&gt;0,$T$10&lt;&gt;0,$V$10&lt;&gt;0,$X$10&lt;&gt;0,$Z$10&lt;&gt;0,$AB$10&lt;&gt;0,$AD$10&lt;&gt;0,$AF$10&lt;&gt;0,$AH$10&lt;&gt;0,$AJ$10&lt;&gt;0,$AL$10&lt;&gt;0,$AN$10&lt;&gt;0,$AP$10&lt;&gt;0,$AR$10&lt;&gt;0,$AT$10&lt;&gt;0,$AV$10&lt;&gt;0,$AX$10&lt;&gt;0,$AZ$10&lt;&gt;0,$BB$10&lt;&gt;0,$BD$10&lt;&gt;0,$BF$10&lt;&gt;0,$BH$10&lt;&gt;0,$BJ$10&lt;&gt;0,$BL$10&lt;&gt;0,$BN$10&lt;&gt;0,$BP$10&lt;&gt;0,$BR$10&lt;&gt;0,$BT$10&lt;&gt;0,$BV$10&lt;&gt;0,$BX$10&lt;&gt;0,$BZ$10&lt;&gt;0,$CB$10&lt;&gt;0,$CD$10&lt;&gt;0,$CF$10&lt;&gt;0,$CH$10&lt;&gt;0,$CJ$10&lt;&gt;0,$CL$10&lt;&gt;0,$CN$10&lt;&gt;0,$CP$10&lt;&gt;0,$CR$10&lt;&gt;0),IF(AND(COUNTIF($B$10,"*CH*"),$B$6="Poulies"),$B$7,IF(AND(COUNTIF($D$10,"*CH*"),$D$6="Poulies"),$D$7,IF(AND(COUNTIF($F$10,"*CH*"),$F$6="Poulies"),$F$7,IF(AND(COUNTIF($H$10,"*CH*"),$H$6="Poulies"),$H$7,IF(AND(COUNTIF($J$10,"*CH*"),$J$6="Poulies"),$J$7,IF(AND(COUNTIF($L$10,"*CH*"),$L$6="Poulies"),$L$7,IF(AND(COUNTIF($N$10,"*CH*"),$N$6="Poulies"),$N$7,IF(AND(COUNTIF($P$10,"*CH*"),$P$6="Poulies"),$P$7,IF(AND(COUNTIF($R$10,"*CH*"),$R$6="Poulies"),$R$7,IF(AND(COUNTIF($T$10,"*CH*"),$T$6="Poulies"),$T$7,IF(AND(COUNTIF($V$10,"*CH*"),$V$6="Poulies"),$V$7,IF(AND(COUNTIF($X$10,"*CH*"),$X$6="Poulies"),$X$7,IF(AND(COUNTIF($Z$10,"*CH*"),$Z$6="Poulies"),$Z$7,IF(AND(COUNTIF($AB$10,"*CH*"),$AB$6="Poulies"),$AB$7,IF(AND(COUNTIF($AD$10,"*CH*"),$AD$6="Poulies"),$AD$7,IF(AND(COUNTIF($AF$10,"*CH*"),$AF$6="Poulies"),$AF$7,IF(AND(COUNTIF($AH$10,"*CH*"),$AH$6="Poulies"),$AH$7,IF(AND(COUNTIF($AJ$10,"*CH*"),$AJ$6="Poulies"),$AJ$7,IF(AND(COUNTIF($AL$10,"*CH*"),$AL$6="Poulies"),$AL$7,IF(AND(COUNTIF($AN$10,"*CH*"),$AN$6="Poulies"),$AN$7,IF(AND(COUNTIF($AP$10,"*CH*"),$AP$6="Poulies"),$AP$7,IF(AND(COUNTIF($AR$10,"*CH*"),$AR$6="Poulies"),$AR$7,IF(AND(COUNTIF($AT$10,"*CH*"),$AT$6="Poulies"),$AT$7,IF(AND(COUNTIF($AV$10,"*CH*"),$AV$6="Poulies"),$AV$7,IF(AND(COUNTIF($AX$10,"*CH*"),$AX$6="Poulies"),$AX$7,IF(AND(COUNTIF($AZ$10,"*CH*"),$AZ$6="Poulies"),$AZ$7,IF(AND(COUNTIF($BB$10,"*CH*"),$BB$6="Poulies"),$BB$7,IF(AND(COUNTIF($BD$10,"*CH*"),$BD$6="Poulies"),$BD$7,IF(AND(COUNTIF($BF$10,"*CH*"),$BF$6="Poulies"),$BF$7,IF(AND(COUNTIF($BH$10,"*CH*"),$BH$6="Poulies"),$BH$7,IF(AND(COUNTIF($BJ$10,"*CH*"),$BJ$6="Poulies"),$BJ$7,IF(AND(COUNTIF($BL$10,"*CH*"),$BL$6="Poulies"),$BL$7,IF(AND(COUNTIF($BN$10,"*CH*"),$BN$6="Poulies"),$BN$7,IF(AND(COUNTIF($BP$10,"*CH*"),$BP$6="Poulies"),$BP$7,IF(AND(COUNTIF($BR$10,"*CH*"),$BR$6="Poulies"),$BR$7,IF(AND(COUNTIF($BT$10,"*CH*"),$BT$6="Poulies"),$BT$7,IF(AND(COUNTIF($BV$10,"*CH*"),$BV$6="Poulies"),$BV$7,IF(AND(COUNTIF($BX$10,"*CH*"),$BX$6="Poulies"),$BX$7,IF(AND(COUNTIF($BZ$10,"*CH*"),$BZ$6="Poulies"),$BZ$7,IF(AND(COUNTIF($CB$10,"*CH*"),$CB$6="Poulies"),$CB$7,IF(AND(COUNTIF($CD$10,"*CH*"),$CD$6="Poulies"),$CD$7,IF(AND(COUNTIF($CF$10,"*CH*"),$CF$6="Poulies"),$CF$7,IF(AND(COUNTIF($CH$10,"*CH*"),$CH$6="Poulies"),$CH$7,IF(AND(COUNTIF($CJ$10,"*CH*"),$CJ$6="Poulies"),$CJ$7,IF(AND(COUNTIF($CL$10,"*CH*"),$CL$6="Poulies"),$CL$7,IF(AND(COUNTIF($CN$10,"*CH*"),$CN$6="Poulies"),$CN$7,IF(AND(COUNTIF($CP$10,"*CH*"),$CP$6="Poulies"),$CP$7,IF(AND(COUNTIF($CR$10,"*CH*"),$CR$6="Poulies"),$CR$7," "))))))))))))))))))))))))))))))))))))))))))))))))," ")</f>
        <v xml:space="preserve"> </v>
      </c>
      <c r="DC12" s="37" t="str">
        <f t="shared" si="0"/>
        <v xml:space="preserve"> </v>
      </c>
      <c r="DD12" s="37" t="str">
        <f t="shared" si="1"/>
        <v xml:space="preserve"> </v>
      </c>
      <c r="DE12" s="37" t="str">
        <f>IF(OR($B$20&lt;&gt;0,$D$20&lt;&gt;0,$F$20&lt;&gt;0,$H$20&lt;&gt;0,$J$20&lt;&gt;0,$L$20&lt;&gt;0,$N$20&lt;&gt;0,$P$20&lt;&gt;0,$R$20&lt;&gt;0,$T$20&lt;&gt;0,$V$20&lt;&gt;0,$X$20&lt;&gt;0,$Z$20&lt;&gt;0,$AB$20&lt;&gt;0,$AD$20&lt;&gt;0,$AF$20&lt;&gt;0,$AH$20&lt;&gt;0,$AJ$20&lt;&gt;0,$AL$20&lt;&gt;0,$AN$20&lt;&gt;0,$AP$20&lt;&gt;0,$AR$20&lt;&gt;0,$AT$20&lt;&gt;0,$AV$20&lt;&gt;0,$AX$20&lt;&gt;0,$AZ$20&lt;&gt;0,$BB$20&lt;&gt;0,$BD$20&lt;&gt;0,$BF$20&lt;&gt;0,$BH$20&lt;&gt;0,$BJ$20&lt;&gt;0,$BL$20&lt;&gt;0,$BN$20&lt;&gt;0,$BP$20&lt;&gt;0,$BR$20&lt;&gt;0,$BT$20&lt;&gt;0,$BV$20&lt;&gt;0,$BX$20&lt;&gt;0,$BZ$20&lt;&gt;0,$CB$20&lt;&gt;0,$CD$20&lt;&gt;0,$CF$20&lt;&gt;0,$CH$20&lt;&gt;0,$CJ$20&lt;&gt;0,$CL$20&lt;&gt;0,$CN$20&lt;&gt;0,$CP$20&lt;&gt;0,$CR$20&lt;&gt;0),IF(AND(COUNTIF($B$20,"*CH*"),$B$16="Poulies"),$B$17,IF(AND(COUNTIF($D$20,"*CH*"),$D$16="Poulies"),$D$17,IF(AND(COUNTIF($F$20,"*CH*"),$F$16="Poulies"),$F$17,IF(AND(COUNTIF($H$20,"*CH*"),$H$16="Poulies"),$H$17,IF(AND(COUNTIF($J$20,"*CH*"),$J$16="Poulies"),$J$17,IF(AND(COUNTIF($L$20,"*CH*"),$L$16="Poulies"),$L$17,IF(AND(COUNTIF($N$20,"*CH*"),$N$16="Poulies"),$N$17,IF(AND(COUNTIF($P$20,"*CH*"),$P$16="Poulies"),$P$17,IF(AND(COUNTIF($R$20,"*CH*"),$R$16="Poulies"),$R$17,IF(AND(COUNTIF($T$20,"*CH*"),$T$16="Poulies"),$T$17,IF(AND(COUNTIF($V$20,"*CH*"),$V$16="Poulies"),$V$17,IF(AND(COUNTIF($X$20,"*CH*"),$X$16="Poulies"),$X$17,IF(AND(COUNTIF($Z$20,"*CH*"),$Z$16="Poulies"),$Z$17,IF(AND(COUNTIF($AB$20,"*CH*"),$AB$16="Poulies"),$AB$17,IF(AND(COUNTIF($AD$20,"*CH*"),$AD$16="Poulies"),$AD$17,IF(AND(COUNTIF($AF$20,"*CH*"),$AF$16="Poulies"),$AF$17,IF(AND(COUNTIF($AH$20,"*CH*"),$AH$16="Poulies"),$AH$17,IF(AND(COUNTIF($AJ$20,"*CH*"),$AJ$16="Poulies"),$AJ$17,IF(AND(COUNTIF($AL$20,"*CH*"),$AL$16="Poulies"),$AL$17,IF(AND(COUNTIF($AN$20,"*CH*"),$AN$16="Poulies"),$AN$17,IF(AND(COUNTIF($AP$20,"*CH*"),$AP$16="Poulies"),$AP$17,IF(AND(COUNTIF($AR$20,"*CH*"),$AR$16="Poulies"),$AR$17,IF(AND(COUNTIF($AT$20,"*CH*"),$AT$16="Poulies"),$AT$17,IF(AND(COUNTIF($AV$20,"*CH*"),$AV$16="Poulies"),$AV$17,IF(AND(COUNTIF($AX$20,"*CH*"),$AX$16="Poulies"),$AX$17,IF(AND(COUNTIF($AZ$20,"*CH*"),$AZ$16="Poulies"),$AZ$17,IF(AND(COUNTIF($BB$20,"*CH*"),$BB$16="Poulies"),$BB$17,IF(AND(COUNTIF($BD$20,"*CH*"),$BD$16="Poulies"),$BD$17,IF(AND(COUNTIF($BF$20,"*CH*"),$BF$16="Poulies"),$BF$17,IF(AND(COUNTIF($BH$20,"*CH*"),$BH$16="Poulies"),$BH$17,IF(AND(COUNTIF($BJ$20,"*CH*"),$BJ$16="Poulies"),$BJ$17,IF(AND(COUNTIF($BL$20,"*CH*"),$BL$16="Poulies"),$BL$17,IF(AND(COUNTIF($BN$20,"*CH*"),$BN$16="Poulies"),$BN$17,IF(AND(COUNTIF($BP$20,"*CH*"),$BP$16="Poulies"),$BP$17,IF(AND(COUNTIF($BR$20,"*CH*"),$BR$16="Poulies"),$BR$17,IF(AND(COUNTIF($BT$20,"*CH*"),$BT$16="Poulies"),$BT$17,IF(AND(COUNTIF($BV$20,"*CH*"),$BV$16="Poulies"),$BV$17,IF(AND(COUNTIF($BX$20,"*CH*"),$BX$16="Poulies"),$BX$17,IF(AND(COUNTIF($BZ$20,"*CH*"),$BZ$16="Poulies"),$BZ$17,IF(AND(COUNTIF($CB$20,"*CH*"),$CB$16="Poulies"),$CB$17,IF(AND(COUNTIF($CD$20,"*CH*"),$CD$16="Poulies"),$CD$17,IF(AND(COUNTIF($CF$20,"*CH*"),$CF$16="Poulies"),$CF$17,IF(AND(COUNTIF($CH$20,"*CH*"),$CH$16="Poulies"),$CH$17,IF(AND(COUNTIF($CJ$20,"*CH*"),$CJ$16="Poulies"),$CJ$17,IF(AND(COUNTIF($CL$20,"*CH*"),$CL$16="Poulies"),$CL$17,IF(AND(COUNTIF($CN$20,"*CH*"),$CN$16="Poulies"),$CN$17,IF(AND(COUNTIF($CP$20,"*CH*"),$CP$16="Poulies"),$CP$17,IF(AND(COUNTIF($CR$20,"*CH*"),$CR$16="Poulies"),$CR$17," "))))))))))))))))))))))))))))))))))))))))))))))))," ")</f>
        <v xml:space="preserve"> </v>
      </c>
      <c r="DF12" s="37" t="str">
        <f t="shared" si="2"/>
        <v xml:space="preserve"> </v>
      </c>
      <c r="DG12" s="37" t="str">
        <f t="shared" si="3"/>
        <v xml:space="preserve"> </v>
      </c>
      <c r="DH12" s="38" t="str">
        <f>IF(OR($B$30&lt;&gt;0,$D$30&lt;&gt;0,$F$30&lt;&gt;0,$H$30&lt;&gt;0,$J$30&lt;&gt;0,$L$30&lt;&gt;0,$N$30&lt;&gt;0,$P$30&lt;&gt;0,$R$30&lt;&gt;0,$T$30&lt;&gt;0,$V$30&lt;&gt;0,$X$30&lt;&gt;0,$Z$30&lt;&gt;0,$AB$30&lt;&gt;0,$AD$30&lt;&gt;0,$AF$30&lt;&gt;0,$AH$30&lt;&gt;0,$AJ$30&lt;&gt;0,$AL$30&lt;&gt;0,$AN$30&lt;&gt;0,$AP$30&lt;&gt;0,$AR$30&lt;&gt;0,$AT$30&lt;&gt;0,$AV$30&lt;&gt;0,$AX$30&lt;&gt;0,$AZ$30&lt;&gt;0,$BB$30&lt;&gt;0,$BD$30&lt;&gt;0,$BF$30&lt;&gt;0,$BH$30&lt;&gt;0,$BJ$30&lt;&gt;0,$BL$30&lt;&gt;0,$BN$30&lt;&gt;0,$BP$30&lt;&gt;0,$BR$30&lt;&gt;0,$BT$30&lt;&gt;0,$BV$30&lt;&gt;0,$BX$30&lt;&gt;0,$BZ$30&lt;&gt;0,$CB$30&lt;&gt;0,$CD$30&lt;&gt;0,$CF$30&lt;&gt;0,$CH$30&lt;&gt;0,$CJ$30&lt;&gt;0,$CL$30&lt;&gt;0,$CN$30&lt;&gt;0,$CP$30&lt;&gt;0,$CR$30&lt;&gt;0),IF(AND(COUNTIF($B$30,"*CH*"),$B$26="Poulies"),$B$27,IF(AND(COUNTIF($D$30,"*CH*"),$D$26="Poulies"),$D$27,IF(AND(COUNTIF($F$30,"*CH*"),$F$26="Poulies"),$F$27,IF(AND(COUNTIF($H$30,"*CH*"),$H$26="Poulies"),$H$27,IF(AND(COUNTIF($J$30,"*CH*"),$J$26="Poulies"),$J$27,IF(AND(COUNTIF($L$30,"*CH*"),$L$26="Poulies"),$L$27,IF(AND(COUNTIF($N$30,"*CH*"),$N$26="Poulies"),$N$27,IF(AND(COUNTIF($P$30,"*CH*"),$P$26="Poulies"),$P$27,IF(AND(COUNTIF($R$30,"*CH*"),$R$26="Poulies"),$R$27,IF(AND(COUNTIF($T$30,"*CH*"),$T$26="Poulies"),$T$27,IF(AND(COUNTIF($V$30,"*CH*"),$V$26="Poulies"),$V$27,IF(AND(COUNTIF($X$30,"*CH*"),$X$26="Poulies"),$X$27,IF(AND(COUNTIF($Z$30,"*CH*"),$Z$26="Poulies"),$Z$27,IF(AND(COUNTIF($AB$30,"*CH*"),$AB$26="Poulies"),$AB$27,IF(AND(COUNTIF($AD$30,"*CH*"),$AD$26="Poulies"),$AD$27,IF(AND(COUNTIF($AF$30,"*CH*"),$AF$26="Poulies"),$AF$27,IF(AND(COUNTIF($AH$30,"*CH*"),$AH$26="Poulies"),$AH$27,IF(AND(COUNTIF($AJ$30,"*CH*"),$AJ$26="Poulies"),$AJ$27,IF(AND(COUNTIF($AL$30,"*CH*"),$AL$26="Poulies"),$AL$27,IF(AND(COUNTIF($AN$30,"*CH*"),$AN$26="Poulies"),$AN$27,IF(AND(COUNTIF($AP$30,"*CH*"),$AP$26="Poulies"),$AP$27,IF(AND(COUNTIF($AR$30,"*CH*"),$AR$26="Poulies"),$AR$27,IF(AND(COUNTIF($AT$30,"*CH*"),$AT$26="Poulies"),$AT$27,IF(AND(COUNTIF($AV$30,"*CH*"),$AV$26="Poulies"),$AV$27,IF(AND(COUNTIF($AX$30,"*CH*"),$AX$26="Poulies"),$AX$27,IF(AND(COUNTIF($AZ$30,"*CH*"),$AZ$26="Poulies"),$AZ$27,IF(AND(COUNTIF($BB$30,"*CH*"),$BB$26="Poulies"),$BB$27,IF(AND(COUNTIF($BD$30,"*CH*"),$BD$26="Poulies"),$BD$27,IF(AND(COUNTIF($BF$30,"*CH*"),$BF$26="Poulies"),$BF$27,IF(AND(COUNTIF($BH$30,"*CH*"),$BH$26="Poulies"),$BH$27,IF(AND(COUNTIF($BJ$30,"*CH*"),$BJ$26="Poulies"),$BJ$27,IF(AND(COUNTIF($BL$30,"*CH*"),$BL$26="Poulies"),$BL$27,IF(AND(COUNTIF($BN$30,"*CH*"),$BN$26="Poulies"),$BN$27,IF(AND(COUNTIF($BP$30,"*CH*"),$BP$26="Poulies"),$BP$27,IF(AND(COUNTIF($BR$30,"*CH*"),$BR$26="Poulies"),$BR$27,IF(AND(COUNTIF($BT$30,"*CH*"),$BT$26="Poulies"),$BT$27,IF(AND(COUNTIF($BV$30,"*CH*"),$BV$26="Poulies"),$BV$27,IF(AND(COUNTIF($BX$30,"*CH*"),$BX$26="Poulies"),$BX$27,IF(AND(COUNTIF($BZ$30,"*CH*"),$BZ$26="Poulies"),$BZ$27,IF(AND(COUNTIF($CB$30,"*CH*"),$CB$26="Poulies"),$CB$27,IF(AND(COUNTIF($CD$30,"*CH*"),$CD$26="Poulies"),$CD$27,IF(AND(COUNTIF($CF$30,"*CH*"),$CF$26="Poulies"),$CF$27,IF(AND(COUNTIF($CH$30,"*CH*"),$CH$26="Poulies"),$CH$27,IF(AND(COUNTIF($CJ$30,"*CH*"),$CJ$26="Poulies"),$CJ$27,IF(AND(COUNTIF($CL$30,"*CH*"),$CL$26="Poulies"),$CL$27,IF(AND(COUNTIF($CN$30,"*CH*"),$CN$26="Poulies"),$CN$27,IF(AND(COUNTIF($CP$30,"*CH*"),$CP$26="Poulies"),$CP$27,IF(AND(COUNTIF($CR$30,"*CH*"),$CR$26="Poulies"),$CR$27," "))))))))))))))))))))))))))))))))))))))))))))))))," ")</f>
        <v xml:space="preserve"> </v>
      </c>
      <c r="DI12" s="38" t="str">
        <f t="shared" si="4"/>
        <v xml:space="preserve"> </v>
      </c>
      <c r="DJ12" s="39" t="str">
        <f t="shared" si="5"/>
        <v xml:space="preserve"> </v>
      </c>
      <c r="DK12" s="38" t="str">
        <f>IF(OR($B$40&lt;&gt;0,$D$40&lt;&gt;0,$F$40&lt;&gt;0,$H$40&lt;&gt;0,$J$40&lt;&gt;0,$L$40&lt;&gt;0,$N$40&lt;&gt;0,$P$40&lt;&gt;0,$R$40&lt;&gt;0,$T$40&lt;&gt;0,$V$40&lt;&gt;0,$X$40&lt;&gt;0,$Z$40&lt;&gt;0,$AB$40&lt;&gt;0,$AD$40&lt;&gt;0,$AF$40&lt;&gt;0,$AH$40&lt;&gt;0,$AJ$40&lt;&gt;0,$AL$40&lt;&gt;0,$AN$40&lt;&gt;0,$AP$40&lt;&gt;0,$AR$40&lt;&gt;0,$AT$40&lt;&gt;0,$AV$40&lt;&gt;0,$AX$40&lt;&gt;0,$AZ$40&lt;&gt;0,$BB$40&lt;&gt;0,$BD$40&lt;&gt;0,$BF$40&lt;&gt;0,$BH$40&lt;&gt;0,$BJ$40&lt;&gt;0,$BL$40&lt;&gt;0,$BN$40&lt;&gt;0,$BP$40&lt;&gt;0,$BR$40&lt;&gt;0,$BT$40&lt;&gt;0,$BV$40&lt;&gt;0,$BX$40&lt;&gt;0,$BZ$40&lt;&gt;0,$CB$40&lt;&gt;0,$CD$40&lt;&gt;0,$CF$40&lt;&gt;0,$CH$40&lt;&gt;0,$CJ$40&lt;&gt;0,$CL$40&lt;&gt;0,$CN$40&lt;&gt;0,$CP$40&lt;&gt;0,$CR$40&lt;&gt;0),IF(AND(COUNTIF($B$40,"*CH*"),$B$36="Poulies"),$B$37,IF(AND(COUNTIF($D$40,"*CH*"),$D$36="Poulies"),$D$37,IF(AND(COUNTIF($F$40,"*CH*"),$F$36="Poulies"),$F$37,IF(AND(COUNTIF($H$40,"*CH*"),$H$36="Poulies"),$H$37,IF(AND(COUNTIF($J$40,"*CH*"),$J$36="Poulies"),$J$37,IF(AND(COUNTIF($L$40,"*CH*"),$L$36="Poulies"),$L$37,IF(AND(COUNTIF($N$40,"*CH*"),$N$36="Poulies"),$N$37,IF(AND(COUNTIF($P$40,"*CH*"),$P$36="Poulies"),$P$37,IF(AND(COUNTIF($R$40,"*CH*"),$R$36="Poulies"),$R$37,IF(AND(COUNTIF($T$40,"*CH*"),$T$36="Poulies"),$T$37,IF(AND(COUNTIF($V$40,"*CH*"),$V$36="Poulies"),$V$37,IF(AND(COUNTIF($X$40,"*CH*"),$X$36="Poulies"),$X$37,IF(AND(COUNTIF($Z$40,"*CH*"),$Z$36="Poulies"),$Z$37,IF(AND(COUNTIF($AB$40,"*CH*"),$AB$36="Poulies"),$AB$37,IF(AND(COUNTIF($AD$40,"*CH*"),$AD$36="Poulies"),$AD$37,IF(AND(COUNTIF($AF$40,"*CH*"),$AF$36="Poulies"),$AF$37,IF(AND(COUNTIF($AH$40,"*CH*"),$AH$36="Poulies"),$AH$37,IF(AND(COUNTIF($AJ$40,"*CH*"),$AJ$36="Poulies"),$AJ$37,IF(AND(COUNTIF($AL$40,"*CH*"),$AL$36="Poulies"),$AL$37,IF(AND(COUNTIF($AN$40,"*CH*"),$AN$36="Poulies"),$AN$37,IF(AND(COUNTIF($AP$40,"*CH*"),$AP$36="Poulies"),$AP$37,IF(AND(COUNTIF($AR$40,"*CH*"),$AR$36="Poulies"),$AR$37,IF(AND(COUNTIF($AT$40,"*CH*"),$AT$36="Poulies"),$AT$37,IF(AND(COUNTIF($AV$40,"*CH*"),$AV$36="Poulies"),$AV$37,IF(AND(COUNTIF($AX$40,"*CH*"),$AX$36="Poulies"),$AX$37,IF(AND(COUNTIF($AZ$40,"*CH*"),$AZ$36="Poulies"),$AZ$37,IF(AND(COUNTIF($BB$40,"*CH*"),$BB$36="Poulies"),$BB$37,IF(AND(COUNTIF($BD$40,"*CH*"),$BD$36="Poulies"),$BD$37,IF(AND(COUNTIF($BF$40,"*CH*"),$BF$36="Poulies"),$BF$37,IF(AND(COUNTIF($BH$40,"*CH*"),$BH$36="Poulies"),$BH$37,IF(AND(COUNTIF($BJ$40,"*CH*"),$BJ$36="Poulies"),$BJ$37,IF(AND(COUNTIF($BL$40,"*CH*"),$BL$36="Poulies"),$BL$37,IF(AND(COUNTIF($BN$40,"*CH*"),$BN$36="Poulies"),$BN$37,IF(AND(COUNTIF($BP$40,"*CH*"),$BP$36="Poulies"),$BP$37,IF(AND(COUNTIF($BR$40,"*CH*"),$BR$36="Poulies"),$BR$37,IF(AND(COUNTIF($BT$40,"*CH*"),$BT$36="Poulies"),$BT$37,IF(AND(COUNTIF($BV$40,"*CH*"),$BV$36="Poulies"),$BV$37,IF(AND(COUNTIF($BX$40,"*CH*"),$BX$36="Poulies"),$BX$37,IF(AND(COUNTIF($BZ$40,"*CH*"),$BZ$36="Poulies"),$BZ$37,IF(AND(COUNTIF($CB$40,"*CH*"),$CB$36="Poulies"),$CB$37,IF(AND(COUNTIF($CD$40,"*CH*"),$CD$36="Poulies"),$CD$37,IF(AND(COUNTIF($CF$40,"*CH*"),$CF$36="Poulies"),$CF$37,IF(AND(COUNTIF($CH$40,"*CH*"),$CH$36="Poulies"),$CH$37,IF(AND(COUNTIF($CJ$40,"*CH*"),$CJ$36="Poulies"),$CJ$37,IF(AND(COUNTIF($CL$40,"*CH*"),$CL$36="Poulies"),$CL$37,IF(AND(COUNTIF($CN$40,"*CH*"),$CN$36="Poulies"),$CN$37,IF(AND(COUNTIF($CP$40,"*CH*"),$CP$36="Poulies"),$CP$37,IF(AND(COUNTIF($CR$40,"*CH*"),$CR$36="Poulies"),$CR$37," "))))))))))))))))))))))))))))))))))))))))))))))))," ")</f>
        <v xml:space="preserve"> </v>
      </c>
      <c r="DL12" s="38" t="str">
        <f t="shared" si="6"/>
        <v xml:space="preserve"> </v>
      </c>
      <c r="DM12" s="38" t="str">
        <f t="shared" si="7"/>
        <v xml:space="preserve"> </v>
      </c>
      <c r="DN12" s="38" t="str">
        <f>IF(OR($B$50&lt;&gt;0,$D$50&lt;&gt;0,$F$50&lt;&gt;0,$H$50&lt;&gt;0,$J$50&lt;&gt;0,$L$50&lt;&gt;0,$N$50&lt;&gt;0,$P$50&lt;&gt;0,$R$50&lt;&gt;0,$T$50&lt;&gt;0,$V$50&lt;&gt;0,$X$50&lt;&gt;0,$Z$50&lt;&gt;0,$AB$50&lt;&gt;0,$AD$50&lt;&gt;0,$AF$50&lt;&gt;0,$AH$50&lt;&gt;0,$AJ$50&lt;&gt;0,$AL$50&lt;&gt;0,$AN$50&lt;&gt;0,$AP$50&lt;&gt;0,$AR$50&lt;&gt;0,$AT$50&lt;&gt;0,$AV$50&lt;&gt;0,$AX$50&lt;&gt;0,$AZ$50&lt;&gt;0,$BB$50&lt;&gt;0,$BD$50&lt;&gt;0,$BF$50&lt;&gt;0,$BH$50&lt;&gt;0,$BJ$50&lt;&gt;0,$BL$50&lt;&gt;0,$BN$50&lt;&gt;0,$BP$50&lt;&gt;0,$BR$50&lt;&gt;0,$BT$50&lt;&gt;0,$BV$50&lt;&gt;0,$BX$50&lt;&gt;0,$BZ$50&lt;&gt;0,$CB$50&lt;&gt;0,$CD$50&lt;&gt;0,$CF$50&lt;&gt;0,$CH$50&lt;&gt;0,$CJ$50&lt;&gt;0,$CL$50&lt;&gt;0,$CN$50&lt;&gt;0,$CP$50&lt;&gt;0,$CR$50&lt;&gt;0),IF(AND(COUNTIF($B$50,"*CH*"),$B$46="Poulies"),$B$47,IF(AND(COUNTIF($D$50,"*CH*"),$D$46="Poulies"),$D$47,IF(AND(COUNTIF($F$50,"*CH*"),$F$46="Poulies"),$F$47,IF(AND(COUNTIF($H$50,"*CH*"),$H$46="Poulies"),$H$47,IF(AND(COUNTIF($J$50,"*CH*"),$J$46="Poulies"),$J$47,IF(AND(COUNTIF($L$50,"*CH*"),$L$46="Poulies"),$L$47,IF(AND(COUNTIF($N$50,"*CH*"),$N$46="Poulies"),$N$47,IF(AND(COUNTIF($P$50,"*CH*"),$P$46="Poulies"),$P$47,IF(AND(COUNTIF($R$50,"*CH*"),$R$46="Poulies"),$R$47,IF(AND(COUNTIF($T$50,"*CH*"),$T$46="Poulies"),$T$47,IF(AND(COUNTIF($V$50,"*CH*"),$V$46="Poulies"),$V$47,IF(AND(COUNTIF($X$50,"*CH*"),$X$46="Poulies"),$X$47,IF(AND(COUNTIF($Z$50,"*CH*"),$Z$46="Poulies"),$Z$47,IF(AND(COUNTIF($AB$50,"*CH*"),$AB$46="Poulies"),$AB$47,IF(AND(COUNTIF($AD$50,"*CH*"),$AD$46="Poulies"),$AD$47,IF(AND(COUNTIF($AF$50,"*CH*"),$AF$46="Poulies"),$AF$47,IF(AND(COUNTIF($AH$50,"*CH*"),$AH$46="Poulies"),$AH$47,IF(AND(COUNTIF($AJ$50,"*CH*"),$AJ$46="Poulies"),$AJ$47,IF(AND(COUNTIF($AL$50,"*CH*"),$AL$46="Poulies"),$AL$47,IF(AND(COUNTIF($AN$50,"*CH*"),$AN$46="Poulies"),$AN$47,IF(AND(COUNTIF($AP$50,"*CH*"),$AP$46="Poulies"),$AP$47,IF(AND(COUNTIF($AR$50,"*CH*"),$AR$46="Poulies"),$AR$47,IF(AND(COUNTIF($AT$50,"*CH*"),$AT$46="Poulies"),$AT$47,IF(AND(COUNTIF($AV$50,"*CH*"),$AV$46="Poulies"),$AV$47,IF(AND(COUNTIF($AX$50,"*CH*"),$AX$46="Poulies"),$AX$47,IF(AND(COUNTIF($AZ$50,"*CH*"),$AZ$46="Poulies"),$AZ$47,IF(AND(COUNTIF($BB$50,"*CH*"),$BB$46="Poulies"),$BB$47,IF(AND(COUNTIF($BD$50,"*CH*"),$BD$46="Poulies"),$BD$47,IF(AND(COUNTIF($BF$50,"*CH*"),$BF$46="Poulies"),$BF$47,IF(AND(COUNTIF($BH$50,"*CH*"),$BH$46="Poulies"),$BH$47,IF(AND(COUNTIF($BJ$50,"*CH*"),$BJ$46="Poulies"),$BJ$47,IF(AND(COUNTIF($BL$50,"*CH*"),$BL$46="Poulies"),$BL$47,IF(AND(COUNTIF($BN$50,"*CH*"),$BN$46="Poulies"),$BN$47,IF(AND(COUNTIF($BP$50,"*CH*"),$BP$46="Poulies"),$BP$47,IF(AND(COUNTIF($BR$50,"*CH*"),$BR$46="Poulies"),$BR$47,IF(AND(COUNTIF($BT$50,"*CH*"),$BT$46="Poulies"),$BT$47,IF(AND(COUNTIF($BV$50,"*CH*"),$BV$46="Poulies"),$BV$47,IF(AND(COUNTIF($BX$50,"*CH*"),$BX$46="Poulies"),$BX$47,IF(AND(COUNTIF($BZ$50,"*CH*"),$BZ$46="Poulies"),$BZ$47,IF(AND(COUNTIF($CB$50,"*CH*"),$CB$46="Poulies"),$CB$47,IF(AND(COUNTIF($CD$50,"*CH*"),$CD$46="Poulies"),$CD$47,IF(AND(COUNTIF($CF$50,"*CH*"),$CF$46="Poulies"),$CF$47,IF(AND(COUNTIF($CH$50,"*CH*"),$CH$46="Poulies"),$CH$47,IF(AND(COUNTIF($CJ$50,"*CH*"),$CJ$46="Poulies"),$CJ$47,IF(AND(COUNTIF($CL$50,"*CH*"),$CL$46="Poulies"),$CL$47,IF(AND(COUNTIF($CN$50,"*CH*"),$CN$46="Poulies"),$CN$47,IF(AND(COUNTIF($CP$50,"*CH*"),$CP$46="Poulies"),$CP$47,IF(AND(COUNTIF($CR$50,"*CH*"),$CR$46="Poulies"),$CR$47," "))))))))))))))))))))))))))))))))))))))))))))))))," ")</f>
        <v xml:space="preserve"> </v>
      </c>
      <c r="DO12" s="38" t="str">
        <f t="shared" si="8"/>
        <v xml:space="preserve"> </v>
      </c>
      <c r="DP12" s="38" t="str">
        <f t="shared" si="9"/>
        <v xml:space="preserve"> </v>
      </c>
    </row>
    <row r="13" spans="1:120" s="50" customFormat="1" ht="26.25" customHeight="1"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E13" s="51"/>
      <c r="BF13" s="51"/>
      <c r="BG13" s="51"/>
      <c r="DA13" s="36" t="s">
        <v>38</v>
      </c>
      <c r="DB13" s="37" t="str">
        <f>IF(OR($B$10&lt;&gt;0,$D$10&lt;&gt;0,$F$10&lt;&gt;0,$H$10&lt;&gt;0,$J$10&lt;&gt;0,$L$10&lt;&gt;0,$N$10&lt;&gt;0,$P$10&lt;&gt;0,$R$10&lt;&gt;0,$T$10&lt;&gt;0,$V$10&lt;&gt;0,$X$10&lt;&gt;0,$Z$10&lt;&gt;0,$AB$10&lt;&gt;0,$AD$10&lt;&gt;0,$AF$10&lt;&gt;0,$AH$10&lt;&gt;0,$AJ$10&lt;&gt;0,$AL$10&lt;&gt;0,$AN$10&lt;&gt;0,$AP$10&lt;&gt;0,$AR$10&lt;&gt;0,$AT$10&lt;&gt;0,$AV$10&lt;&gt;0,$AX$10&lt;&gt;0,$AZ$10&lt;&gt;0,$BB$10&lt;&gt;0,$BD$10&lt;&gt;0,$BF$10&lt;&gt;0,$BH$10&lt;&gt;0,$BJ$10&lt;&gt;0,$BL$10&lt;&gt;0,$BN$10&lt;&gt;0,$BP$10&lt;&gt;0,$BR$10&lt;&gt;0,$BT$10&lt;&gt;0,$BV$10&lt;&gt;0,$BX$10&lt;&gt;0,$BZ$10&lt;&gt;0,$CB$10&lt;&gt;0,$CD$10&lt;&gt;0,$CF$10&lt;&gt;0,$CH$10&lt;&gt;0,$CJ$10&lt;&gt;0,$CL$10&lt;&gt;0,$CN$10&lt;&gt;0,$CP$10&lt;&gt;0,$CR$10&lt;&gt;0),IF(AND(COUNTIF($B$10,"*CD*"),$B$6="Poulies"),$B$7,IF(AND(COUNTIF($D$10,"*CD*"),$D$6="Poulies"),$D$7,IF(AND(COUNTIF($F$10,"*CD*"),$F$6="Poulies"),$F$7,IF(AND(COUNTIF($H$10,"*CD*"),$H$6="Poulies"),$H$7,IF(AND(COUNTIF($J$10,"*CD*"),$J$6="Poulies"),$J$7,IF(AND(COUNTIF($L$10,"*CD*"),$L$6="Poulies"),$L$7,IF(AND(COUNTIF($N$10,"*CD*"),$N$6="Poulies"),$N$7,IF(AND(COUNTIF($P$10,"*CD*"),$P$6="Poulies"),$P$7,IF(AND(COUNTIF($R$10,"*CD*"),$R$6="Poulies"),$R$7,IF(AND(COUNTIF($T$10,"*CD*"),$T$6="Poulies"),$T$7,IF(AND(COUNTIF($V$10,"*CD*"),$V$6="Poulies"),$V$7,IF(AND(COUNTIF($X$10,"*CD*"),$X$6="Poulies"),$X$7,IF(AND(COUNTIF($Z$10,"*CD*"),$Z$6="Poulies"),$Z$7,IF(AND(COUNTIF($AB$10,"*CD*"),$AB$6="Poulies"),$AB$7,IF(AND(COUNTIF($AD$10,"*CD*"),$AD$6="Poulies"),$AD$7,IF(AND(COUNTIF($AF$10,"*CD*"),$AF$6="Poulies"),$AF$7,IF(AND(COUNTIF($AH$10,"*CD*"),$AH$6="Poulies"),$AH$7,IF(AND(COUNTIF($AJ$10,"*CD*"),$AJ$6="Poulies"),$AJ$7,IF(AND(COUNTIF($AL$10,"*CD*"),$AL$6="Poulies"),$AL$7,IF(AND(COUNTIF($AN$10,"*CD*"),$AN$6="Poulies"),$AN$7,IF(AND(COUNTIF($AP$10,"*CD*"),$AP$6="Poulies"),$AP$7,IF(AND(COUNTIF($AR$10,"*CD*"),$AR$6="Poulies"),$AR$7,IF(AND(COUNTIF($AT$10,"*CD*"),$AT$6="Poulies"),$AT$7,IF(AND(COUNTIF($AV$10,"*CD*"),$AV$6="Poulies"),$AV$7,IF(AND(COUNTIF($AX$10,"*CD*"),$AX$6="Poulies"),$AX$7,IF(AND(COUNTIF($AZ$10,"*CD*"),$AZ$6="Poulies"),$AZ$7,IF(AND(COUNTIF($BB$10,"*CD*"),$BB$6="Poulies"),$BB$7,IF(AND(COUNTIF($BD$10,"*CD*"),$BD$6="Poulies"),$BD$7,IF(AND(COUNTIF($BF$10,"*CD*"),$BF$6="Poulies"),$BF$7,IF(AND(COUNTIF($BH$10,"*CD*"),$BH$6="Poulies"),$BH$7,IF(AND(COUNTIF($BJ$10,"*CD*"),$BJ$6="Poulies"),$BJ$7,IF(AND(COUNTIF($BL$10,"*CD*"),$BL$6="Poulies"),$BL$7,IF(AND(COUNTIF($BN$10,"*CD*"),$BN$6="Poulies"),$BN$7,IF(AND(COUNTIF($BP$10,"*CD*"),$BP$6="Poulies"),$BP$7,IF(AND(COUNTIF($BR$10,"*CD*"),$BR$6="Poulies"),$BR$7,IF(AND(COUNTIF($BT$10,"*CD*"),$BT$6="Poulies"),$BT$7,IF(AND(COUNTIF($BV$10,"*CD*"),$BV$6="Poulies"),$BV$7,IF(AND(COUNTIF($BX$10,"*CD*"),$BX$6="Poulies"),$BX$7,IF(AND(COUNTIF($BZ$10,"*CD*"),$BZ$6="Poulies"),$BZ$7,IF(AND(COUNTIF($CB$10,"*CD*"),$CB$6="Poulies"),$CB$7,IF(AND(COUNTIF($CD$10,"*CD*"),$CD$6="Poulies"),$CD$7,IF(AND(COUNTIF($CF$10,"*CD*"),$CF$6="Poulies"),$CF$7,IF(AND(COUNTIF($CH$10,"*CD*"),$CH$6="Poulies"),$CH$7,IF(AND(COUNTIF($CJ$10,"*CD*"),$CJ$6="Poulies"),$CJ$7,IF(AND(COUNTIF($CL$10,"*CD*"),$CL$6="Poulies"),$CL$7,IF(AND(COUNTIF($CN$10,"*CD*"),$CN$6="Poulies"),$CN$7,IF(AND(COUNTIF($CP$10,"*CD*"),$CP$6="Poulies"),$CP$7,IF(AND(COUNTIF($CR$10,"*CD*"),$CR$6="Poulies"),$CR$7," "))))))))))))))))))))))))))))))))))))))))))))))))," ")</f>
        <v xml:space="preserve"> </v>
      </c>
      <c r="DC13" s="37" t="str">
        <f t="shared" si="0"/>
        <v xml:space="preserve"> </v>
      </c>
      <c r="DD13" s="37" t="str">
        <f t="shared" si="1"/>
        <v xml:space="preserve"> </v>
      </c>
      <c r="DE13" s="37" t="str">
        <f>IF(OR($B$20&lt;&gt;0,$D$20&lt;&gt;0,$F$20&lt;&gt;0,$H$20&lt;&gt;0,$J$20&lt;&gt;0,$L$20&lt;&gt;0,$N$20&lt;&gt;0,$P$20&lt;&gt;0,$R$20&lt;&gt;0,$T$20&lt;&gt;0,$V$20&lt;&gt;0,$X$20&lt;&gt;0,$Z$20&lt;&gt;0,$AB$20&lt;&gt;0,$AD$20&lt;&gt;0,$AF$20&lt;&gt;0,$AH$20&lt;&gt;0,$AJ$20&lt;&gt;0,$AL$20&lt;&gt;0,$AN$20&lt;&gt;0,$AP$20&lt;&gt;0,$AR$20&lt;&gt;0,$AT$20&lt;&gt;0,$AV$20&lt;&gt;0,$AX$20&lt;&gt;0,$AZ$20&lt;&gt;0,$BB$20&lt;&gt;0,$BD$20&lt;&gt;0,$BF$20&lt;&gt;0,$BH$20&lt;&gt;0,$BJ$20&lt;&gt;0,$BL$20&lt;&gt;0,$BN$20&lt;&gt;0,$BP$20&lt;&gt;0,$BR$20&lt;&gt;0,$BT$20&lt;&gt;0,$BV$20&lt;&gt;0,$BX$20&lt;&gt;0,$BZ$20&lt;&gt;0,$CB$20&lt;&gt;0,$CD$20&lt;&gt;0,$CF$20&lt;&gt;0,$CH$20&lt;&gt;0,$CJ$20&lt;&gt;0,$CL$20&lt;&gt;0,$CN$20&lt;&gt;0,$CP$20&lt;&gt;0,$CR$20&lt;&gt;0),IF(AND(COUNTIF($B$20,"*CD*"),$B$16="Poulies"),$B$17,IF(AND(COUNTIF($D$20,"*CD*"),$D$16="Poulies"),$D$17,IF(AND(COUNTIF($F$20,"*CD*"),$F$16="Poulies"),$F$17,IF(AND(COUNTIF($H$20,"*CD*"),$H$16="Poulies"),$H$17,IF(AND(COUNTIF($J$20,"*CD*"),$J$16="Poulies"),$J$17,IF(AND(COUNTIF($L$20,"*CD*"),$L$16="Poulies"),$L$17,IF(AND(COUNTIF($N$20,"*CD*"),$N$16="Poulies"),$N$17,IF(AND(COUNTIF($P$20,"*CD*"),$P$16="Poulies"),$P$17,IF(AND(COUNTIF($R$20,"*CD*"),$R$16="Poulies"),$R$17,IF(AND(COUNTIF($T$20,"*CD*"),$T$16="Poulies"),$T$17,IF(AND(COUNTIF($V$20,"*CD*"),$V$16="Poulies"),$V$17,IF(AND(COUNTIF($X$20,"*CD*"),$X$16="Poulies"),$X$17,IF(AND(COUNTIF($Z$20,"*CD*"),$Z$16="Poulies"),$Z$17,IF(AND(COUNTIF($AB$20,"*CD*"),$AB$16="Poulies"),$AB$17,IF(AND(COUNTIF($AD$20,"*CD*"),$AD$16="Poulies"),$AD$17,IF(AND(COUNTIF($AF$20,"*CD*"),$AF$16="Poulies"),$AF$17,IF(AND(COUNTIF($AH$20,"*CD*"),$AH$16="Poulies"),$AH$17,IF(AND(COUNTIF($AJ$20,"*CD*"),$AJ$16="Poulies"),$AJ$17,IF(AND(COUNTIF($AL$20,"*CD*"),$AL$16="Poulies"),$AL$17,IF(AND(COUNTIF($AN$20,"*CD*"),$AN$16="Poulies"),$AN$17,IF(AND(COUNTIF($AP$20,"*CD*"),$AP$16="Poulies"),$AP$17,IF(AND(COUNTIF($AR$20,"*CD*"),$AR$16="Poulies"),$AR$17,IF(AND(COUNTIF($AT$20,"*CD*"),$AT$16="Poulies"),$AT$17,IF(AND(COUNTIF($AV$20,"*CD*"),$AV$16="Poulies"),$AV$17,IF(AND(COUNTIF($AX$20,"*CD*"),$AX$16="Poulies"),$AX$17,IF(AND(COUNTIF($AZ$20,"*CD*"),$AZ$16="Poulies"),$AZ$17,IF(AND(COUNTIF($BB$20,"*CD*"),$BB$16="Poulies"),$BB$17,IF(AND(COUNTIF($BD$20,"*CD*"),$BD$16="Poulies"),$BD$17,IF(AND(COUNTIF($BF$20,"*CD*"),$BF$16="Poulies"),$BF$17,IF(AND(COUNTIF($BH$20,"*CD*"),$BH$16="Poulies"),$BH$17,IF(AND(COUNTIF($BJ$20,"*CD*"),$BJ$16="Poulies"),$BJ$17,IF(AND(COUNTIF($BL$20,"*CD*"),$BL$16="Poulies"),$BL$17,IF(AND(COUNTIF($BN$20,"*CD*"),$BN$16="Poulies"),$BN$17,IF(AND(COUNTIF($BP$20,"*CD*"),$BP$16="Poulies"),$BP$17,IF(AND(COUNTIF($BR$20,"*CD*"),$BR$16="Poulies"),$BR$17,IF(AND(COUNTIF($BT$20,"*CD*"),$BT$16="Poulies"),$BT$17,IF(AND(COUNTIF($BV$20,"*CD*"),$BV$16="Poulies"),$BV$17,IF(AND(COUNTIF($BX$20,"*CD*"),$BX$16="Poulies"),$BX$17,IF(AND(COUNTIF($BZ$20,"*CD*"),$BZ$16="Poulies"),$BZ$17,IF(AND(COUNTIF($CB$20,"*CD*"),$CB$16="Poulies"),$CB$17,IF(AND(COUNTIF($CD$20,"*CD*"),$CD$16="Poulies"),$CD$17,IF(AND(COUNTIF($CF$20,"*CD*"),$CF$16="Poulies"),$CF$17,IF(AND(COUNTIF($CH$20,"*CD*"),$CH$16="Poulies"),$CH$17,IF(AND(COUNTIF($CJ$20,"*CD*"),$CJ$16="Poulies"),$CJ$17,IF(AND(COUNTIF($CL$20,"*CD*"),$CL$16="Poulies"),$CL$17,IF(AND(COUNTIF($CN$20,"*CD*"),$CN$16="Poulies"),$CN$17,IF(AND(COUNTIF($CP$20,"*CD*"),$CP$16="Poulies"),$CP$17,IF(AND(COUNTIF($CR$20,"*CD*"),$CR$16="Poulies"),$CR$17," "))))))))))))))))))))))))))))))))))))))))))))))))," ")</f>
        <v xml:space="preserve"> </v>
      </c>
      <c r="DF13" s="37" t="str">
        <f t="shared" si="2"/>
        <v xml:space="preserve"> </v>
      </c>
      <c r="DG13" s="37" t="str">
        <f t="shared" si="3"/>
        <v xml:space="preserve"> </v>
      </c>
      <c r="DH13" s="38" t="str">
        <f>IF(OR($B$30&lt;&gt;0,$D$30&lt;&gt;0,$F$30&lt;&gt;0,$H$30&lt;&gt;0,$J$30&lt;&gt;0,$L$30&lt;&gt;0,$N$30&lt;&gt;0,$P$30&lt;&gt;0,$R$30&lt;&gt;0,$T$30&lt;&gt;0,$V$30&lt;&gt;0,$X$30&lt;&gt;0,$Z$30&lt;&gt;0,$AB$30&lt;&gt;0,$AD$30&lt;&gt;0,$AF$30&lt;&gt;0,$AH$30&lt;&gt;0,$AJ$30&lt;&gt;0,$AL$30&lt;&gt;0,$AN$30&lt;&gt;0,$AP$30&lt;&gt;0,$AR$30&lt;&gt;0,$AT$30&lt;&gt;0,$AV$30&lt;&gt;0,$AX$30&lt;&gt;0,$AZ$30&lt;&gt;0,$BB$30&lt;&gt;0,$BD$30&lt;&gt;0,$BF$30&lt;&gt;0,$BH$30&lt;&gt;0,$BJ$30&lt;&gt;0,$BL$30&lt;&gt;0,$BN$30&lt;&gt;0,$BP$30&lt;&gt;0,$BR$30&lt;&gt;0,$BT$30&lt;&gt;0,$BV$30&lt;&gt;0,$BX$30&lt;&gt;0,$BZ$30&lt;&gt;0,$CB$30&lt;&gt;0,$CD$30&lt;&gt;0,$CF$30&lt;&gt;0,$CH$30&lt;&gt;0,$CJ$30&lt;&gt;0,$CL$30&lt;&gt;0,$CN$30&lt;&gt;0,$CP$30&lt;&gt;0,$CR$30&lt;&gt;0),IF(AND(COUNTIF($B$30,"*CD*"),$B$26="Poulies"),$B$27,IF(AND(COUNTIF($D$30,"*CD*"),$D$26="Poulies"),$D$27,IF(AND(COUNTIF($F$30,"*CD*"),$F$26="Poulies"),$F$27,IF(AND(COUNTIF($H$30,"*CD*"),$H$26="Poulies"),$H$27,IF(AND(COUNTIF($J$30,"*CD*"),$J$26="Poulies"),$J$27,IF(AND(COUNTIF($L$30,"*CD*"),$L$26="Poulies"),$L$27,IF(AND(COUNTIF($N$30,"*CD*"),$N$26="Poulies"),$N$27,IF(AND(COUNTIF($P$30,"*CD*"),$P$26="Poulies"),$P$27,IF(AND(COUNTIF($R$30,"*CD*"),$R$26="Poulies"),$R$27,IF(AND(COUNTIF($T$30,"*CD*"),$T$26="Poulies"),$T$27,IF(AND(COUNTIF($V$30,"*CD*"),$V$26="Poulies"),$V$27,IF(AND(COUNTIF($X$30,"*CD*"),$X$26="Poulies"),$X$27,IF(AND(COUNTIF($Z$30,"*CD*"),$Z$26="Poulies"),$Z$27,IF(AND(COUNTIF($AB$30,"*CD*"),$AB$26="Poulies"),$AB$27,IF(AND(COUNTIF($AD$30,"*CD*"),$AD$26="Poulies"),$AD$27,IF(AND(COUNTIF($AF$30,"*CD*"),$AF$26="Poulies"),$AF$27,IF(AND(COUNTIF($AH$30,"*CD*"),$AH$26="Poulies"),$AH$27,IF(AND(COUNTIF($AJ$30,"*CD*"),$AJ$26="Poulies"),$AJ$27,IF(AND(COUNTIF($AL$30,"*CD*"),$AL$26="Poulies"),$AL$27,IF(AND(COUNTIF($AN$30,"*CD*"),$AN$26="Poulies"),$AN$27,IF(AND(COUNTIF($AP$30,"*CD*"),$AP$26="Poulies"),$AP$27,IF(AND(COUNTIF($AR$30,"*CD*"),$AR$26="Poulies"),$AR$27,IF(AND(COUNTIF($AT$30,"*CD*"),$AT$26="Poulies"),$AT$27,IF(AND(COUNTIF($AV$30,"*CD*"),$AV$26="Poulies"),$AV$27,IF(AND(COUNTIF($AX$30,"*CD*"),$AX$26="Poulies"),$AX$27,IF(AND(COUNTIF($AZ$30,"*CD*"),$AZ$26="Poulies"),$AZ$27,IF(AND(COUNTIF($BB$30,"*CD*"),$BB$26="Poulies"),$BB$27,IF(AND(COUNTIF($BD$30,"*CD*"),$BD$26="Poulies"),$BD$27,IF(AND(COUNTIF($BF$30,"*CD*"),$BF$26="Poulies"),$BF$27,IF(AND(COUNTIF($BH$30,"*CD*"),$BH$26="Poulies"),$BH$27,IF(AND(COUNTIF($BJ$30,"*CD*"),$BJ$26="Poulies"),$BJ$27,IF(AND(COUNTIF($BL$30,"*CD*"),$BL$26="Poulies"),$BL$27,IF(AND(COUNTIF($BN$30,"*CD*"),$BN$26="Poulies"),$BN$27,IF(AND(COUNTIF($BP$30,"*CD*"),$BP$26="Poulies"),$BP$27,IF(AND(COUNTIF($BR$30,"*CD*"),$BR$26="Poulies"),$BR$27,IF(AND(COUNTIF($BT$30,"*CD*"),$BT$26="Poulies"),$BT$27,IF(AND(COUNTIF($BV$30,"*CD*"),$BV$26="Poulies"),$BV$27,IF(AND(COUNTIF($BX$30,"*CD*"),$BX$26="Poulies"),$BX$27,IF(AND(COUNTIF($BZ$30,"*CD*"),$BZ$26="Poulies"),$BZ$27,IF(AND(COUNTIF($CB$30,"*CD*"),$CB$26="Poulies"),$CB$27,IF(AND(COUNTIF($CD$30,"*CD*"),$CD$26="Poulies"),$CD$27,IF(AND(COUNTIF($CF$30,"*CD*"),$CF$26="Poulies"),$CF$27,IF(AND(COUNTIF($CH$30,"*CD*"),$CH$26="Poulies"),$CH$27,IF(AND(COUNTIF($CJ$30,"*CD*"),$CJ$26="Poulies"),$CJ$27,IF(AND(COUNTIF($CL$30,"*CD*"),$CL$26="Poulies"),$CL$27,IF(AND(COUNTIF($CN$30,"*CD*"),$CN$26="Poulies"),$CN$27,IF(AND(COUNTIF($CP$30,"*CD*"),$CP$26="Poulies"),$CP$27,IF(AND(COUNTIF($CR$30,"*CD*"),$CR$26="Poulies"),$CR$27," "))))))))))))))))))))))))))))))))))))))))))))))))," ")</f>
        <v xml:space="preserve"> </v>
      </c>
      <c r="DI13" s="38" t="str">
        <f t="shared" si="4"/>
        <v xml:space="preserve"> </v>
      </c>
      <c r="DJ13" s="39" t="str">
        <f t="shared" si="5"/>
        <v xml:space="preserve"> </v>
      </c>
      <c r="DK13" s="38" t="str">
        <f>IF(OR($B$40&lt;&gt;0,$D$40&lt;&gt;0,$F$40&lt;&gt;0,$H$40&lt;&gt;0,$J$40&lt;&gt;0,$L$40&lt;&gt;0,$N$40&lt;&gt;0,$P$40&lt;&gt;0,$R$40&lt;&gt;0,$T$40&lt;&gt;0,$V$40&lt;&gt;0,$X$40&lt;&gt;0,$Z$40&lt;&gt;0,$AB$40&lt;&gt;0,$AD$40&lt;&gt;0,$AF$40&lt;&gt;0,$AH$40&lt;&gt;0,$AJ$40&lt;&gt;0,$AL$40&lt;&gt;0,$AN$40&lt;&gt;0,$AP$40&lt;&gt;0,$AR$40&lt;&gt;0,$AT$40&lt;&gt;0,$AV$40&lt;&gt;0,$AX$40&lt;&gt;0,$AZ$40&lt;&gt;0,$BB$40&lt;&gt;0,$BD$40&lt;&gt;0,$BF$40&lt;&gt;0,$BH$40&lt;&gt;0,$BJ$40&lt;&gt;0,$BL$40&lt;&gt;0,$BN$40&lt;&gt;0,$BP$40&lt;&gt;0,$BR$40&lt;&gt;0,$BT$40&lt;&gt;0,$BV$40&lt;&gt;0,$BX$40&lt;&gt;0,$BZ$40&lt;&gt;0,$CB$40&lt;&gt;0,$CD$40&lt;&gt;0,$CF$40&lt;&gt;0,$CH$40&lt;&gt;0,$CJ$40&lt;&gt;0,$CL$40&lt;&gt;0,$CN$40&lt;&gt;0,$CP$40&lt;&gt;0,$CR$40&lt;&gt;0),IF(AND(COUNTIF($B$40,"*CD*"),$B$36="Poulies"),$B$37,IF(AND(COUNTIF($D$40,"*CD*"),$D$36="Poulies"),$D$37,IF(AND(COUNTIF($F$40,"*CD*"),$F$36="Poulies"),$F$37,IF(AND(COUNTIF($H$40,"*CD*"),$H$36="Poulies"),$H$37,IF(AND(COUNTIF($J$40,"*CD*"),$J$36="Poulies"),$J$37,IF(AND(COUNTIF($L$40,"*CD*"),$L$36="Poulies"),$L$37,IF(AND(COUNTIF($N$40,"*CD*"),$N$36="Poulies"),$N$37,IF(AND(COUNTIF($P$40,"*CD*"),$P$36="Poulies"),$P$37,IF(AND(COUNTIF($R$40,"*CD*"),$R$36="Poulies"),$R$37,IF(AND(COUNTIF($T$40,"*CD*"),$T$36="Poulies"),$T$37,IF(AND(COUNTIF($V$40,"*CD*"),$V$36="Poulies"),$V$37,IF(AND(COUNTIF($X$40,"*CD*"),$X$36="Poulies"),$X$37,IF(AND(COUNTIF($Z$40,"*CD*"),$Z$36="Poulies"),$Z$37,IF(AND(COUNTIF($AB$40,"*CD*"),$AB$36="Poulies"),$AB$37,IF(AND(COUNTIF($AD$40,"*CD*"),$AD$36="Poulies"),$AD$37,IF(AND(COUNTIF($AF$40,"*CD*"),$AF$36="Poulies"),$AF$37,IF(AND(COUNTIF($AH$40,"*CD*"),$AH$36="Poulies"),$AH$37,IF(AND(COUNTIF($AJ$40,"*CD*"),$AJ$36="Poulies"),$AJ$37,IF(AND(COUNTIF($AL$40,"*CD*"),$AL$36="Poulies"),$AL$37,IF(AND(COUNTIF($AN$40,"*CD*"),$AN$36="Poulies"),$AN$37,IF(AND(COUNTIF($AP$40,"*CD*"),$AP$36="Poulies"),$AP$37,IF(AND(COUNTIF($AR$40,"*CD*"),$AR$36="Poulies"),$AR$37,IF(AND(COUNTIF($AT$40,"*CD*"),$AT$36="Poulies"),$AT$37,IF(AND(COUNTIF($AV$40,"*CD*"),$AV$36="Poulies"),$AV$37,IF(AND(COUNTIF($AX$40,"*CD*"),$AX$36="Poulies"),$AX$37,IF(AND(COUNTIF($AZ$40,"*CD*"),$AZ$36="Poulies"),$AZ$37,IF(AND(COUNTIF($BB$40,"*CD*"),$BB$36="Poulies"),$BB$37,IF(AND(COUNTIF($BD$40,"*CD*"),$BD$36="Poulies"),$BD$37,IF(AND(COUNTIF($BF$40,"*CD*"),$BF$36="Poulies"),$BF$37,IF(AND(COUNTIF($BH$40,"*CD*"),$BH$36="Poulies"),$BH$37,IF(AND(COUNTIF($BJ$40,"*CD*"),$BJ$36="Poulies"),$BJ$37,IF(AND(COUNTIF($BL$40,"*CD*"),$BL$36="Poulies"),$BL$37,IF(AND(COUNTIF($BN$40,"*CD*"),$BN$36="Poulies"),$BN$37,IF(AND(COUNTIF($BP$40,"*CD*"),$BP$36="Poulies"),$BP$37,IF(AND(COUNTIF($BR$40,"*CD*"),$BR$36="Poulies"),$BR$37,IF(AND(COUNTIF($BT$40,"*CD*"),$BT$36="Poulies"),$BT$37,IF(AND(COUNTIF($BV$40,"*CD*"),$BV$36="Poulies"),$BV$37,IF(AND(COUNTIF($BX$40,"*CD*"),$BX$36="Poulies"),$BX$37,IF(AND(COUNTIF($BZ$40,"*CD*"),$BZ$36="Poulies"),$BZ$37,IF(AND(COUNTIF($CB$40,"*CD*"),$CB$36="Poulies"),$CB$37,IF(AND(COUNTIF($CD$40,"*CD*"),$CD$36="Poulies"),$CD$37,IF(AND(COUNTIF($CF$40,"*CD*"),$CF$36="Poulies"),$CF$37,IF(AND(COUNTIF($CH$40,"*CD*"),$CH$36="Poulies"),$CH$37,IF(AND(COUNTIF($CJ$40,"*CD*"),$CJ$36="Poulies"),$CJ$37,IF(AND(COUNTIF($CL$40,"*CD*"),$CL$36="Poulies"),$CL$37,IF(AND(COUNTIF($CN$40,"*CD*"),$CN$36="Poulies"),$CN$37,IF(AND(COUNTIF($CP$40,"*CD*"),$CP$36="Poulies"),$CP$37,IF(AND(COUNTIF($CR$40,"*CD*"),$CR$36="Poulies"),$CR$37," "))))))))))))))))))))))))))))))))))))))))))))))))," ")</f>
        <v xml:space="preserve"> </v>
      </c>
      <c r="DL13" s="38" t="str">
        <f t="shared" si="6"/>
        <v xml:space="preserve"> </v>
      </c>
      <c r="DM13" s="38" t="str">
        <f t="shared" si="7"/>
        <v xml:space="preserve"> </v>
      </c>
      <c r="DN13" s="38" t="str">
        <f>IF(OR($B$50&lt;&gt;0,$D$50&lt;&gt;0,$F$50&lt;&gt;0,$H$50&lt;&gt;0,$J$50&lt;&gt;0,$L$50&lt;&gt;0,$N$50&lt;&gt;0,$P$50&lt;&gt;0,$R$50&lt;&gt;0,$T$50&lt;&gt;0,$V$50&lt;&gt;0,$X$50&lt;&gt;0,$Z$50&lt;&gt;0,$AB$50&lt;&gt;0,$AD$50&lt;&gt;0,$AF$50&lt;&gt;0,$AH$50&lt;&gt;0,$AJ$50&lt;&gt;0,$AL$50&lt;&gt;0,$AN$50&lt;&gt;0,$AP$50&lt;&gt;0,$AR$50&lt;&gt;0,$AT$50&lt;&gt;0,$AV$50&lt;&gt;0,$AX$50&lt;&gt;0,$AZ$50&lt;&gt;0,$BB$50&lt;&gt;0,$BD$50&lt;&gt;0,$BF$50&lt;&gt;0,$BH$50&lt;&gt;0,$BJ$50&lt;&gt;0,$BL$50&lt;&gt;0,$BN$50&lt;&gt;0,$BP$50&lt;&gt;0,$BR$50&lt;&gt;0,$BT$50&lt;&gt;0,$BV$50&lt;&gt;0,$BX$50&lt;&gt;0,$BZ$50&lt;&gt;0,$CB$50&lt;&gt;0,$CD$50&lt;&gt;0,$CF$50&lt;&gt;0,$CH$50&lt;&gt;0,$CJ$50&lt;&gt;0,$CL$50&lt;&gt;0,$CN$50&lt;&gt;0,$CP$50&lt;&gt;0,$CR$50&lt;&gt;0),IF(AND(COUNTIF($B$50,"*CD*"),$B$46="Poulies"),$B$47,IF(AND(COUNTIF($D$50,"*CD*"),$D$46="Poulies"),$D$47,IF(AND(COUNTIF($F$50,"*CD*"),$F$46="Poulies"),$F$47,IF(AND(COUNTIF($H$50,"*CD*"),$H$46="Poulies"),$H$47,IF(AND(COUNTIF($J$50,"*CD*"),$J$46="Poulies"),$J$47,IF(AND(COUNTIF($L$50,"*CD*"),$L$46="Poulies"),$L$47,IF(AND(COUNTIF($N$50,"*CD*"),$N$46="Poulies"),$N$47,IF(AND(COUNTIF($P$50,"*CD*"),$P$46="Poulies"),$P$47,IF(AND(COUNTIF($R$50,"*CD*"),$R$46="Poulies"),$R$47,IF(AND(COUNTIF($T$50,"*CD*"),$T$46="Poulies"),$T$47,IF(AND(COUNTIF($V$50,"*CD*"),$V$46="Poulies"),$V$47,IF(AND(COUNTIF($X$50,"*CD*"),$X$46="Poulies"),$X$47,IF(AND(COUNTIF($Z$50,"*CD*"),$Z$46="Poulies"),$Z$47,IF(AND(COUNTIF($AB$50,"*CD*"),$AB$46="Poulies"),$AB$47,IF(AND(COUNTIF($AD$50,"*CD*"),$AD$46="Poulies"),$AD$47,IF(AND(COUNTIF($AF$50,"*CD*"),$AF$46="Poulies"),$AF$47,IF(AND(COUNTIF($AH$50,"*CD*"),$AH$46="Poulies"),$AH$47,IF(AND(COUNTIF($AJ$50,"*CD*"),$AJ$46="Poulies"),$AJ$47,IF(AND(COUNTIF($AL$50,"*CD*"),$AL$46="Poulies"),$AL$47,IF(AND(COUNTIF($AN$50,"*CD*"),$AN$46="Poulies"),$AN$47,IF(AND(COUNTIF($AP$50,"*CD*"),$AP$46="Poulies"),$AP$47,IF(AND(COUNTIF($AR$50,"*CD*"),$AR$46="Poulies"),$AR$47,IF(AND(COUNTIF($AT$50,"*CD*"),$AT$46="Poulies"),$AT$47,IF(AND(COUNTIF($AV$50,"*CD*"),$AV$46="Poulies"),$AV$47,IF(AND(COUNTIF($AX$50,"*CD*"),$AX$46="Poulies"),$AX$47,IF(AND(COUNTIF($AZ$50,"*CD*"),$AZ$46="Poulies"),$AZ$47,IF(AND(COUNTIF($BB$50,"*CD*"),$BB$46="Poulies"),$BB$47,IF(AND(COUNTIF($BD$50,"*CD*"),$BD$46="Poulies"),$BD$47,IF(AND(COUNTIF($BF$50,"*CD*"),$BF$46="Poulies"),$BF$47,IF(AND(COUNTIF($BH$50,"*CD*"),$BH$46="Poulies"),$BH$47,IF(AND(COUNTIF($BJ$50,"*CD*"),$BJ$46="Poulies"),$BJ$47,IF(AND(COUNTIF($BL$50,"*CD*"),$BL$46="Poulies"),$BL$47,IF(AND(COUNTIF($BN$50,"*CD*"),$BN$46="Poulies"),$BN$47,IF(AND(COUNTIF($BP$50,"*CD*"),$BP$46="Poulies"),$BP$47,IF(AND(COUNTIF($BR$50,"*CD*"),$BR$46="Poulies"),$BR$47,IF(AND(COUNTIF($BT$50,"*CD*"),$BT$46="Poulies"),$BT$47,IF(AND(COUNTIF($BV$50,"*CD*"),$BV$46="Poulies"),$BV$47,IF(AND(COUNTIF($BX$50,"*CD*"),$BX$46="Poulies"),$BX$47,IF(AND(COUNTIF($BZ$50,"*CD*"),$BZ$46="Poulies"),$BZ$47,IF(AND(COUNTIF($CB$50,"*CD*"),$CB$46="Poulies"),$CB$47,IF(AND(COUNTIF($CD$50,"*CD*"),$CD$46="Poulies"),$CD$47,IF(AND(COUNTIF($CF$50,"*CD*"),$CF$46="Poulies"),$CF$47,IF(AND(COUNTIF($CH$50,"*CD*"),$CH$46="Poulies"),$CH$47,IF(AND(COUNTIF($CJ$50,"*CD*"),$CJ$46="Poulies"),$CJ$47,IF(AND(COUNTIF($CL$50,"*CD*"),$CL$46="Poulies"),$CL$47,IF(AND(COUNTIF($CN$50,"*CD*"),$CN$46="Poulies"),$CN$47,IF(AND(COUNTIF($CP$50,"*CD*"),$CP$46="Poulies"),$CP$47,IF(AND(COUNTIF($CR$50,"*CD*"),$CR$46="Poulies"),$CR$47," "))))))))))))))))))))))))))))))))))))))))))))))))," ")</f>
        <v xml:space="preserve"> </v>
      </c>
      <c r="DO13" s="38" t="str">
        <f t="shared" si="8"/>
        <v xml:space="preserve"> </v>
      </c>
      <c r="DP13" s="38" t="str">
        <f t="shared" si="9"/>
        <v xml:space="preserve"> </v>
      </c>
    </row>
    <row r="14" spans="1:120" s="54" customFormat="1" ht="26.25" customHeight="1">
      <c r="A14" s="24"/>
      <c r="B14" s="25" t="s">
        <v>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6" t="str">
        <f>B14</f>
        <v>TOUR 2</v>
      </c>
      <c r="AG14" s="25"/>
      <c r="AH14" s="25" t="str">
        <f>IF(AH17&lt;&gt;0,B14," ")</f>
        <v>TOUR 2</v>
      </c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6" t="str">
        <f>IF(AH14&lt;&gt;" ",AH14," ")</f>
        <v>TOUR 2</v>
      </c>
      <c r="BM14" s="25"/>
      <c r="BN14" s="25" t="str">
        <f>IF(BN17&lt;&gt;0,BL14," ")</f>
        <v>TOUR 2</v>
      </c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6" t="str">
        <f>IF(BN14&lt;&gt;" ",BN14," ")</f>
        <v>TOUR 2</v>
      </c>
      <c r="CS14" s="25"/>
      <c r="DA14" s="36" t="s">
        <v>30</v>
      </c>
      <c r="DB14" s="37" t="str">
        <f>IF(OR($B$10&lt;&gt;0,$D$10&lt;&gt;0,$F$10&lt;&gt;0,$H$10&lt;&gt;0,$J$10&lt;&gt;0,$L$10&lt;&gt;0,$N$10&lt;&gt;0,$P$10&lt;&gt;0,$R$10&lt;&gt;0,$T$10&lt;&gt;0,$V$10&lt;&gt;0,$X$10&lt;&gt;0,$Z$10&lt;&gt;0,$AB$10&lt;&gt;0,$AD$10&lt;&gt;0,$AF$10&lt;&gt;0,$AH$10&lt;&gt;0,$AJ$10&lt;&gt;0,$AL$10&lt;&gt;0,$AN$10&lt;&gt;0,$AP$10&lt;&gt;0,$AR$10&lt;&gt;0,$AT$10&lt;&gt;0,$AV$10&lt;&gt;0,$AX$10&lt;&gt;0,$AZ$10&lt;&gt;0,$BB$10&lt;&gt;0,$BD$10&lt;&gt;0,$BF$10&lt;&gt;0,$BH$10&lt;&gt;0,$BJ$10&lt;&gt;0,$BL$10&lt;&gt;0,$BN$10&lt;&gt;0,$BP$10&lt;&gt;0,$BR$10&lt;&gt;0,$BT$10&lt;&gt;0,$BV$10&lt;&gt;0,$BX$10&lt;&gt;0,$BZ$10&lt;&gt;0,$CB$10&lt;&gt;0,$CD$10&lt;&gt;0,$CF$10&lt;&gt;0,$CH$10&lt;&gt;0,$CJ$10&lt;&gt;0,$CL$10&lt;&gt;0,$CN$10&lt;&gt;0,$CP$10&lt;&gt;0,$CR$10&lt;&gt;0),IF(AND(COUNTIF($B$10,"*JH*"),$B$6="Classique"),$B$7,IF(AND(COUNTIF($D$10,"*JH*"),$D$6="Classique"),$D$7,IF(AND(COUNTIF($F$10,"*JH*"),$F$6="Classique"),$F$7,IF(AND(COUNTIF($H$10,"*JH*"),$H$6="Classique"),$H$7,IF(AND(COUNTIF($J$10,"*JH*"),$J$6="Classique"),$J$7,IF(AND(COUNTIF($L$10,"*JH*"),$L$6="Classique"),$L$7,IF(AND(COUNTIF($N$10,"*JH*"),$N$6="Classique"),$N$7,IF(AND(COUNTIF($P$10,"*JH*"),$P$6="Classique"),$P$7,IF(AND(COUNTIF($R$10,"*JH*"),$R$6="Classique"),$R$7,IF(AND(COUNTIF($T$10,"*JH*"),$T$6="Classique"),$T$7,IF(AND(COUNTIF($V$10,"*JH*"),$V$6="Classique"),$V$7,IF(AND(COUNTIF($X$10,"*JH*"),$X$6="Classique"),$X$7,IF(AND(COUNTIF($Z$10,"*JH*"),$Z$6="Classique"),$Z$7,IF(AND(COUNTIF($AB$10,"*JH*"),$AB$6="Classique"),$AB$7,IF(AND(COUNTIF($AD$10,"*JH*"),$AD$6="Classique"),$AD$7,IF(AND(COUNTIF($AF$10,"*JH*"),$AF$6="Classique"),$AF$7,IF(AND(COUNTIF($AH$10,"*JH*"),$AH$6="Classique"),$AH$7,IF(AND(COUNTIF($AJ$10,"*JH*"),$AJ$6="Classique"),$AJ$7,IF(AND(COUNTIF($AL$10,"*JH*"),$AL$6="Classique"),$AL$7,IF(AND(COUNTIF($AN$10,"*JH*"),$AN$6="Classique"),$AN$7,IF(AND(COUNTIF($AP$10,"*JH*"),$AP$6="Classique"),$AP$7,IF(AND(COUNTIF($AR$10,"*JH*"),$AR$6="Classique"),$AR$7,IF(AND(COUNTIF($AT$10,"*JH*"),$AT$6="Classique"),$AT$7,IF(AND(COUNTIF($AV$10,"*JH*"),$AV$6="Classique"),$AV$7,IF(AND(COUNTIF($AX$10,"*JH*"),$AX$6="Classique"),$AX$7,IF(AND(COUNTIF($AZ$10,"*JH*"),$AZ$6="Classique"),$AZ$7,IF(AND(COUNTIF($BB$10,"*JH*"),$BB$6="Classique"),$BB$7,IF(AND(COUNTIF($BD$10,"*JH*"),$BD$6="Classique"),$BD$7,IF(AND(COUNTIF($BF$10,"*JH*"),$BF$6="Classique"),$BF$7,IF(AND(COUNTIF($BH$10,"*JH*"),$BH$6="Classique"),$BH$7,IF(AND(COUNTIF($BJ$10,"*JH*"),$BJ$6="Classique"),$BJ$7,IF(AND(COUNTIF($BL$10,"*JH*"),$BL$6="Classique"),$BL$7,IF(AND(COUNTIF($BN$10,"*JH*"),$BN$6="Classique"),$BN$7,IF(AND(COUNTIF($BP$10,"*JH*"),$BP$6="Classique"),$BP$7,IF(AND(COUNTIF($BR$10,"*JH*"),$BR$6="Classique"),$BR$7,IF(AND(COUNTIF($BT$10,"*JH*"),$BT$6="Classique"),$BT$7,IF(AND(COUNTIF($BV$10,"*JH*"),$BV$6="Classique"),$BV$7,IF(AND(COUNTIF($BX$10,"*JH*"),$BX$6="Classique"),$BX$7,IF(AND(COUNTIF($BZ$10,"*JH*"),$BZ$6="Classique"),$BZ$7,IF(AND(COUNTIF($CB$10,"*JH*"),$CB$6="Classique"),$CB$7,IF(AND(COUNTIF($CD$10,"*JH*"),$CD$6="Classique"),$CD$7,IF(AND(COUNTIF($CF$10,"*JH*"),$CF$6="Classique"),$CF$7,IF(AND(COUNTIF($CH$10,"*JH*"),$CH$6="Classique"),$CH$7,IF(AND(COUNTIF($CJ$10,"*JH*"),$CJ$6="Classique"),$CJ$7,IF(AND(COUNTIF($CL$10,"*JH*"),$CL$6="Classique"),$CL$7,IF(AND(COUNTIF($CN$10,"*JH*"),$CN$6="Classique"),$CN$7,IF(AND(COUNTIF($CP$10,"*JH*"),$CP$6="Classique"),$CP$7,IF(AND(COUNTIF($CR$10,"*JH*"),$CR$6="Classique"),$CR$7," "))))))))))))))))))))))))))))))))))))))))))))))))," ")</f>
        <v xml:space="preserve"> </v>
      </c>
      <c r="DC14" s="37" t="str">
        <f t="shared" si="0"/>
        <v xml:space="preserve"> </v>
      </c>
      <c r="DD14" s="37" t="str">
        <f t="shared" si="1"/>
        <v xml:space="preserve"> </v>
      </c>
      <c r="DE14" s="37" t="str">
        <f>IF(OR($B$20&lt;&gt;0,$D$20&lt;&gt;0,$F$20&lt;&gt;0,$H$20&lt;&gt;0,$J$20&lt;&gt;0,$L$20&lt;&gt;0,$N$20&lt;&gt;0,$P$20&lt;&gt;0,$R$20&lt;&gt;0,$T$20&lt;&gt;0,$V$20&lt;&gt;0,$X$20&lt;&gt;0,$Z$20&lt;&gt;0,$AB$20&lt;&gt;0,$AD$20&lt;&gt;0,$AF$20&lt;&gt;0,$AH$20&lt;&gt;0,$AJ$20&lt;&gt;0,$AL$20&lt;&gt;0,$AN$20&lt;&gt;0,$AP$20&lt;&gt;0,$AR$20&lt;&gt;0,$AT$20&lt;&gt;0,$AV$20&lt;&gt;0,$AX$20&lt;&gt;0,$AZ$20&lt;&gt;0,$BB$20&lt;&gt;0,$BD$20&lt;&gt;0,$BF$20&lt;&gt;0,$BH$20&lt;&gt;0,$BJ$20&lt;&gt;0,$BL$20&lt;&gt;0,$BN$20&lt;&gt;0,$BP$20&lt;&gt;0,$BR$20&lt;&gt;0,$BT$20&lt;&gt;0,$BV$20&lt;&gt;0,$BX$20&lt;&gt;0,$BZ$20&lt;&gt;0,$CB$20&lt;&gt;0,$CD$20&lt;&gt;0,$CF$20&lt;&gt;0,$CH$20&lt;&gt;0,$CJ$20&lt;&gt;0,$CL$20&lt;&gt;0,$CN$20&lt;&gt;0,$CP$20&lt;&gt;0,$CR$20&lt;&gt;0),IF(AND(COUNTIF($B$20,"*JH*"),$B$16="Classique"),$B$17,IF(AND(COUNTIF($D$20,"*JH*"),$D$16="Classique"),$D$17,IF(AND(COUNTIF($F$20,"*JH*"),$F$16="Classique"),$F$17,IF(AND(COUNTIF($H$20,"*JH*"),$H$16="Classique"),$H$17,IF(AND(COUNTIF($J$20,"*JH*"),$J$16="Classique"),$J$17,IF(AND(COUNTIF($L$20,"*JH*"),$L$16="Classique"),$L$17,IF(AND(COUNTIF($N$20,"*JH*"),$N$16="Classique"),$N$17,IF(AND(COUNTIF($P$20,"*JH*"),$P$16="Classique"),$P$17,IF(AND(COUNTIF($R$20,"*JH*"),$R$16="Classique"),$R$17,IF(AND(COUNTIF($T$20,"*JH*"),$T$16="Classique"),$T$17,IF(AND(COUNTIF($V$20,"*JH*"),$V$16="Classique"),$V$17,IF(AND(COUNTIF($X$20,"*JH*"),$X$16="Classique"),$X$17,IF(AND(COUNTIF($Z$20,"*JH*"),$Z$16="Classique"),$Z$17,IF(AND(COUNTIF($AB$20,"*JH*"),$AB$16="Classique"),$AB$17,IF(AND(COUNTIF($AD$20,"*JH*"),$AD$16="Classique"),$AD$17,IF(AND(COUNTIF($AF$20,"*JH*"),$AF$16="Classique"),$AF$17,IF(AND(COUNTIF($AH$20,"*JH*"),$AH$16="Classique"),$AH$17,IF(AND(COUNTIF($AJ$20,"*JH*"),$AJ$16="Classique"),$AJ$17,IF(AND(COUNTIF($AL$20,"*JH*"),$AL$16="Classique"),$AL$17,IF(AND(COUNTIF($AN$20,"*JH*"),$AN$16="Classique"),$AN$17,IF(AND(COUNTIF($AP$20,"*JH*"),$AP$16="Classique"),$AP$17,IF(AND(COUNTIF($AR$20,"*JH*"),$AR$16="Classique"),$AR$17,IF(AND(COUNTIF($AT$20,"*JH*"),$AT$16="Classique"),$AT$17,IF(AND(COUNTIF($AV$20,"*JH*"),$AV$16="Classique"),$AV$17,IF(AND(COUNTIF($AX$20,"*JH*"),$AX$16="Classique"),$AX$17,IF(AND(COUNTIF($AZ$20,"*JH*"),$AZ$16="Classique"),$AZ$17,IF(AND(COUNTIF($BB$20,"*JH*"),$BB$16="Classique"),$BB$17,IF(AND(COUNTIF($BD$20,"*JH*"),$BD$16="Classique"),$BD$17,IF(AND(COUNTIF($BF$20,"*JH*"),$BF$16="Classique"),$BF$17,IF(AND(COUNTIF($BH$20,"*JH*"),$BH$16="Classique"),$BH$17,IF(AND(COUNTIF($BJ$20,"*JH*"),$BJ$16="Classique"),$BJ$17,IF(AND(COUNTIF($BL$20,"*JH*"),$BL$16="Classique"),$BL$17,IF(AND(COUNTIF($BN$20,"*JH*"),$BN$16="Classique"),$BN$17,IF(AND(COUNTIF($BP$20,"*JH*"),$BP$16="Classique"),$BP$17,IF(AND(COUNTIF($BR$20,"*JH*"),$BR$16="Classique"),$BR$17,IF(AND(COUNTIF($BT$20,"*JH*"),$BT$16="Classique"),$BT$17,IF(AND(COUNTIF($BV$20,"*JH*"),$BV$16="Classique"),$BV$17,IF(AND(COUNTIF($BX$20,"*JH*"),$BX$16="Classique"),$BX$17,IF(AND(COUNTIF($BZ$20,"*JH*"),$BZ$16="Classique"),$BZ$17,IF(AND(COUNTIF($CB$20,"*JH*"),$CB$16="Classique"),$CB$17,IF(AND(COUNTIF($CD$20,"*JH*"),$CD$16="Classique"),$CD$17,IF(AND(COUNTIF($CF$20,"*JH*"),$CF$16="Classique"),$CF$17,IF(AND(COUNTIF($CH$20,"*JH*"),$CH$16="Classique"),$CH$17,IF(AND(COUNTIF($CJ$20,"*JH*"),$CJ$16="Classique"),$CJ$17,IF(AND(COUNTIF($CL$20,"*JH*"),$CL$16="Classique"),$CL$17,IF(AND(COUNTIF($CN$20,"*JH*"),$CN$16="Classique"),$CN$17,IF(AND(COUNTIF($CP$20,"*JH*"),$CP$16="Classique"),$CP$17,IF(AND(COUNTIF($CR$20,"*JH*"),$CR$16="Classique"),$CR$17," "))))))))))))))))))))))))))))))))))))))))))))))))," ")</f>
        <v xml:space="preserve"> </v>
      </c>
      <c r="DF14" s="37" t="str">
        <f t="shared" si="2"/>
        <v xml:space="preserve"> </v>
      </c>
      <c r="DG14" s="37" t="str">
        <f t="shared" si="3"/>
        <v xml:space="preserve"> </v>
      </c>
      <c r="DH14" s="38" t="str">
        <f>IF(OR($B$30&lt;&gt;0,$D$30&lt;&gt;0,$F$30&lt;&gt;0,$H$30&lt;&gt;0,$J$30&lt;&gt;0,$L$30&lt;&gt;0,$N$30&lt;&gt;0,$P$30&lt;&gt;0,$R$30&lt;&gt;0,$T$30&lt;&gt;0,$V$30&lt;&gt;0,$X$30&lt;&gt;0,$Z$30&lt;&gt;0,$AB$30&lt;&gt;0,$AD$30&lt;&gt;0,$AF$30&lt;&gt;0,$AH$30&lt;&gt;0,$AJ$30&lt;&gt;0,$AL$30&lt;&gt;0,$AN$30&lt;&gt;0,$AP$30&lt;&gt;0,$AR$30&lt;&gt;0,$AT$30&lt;&gt;0,$AV$30&lt;&gt;0,$AX$30&lt;&gt;0,$AZ$30&lt;&gt;0,$BB$30&lt;&gt;0,$BD$30&lt;&gt;0,$BF$30&lt;&gt;0,$BH$30&lt;&gt;0,$BJ$30&lt;&gt;0,$BL$30&lt;&gt;0,$BN$30&lt;&gt;0,$BP$30&lt;&gt;0,$BR$30&lt;&gt;0,$BT$30&lt;&gt;0,$BV$30&lt;&gt;0,$BX$30&lt;&gt;0,$BZ$30&lt;&gt;0,$CB$30&lt;&gt;0,$CD$30&lt;&gt;0,$CF$30&lt;&gt;0,$CH$30&lt;&gt;0,$CJ$30&lt;&gt;0,$CL$30&lt;&gt;0,$CN$30&lt;&gt;0,$CP$30&lt;&gt;0,$CR$30&lt;&gt;0),IF(AND(COUNTIF($B$30,"*JH*"),$B$26="Classique"),$B$27,IF(AND(COUNTIF($D$30,"*JH*"),$D$26="Classique"),$D$27,IF(AND(COUNTIF($F$30,"*JH*"),$F$26="Classique"),$F$27,IF(AND(COUNTIF($H$30,"*JH*"),$H$26="Classique"),$H$27,IF(AND(COUNTIF($J$30,"*JH*"),$J$26="Classique"),$J$27,IF(AND(COUNTIF($L$30,"*JH*"),$L$26="Classique"),$L$27,IF(AND(COUNTIF($N$30,"*JH*"),$N$26="Classique"),$N$27,IF(AND(COUNTIF($P$30,"*JH*"),$P$26="Classique"),$P$27,IF(AND(COUNTIF($R$30,"*JH*"),$R$26="Classique"),$R$27,IF(AND(COUNTIF($T$30,"*JH*"),$T$26="Classique"),$T$27,IF(AND(COUNTIF($V$30,"*JH*"),$V$26="Classique"),$V$27,IF(AND(COUNTIF($X$30,"*JH*"),$X$26="Classique"),$X$27,IF(AND(COUNTIF($Z$30,"*JH*"),$Z$26="Classique"),$Z$27,IF(AND(COUNTIF($AB$30,"*JH*"),$AB$26="Classique"),$AB$27,IF(AND(COUNTIF($AD$30,"*JH*"),$AD$26="Classique"),$AD$27,IF(AND(COUNTIF($AF$30,"*JH*"),$AF$26="Classique"),$AF$27,IF(AND(COUNTIF($AH$30,"*JH*"),$AH$26="Classique"),$AH$27,IF(AND(COUNTIF($AJ$30,"*JH*"),$AJ$26="Classique"),$AJ$27,IF(AND(COUNTIF($AL$30,"*JH*"),$AL$26="Classique"),$AL$27,IF(AND(COUNTIF($AN$30,"*JH*"),$AN$26="Classique"),$AN$27,IF(AND(COUNTIF($AP$30,"*JH*"),$AP$26="Classique"),$AP$27,IF(AND(COUNTIF($AR$30,"*JH*"),$AR$26="Classique"),$AR$27,IF(AND(COUNTIF($AT$30,"*JH*"),$AT$26="Classique"),$AT$27,IF(AND(COUNTIF($AV$30,"*JH*"),$AV$26="Classique"),$AV$27,IF(AND(COUNTIF($AX$30,"*JH*"),$AX$26="Classique"),$AX$27,IF(AND(COUNTIF($AZ$30,"*JH*"),$AZ$26="Classique"),$AZ$27,IF(AND(COUNTIF($BB$30,"*JH*"),$BB$26="Classique"),$BB$27,IF(AND(COUNTIF($BD$30,"*JH*"),$BD$26="Classique"),$BD$27,IF(AND(COUNTIF($BF$30,"*JH*"),$BF$26="Classique"),$BF$27,IF(AND(COUNTIF($BH$30,"*JH*"),$BH$26="Classique"),$BH$27,IF(AND(COUNTIF($BJ$30,"*JH*"),$BJ$26="Classique"),$BJ$27,IF(AND(COUNTIF($BL$30,"*JH*"),$BL$26="Classique"),$BL$27,IF(AND(COUNTIF($BN$30,"*JH*"),$BN$26="Classique"),$BN$27,IF(AND(COUNTIF($BP$30,"*JH*"),$BP$26="Classique"),$BP$27,IF(AND(COUNTIF($BR$30,"*JH*"),$BR$26="Classique"),$BR$27,IF(AND(COUNTIF($BT$30,"*JH*"),$BT$26="Classique"),$BT$27,IF(AND(COUNTIF($BV$30,"*JH*"),$BV$26="Classique"),$BV$27,IF(AND(COUNTIF($BX$30,"*JH*"),$BX$26="Classique"),$BX$27,IF(AND(COUNTIF($BZ$30,"*JH*"),$BZ$26="Classique"),$BZ$27,IF(AND(COUNTIF($CB$30,"*JH*"),$CB$26="Classique"),$CB$27,IF(AND(COUNTIF($CD$30,"*JH*"),$CD$26="Classique"),$CD$27,IF(AND(COUNTIF($CF$30,"*JH*"),$CF$26="Classique"),$CF$27,IF(AND(COUNTIF($CH$30,"*JH*"),$CH$26="Classique"),$CH$27,IF(AND(COUNTIF($CJ$30,"*JH*"),$CJ$26="Classique"),$CJ$27,IF(AND(COUNTIF($CL$30,"*JH*"),$CL$26="Classique"),$CL$27,IF(AND(COUNTIF($CN$30,"*JH*"),$CN$26="Classique"),$CN$27,IF(AND(COUNTIF($CP$30,"*JH*"),$CP$26="Classique"),$CP$27,IF(AND(COUNTIF($CR$30,"*JH*"),$CR$26="Classique"),$CR$27," "))))))))))))))))))))))))))))))))))))))))))))))))," ")</f>
        <v xml:space="preserve"> </v>
      </c>
      <c r="DI14" s="38" t="str">
        <f t="shared" si="4"/>
        <v xml:space="preserve"> </v>
      </c>
      <c r="DJ14" s="39" t="str">
        <f t="shared" si="5"/>
        <v xml:space="preserve"> </v>
      </c>
      <c r="DK14" s="38" t="str">
        <f>IF(OR($B$40&lt;&gt;0,$D$40&lt;&gt;0,$F$40&lt;&gt;0,$H$40&lt;&gt;0,$J$40&lt;&gt;0,$L$40&lt;&gt;0,$N$40&lt;&gt;0,$P$40&lt;&gt;0,$R$40&lt;&gt;0,$T$40&lt;&gt;0,$V$40&lt;&gt;0,$X$40&lt;&gt;0,$Z$40&lt;&gt;0,$AB$40&lt;&gt;0,$AD$40&lt;&gt;0,$AF$40&lt;&gt;0,$AH$40&lt;&gt;0,$AJ$40&lt;&gt;0,$AL$40&lt;&gt;0,$AN$40&lt;&gt;0,$AP$40&lt;&gt;0,$AR$40&lt;&gt;0,$AT$40&lt;&gt;0,$AV$40&lt;&gt;0,$AX$40&lt;&gt;0,$AZ$40&lt;&gt;0,$BB$40&lt;&gt;0,$BD$40&lt;&gt;0,$BF$40&lt;&gt;0,$BH$40&lt;&gt;0,$BJ$40&lt;&gt;0,$BL$40&lt;&gt;0,$BN$40&lt;&gt;0,$BP$40&lt;&gt;0,$BR$40&lt;&gt;0,$BT$40&lt;&gt;0,$BV$40&lt;&gt;0,$BX$40&lt;&gt;0,$BZ$40&lt;&gt;0,$CB$40&lt;&gt;0,$CD$40&lt;&gt;0,$CF$40&lt;&gt;0,$CH$40&lt;&gt;0,$CJ$40&lt;&gt;0,$CL$40&lt;&gt;0,$CN$40&lt;&gt;0,$CP$40&lt;&gt;0,$CR$40&lt;&gt;0),IF(AND(COUNTIF($B$40,"*JH*"),$B$36="Classique"),$B$37,IF(AND(COUNTIF($D$40,"*JH*"),$D$36="Classique"),$D$37,IF(AND(COUNTIF($F$40,"*JH*"),$F$36="Classique"),$F$37,IF(AND(COUNTIF($H$40,"*JH*"),$H$36="Classique"),$H$37,IF(AND(COUNTIF($J$40,"*JH*"),$J$36="Classique"),$J$37,IF(AND(COUNTIF($L$40,"*JH*"),$L$36="Classique"),$L$37,IF(AND(COUNTIF($N$40,"*JH*"),$N$36="Classique"),$N$37,IF(AND(COUNTIF($P$40,"*JH*"),$P$36="Classique"),$P$37,IF(AND(COUNTIF($R$40,"*JH*"),$R$36="Classique"),$R$37,IF(AND(COUNTIF($T$40,"*JH*"),$T$36="Classique"),$T$37,IF(AND(COUNTIF($V$40,"*JH*"),$V$36="Classique"),$V$37,IF(AND(COUNTIF($X$40,"*JH*"),$X$36="Classique"),$X$37,IF(AND(COUNTIF($Z$40,"*JH*"),$Z$36="Classique"),$Z$37,IF(AND(COUNTIF($AB$40,"*JH*"),$AB$36="Classique"),$AB$37,IF(AND(COUNTIF($AD$40,"*JH*"),$AD$36="Classique"),$AD$37,IF(AND(COUNTIF($AF$40,"*JH*"),$AF$36="Classique"),$AF$37,IF(AND(COUNTIF($AH$40,"*JH*"),$AH$36="Classique"),$AH$37,IF(AND(COUNTIF($AJ$40,"*JH*"),$AJ$36="Classique"),$AJ$37,IF(AND(COUNTIF($AL$40,"*JH*"),$AL$36="Classique"),$AL$37,IF(AND(COUNTIF($AN$40,"*JH*"),$AN$36="Classique"),$AN$37,IF(AND(COUNTIF($AP$40,"*JH*"),$AP$36="Classique"),$AP$37,IF(AND(COUNTIF($AR$40,"*JH*"),$AR$36="Classique"),$AR$37,IF(AND(COUNTIF($AT$40,"*JH*"),$AT$36="Classique"),$AT$37,IF(AND(COUNTIF($AV$40,"*JH*"),$AV$36="Classique"),$AV$37,IF(AND(COUNTIF($AX$40,"*JH*"),$AX$36="Classique"),$AX$37,IF(AND(COUNTIF($AZ$40,"*JH*"),$AZ$36="Classique"),$AZ$37,IF(AND(COUNTIF($BB$40,"*JH*"),$BB$36="Classique"),$BB$37,IF(AND(COUNTIF($BD$40,"*JH*"),$BD$36="Classique"),$BD$37,IF(AND(COUNTIF($BF$40,"*JH*"),$BF$36="Classique"),$BF$37,IF(AND(COUNTIF($BH$40,"*JH*"),$BH$36="Classique"),$BH$37,IF(AND(COUNTIF($BJ$40,"*JH*"),$BJ$36="Classique"),$BJ$37,IF(AND(COUNTIF($BL$40,"*JH*"),$BL$36="Classique"),$BL$37,IF(AND(COUNTIF($BN$40,"*JH*"),$BN$36="Classique"),$BN$37,IF(AND(COUNTIF($BP$40,"*JH*"),$BP$36="Classique"),$BP$37,IF(AND(COUNTIF($BR$40,"*JH*"),$BR$36="Classique"),$BR$37,IF(AND(COUNTIF($BT$40,"*JH*"),$BT$36="Classique"),$BT$37,IF(AND(COUNTIF($BV$40,"*JH*"),$BV$36="Classique"),$BV$37,IF(AND(COUNTIF($BX$40,"*JH*"),$BX$36="Classique"),$BX$37,IF(AND(COUNTIF($BZ$40,"*JH*"),$BZ$36="Classique"),$BZ$37,IF(AND(COUNTIF($CB$40,"*JH*"),$CB$36="Classique"),$CB$37,IF(AND(COUNTIF($CD$40,"*JH*"),$CD$36="Classique"),$CD$37,IF(AND(COUNTIF($CF$40,"*JH*"),$CF$36="Classique"),$CF$37,IF(AND(COUNTIF($CH$40,"*JH*"),$CH$36="Classique"),$CH$37,IF(AND(COUNTIF($CJ$40,"*JH*"),$CJ$36="Classique"),$CJ$37,IF(AND(COUNTIF($CL$40,"*JH*"),$CL$36="Classique"),$CL$37,IF(AND(COUNTIF($CN$40,"*JH*"),$CN$36="Classique"),$CN$37,IF(AND(COUNTIF($CP$40,"*JH*"),$CP$36="Classique"),$CP$37,IF(AND(COUNTIF($CR$40,"*JH*"),$CR$36="Classique"),$CR$37," "))))))))))))))))))))))))))))))))))))))))))))))))," ")</f>
        <v xml:space="preserve"> </v>
      </c>
      <c r="DL14" s="38" t="str">
        <f t="shared" si="6"/>
        <v xml:space="preserve"> </v>
      </c>
      <c r="DM14" s="38" t="str">
        <f t="shared" si="7"/>
        <v xml:space="preserve"> </v>
      </c>
      <c r="DN14" s="38" t="str">
        <f>IF(OR($B$50&lt;&gt;0,$D$50&lt;&gt;0,$F$50&lt;&gt;0,$H$50&lt;&gt;0,$J$50&lt;&gt;0,$L$50&lt;&gt;0,$N$50&lt;&gt;0,$P$50&lt;&gt;0,$R$50&lt;&gt;0,$T$50&lt;&gt;0,$V$50&lt;&gt;0,$X$50&lt;&gt;0,$Z$50&lt;&gt;0,$AB$50&lt;&gt;0,$AD$50&lt;&gt;0,$AF$50&lt;&gt;0,$AH$50&lt;&gt;0,$AJ$50&lt;&gt;0,$AL$50&lt;&gt;0,$AN$50&lt;&gt;0,$AP$50&lt;&gt;0,$AR$50&lt;&gt;0,$AT$50&lt;&gt;0,$AV$50&lt;&gt;0,$AX$50&lt;&gt;0,$AZ$50&lt;&gt;0,$BB$50&lt;&gt;0,$BD$50&lt;&gt;0,$BF$50&lt;&gt;0,$BH$50&lt;&gt;0,$BJ$50&lt;&gt;0,$BL$50&lt;&gt;0,$BN$50&lt;&gt;0,$BP$50&lt;&gt;0,$BR$50&lt;&gt;0,$BT$50&lt;&gt;0,$BV$50&lt;&gt;0,$BX$50&lt;&gt;0,$BZ$50&lt;&gt;0,$CB$50&lt;&gt;0,$CD$50&lt;&gt;0,$CF$50&lt;&gt;0,$CH$50&lt;&gt;0,$CJ$50&lt;&gt;0,$CL$50&lt;&gt;0,$CN$50&lt;&gt;0,$CP$50&lt;&gt;0,$CR$50&lt;&gt;0),IF(AND(COUNTIF($B$50,"*JH*"),$B$46="Classique"),$B$47,IF(AND(COUNTIF($D$50,"*JH*"),$D$46="Classique"),$D$47,IF(AND(COUNTIF($F$50,"*JH*"),$F$46="Classique"),$F$47,IF(AND(COUNTIF($H$50,"*JH*"),$H$46="Classique"),$H$47,IF(AND(COUNTIF($J$50,"*JH*"),$J$46="Classique"),$J$47,IF(AND(COUNTIF($L$50,"*JH*"),$L$46="Classique"),$L$47,IF(AND(COUNTIF($N$50,"*JH*"),$N$46="Classique"),$N$47,IF(AND(COUNTIF($P$50,"*JH*"),$P$46="Classique"),$P$47,IF(AND(COUNTIF($R$50,"*JH*"),$R$46="Classique"),$R$47,IF(AND(COUNTIF($T$50,"*JH*"),$T$46="Classique"),$T$47,IF(AND(COUNTIF($V$50,"*JH*"),$V$46="Classique"),$V$47,IF(AND(COUNTIF($X$50,"*JH*"),$X$46="Classique"),$X$47,IF(AND(COUNTIF($Z$50,"*JH*"),$Z$46="Classique"),$Z$47,IF(AND(COUNTIF($AB$50,"*JH*"),$AB$46="Classique"),$AB$47,IF(AND(COUNTIF($AD$50,"*JH*"),$AD$46="Classique"),$AD$47,IF(AND(COUNTIF($AF$50,"*JH*"),$AF$46="Classique"),$AF$47,IF(AND(COUNTIF($AH$50,"*JH*"),$AH$46="Classique"),$AH$47,IF(AND(COUNTIF($AJ$50,"*JH*"),$AJ$46="Classique"),$AJ$47,IF(AND(COUNTIF($AL$50,"*JH*"),$AL$46="Classique"),$AL$47,IF(AND(COUNTIF($AN$50,"*JH*"),$AN$46="Classique"),$AN$47,IF(AND(COUNTIF($AP$50,"*JH*"),$AP$46="Classique"),$AP$47,IF(AND(COUNTIF($AR$50,"*JH*"),$AR$46="Classique"),$AR$47,IF(AND(COUNTIF($AT$50,"*JH*"),$AT$46="Classique"),$AT$47,IF(AND(COUNTIF($AV$50,"*JH*"),$AV$46="Classique"),$AV$47,IF(AND(COUNTIF($AX$50,"*JH*"),$AX$46="Classique"),$AX$47,IF(AND(COUNTIF($AZ$50,"*JH*"),$AZ$46="Classique"),$AZ$47,IF(AND(COUNTIF($BB$50,"*JH*"),$BB$46="Classique"),$BB$47,IF(AND(COUNTIF($BD$50,"*JH*"),$BD$46="Classique"),$BD$47,IF(AND(COUNTIF($BF$50,"*JH*"),$BF$46="Classique"),$BF$47,IF(AND(COUNTIF($BH$50,"*JH*"),$BH$46="Classique"),$BH$47,IF(AND(COUNTIF($BJ$50,"*JH*"),$BJ$46="Classique"),$BJ$47,IF(AND(COUNTIF($BL$50,"*JH*"),$BL$46="Classique"),$BL$47,IF(AND(COUNTIF($BN$50,"*JH*"),$BN$46="Classique"),$BN$47,IF(AND(COUNTIF($BP$50,"*JH*"),$BP$46="Classique"),$BP$47,IF(AND(COUNTIF($BR$50,"*JH*"),$BR$46="Classique"),$BR$47,IF(AND(COUNTIF($BT$50,"*JH*"),$BT$46="Classique"),$BT$47,IF(AND(COUNTIF($BV$50,"*JH*"),$BV$46="Classique"),$BV$47,IF(AND(COUNTIF($BX$50,"*JH*"),$BX$46="Classique"),$BX$47,IF(AND(COUNTIF($BZ$50,"*JH*"),$BZ$46="Classique"),$BZ$47,IF(AND(COUNTIF($CB$50,"*JH*"),$CB$46="Classique"),$CB$47,IF(AND(COUNTIF($CD$50,"*JH*"),$CD$46="Classique"),$CD$47,IF(AND(COUNTIF($CF$50,"*JH*"),$CF$46="Classique"),$CF$47,IF(AND(COUNTIF($CH$50,"*JH*"),$CH$46="Classique"),$CH$47,IF(AND(COUNTIF($CJ$50,"*JH*"),$CJ$46="Classique"),$CJ$47,IF(AND(COUNTIF($CL$50,"*JH*"),$CL$46="Classique"),$CL$47,IF(AND(COUNTIF($CN$50,"*JH*"),$CN$46="Classique"),$CN$47,IF(AND(COUNTIF($CP$50,"*JH*"),$CP$46="Classique"),$CP$47,IF(AND(COUNTIF($CR$50,"*JH*"),$CR$46="Classique"),$CR$47," "))))))))))))))))))))))))))))))))))))))))))))))))," ")</f>
        <v xml:space="preserve"> </v>
      </c>
      <c r="DO14" s="38" t="str">
        <f t="shared" si="8"/>
        <v xml:space="preserve"> </v>
      </c>
      <c r="DP14" s="38" t="str">
        <f t="shared" si="9"/>
        <v xml:space="preserve"> </v>
      </c>
    </row>
    <row r="15" spans="1:120" s="28" customFormat="1" ht="26.25" customHeight="1">
      <c r="B15" s="29" t="str">
        <f>IF(B16=" "," ",IF($D$2="salle",IF(B16="Classique",IF(OR(COUNTIF(B20,"*B*"),COUNTIF(B20,"*M*")),"60 cm","Tri-Spots 40"),IF(B16="Poulies",IF(OR(COUNTIF(B20,"*B*"),COUNTIF(B20,"*M*")),"interdit","Tri-Spots 40 CO"))),IF($D$2="Fédéral",IF(AND(B16="Poulies",OR(COUNTIF(B20,"*B*"),COUNTIF(B20,"*M*"))),"Interdit",IF(AND(B16="Classique",OR(COUNTIF(B20,"*B*"),COUNTIF(B20,"*M*"))),"80 cm","122 cm")),IF($D$2="2x70",IF(B16="Classique",IF(OR(COUNTIF(B20,"*B*"),COUNTIF(B19,"*M*")),"80 cm","122 cm"),IF(B16="Poulies",IF(OR(COUNTIF(B20,"*B*"),COUNTIF(B20,"*M*")),"Interdit","80 Réduit")))," "))))</f>
        <v xml:space="preserve"> </v>
      </c>
      <c r="C15" s="29"/>
      <c r="D15" s="29" t="str">
        <f>IF(AND(OR(A16="1/16",A16="1/8",A16="1/4",A16="1/2",A16="Finale",A16="F+PF"),C16=" "),B15,IF(AND(OR($D$2="salle",$D$2="Fédéral",$D$2="2x70"),D16="Poulies",OR(COUNTIF(D20,"*B*"),COUNTIF(D20,"*M*"))),"Interdit",IF(AND($D$2="Salle",D16="Poulies"),"Tri-spot 40 CO",IF(AND($D$2="salle",D16="Classique",OR(COUNTIF(D20,"*B*"),COUNTIF(D20,"*M*"))),"60 cm",IF(AND($D$2="salle",D16="Classique"),"Tri-spot 40 CL",IF(AND($D$2="Fédéral",D16="Classique",OR(COUNTIF(D20,"*B*"),COUNTIF(D20,"*M*"))),"80 cm",IF(AND($D$2="Fédéral",OR(D16="Classique",D16="Poulies")),"122 cm",IF(AND($D$2="2x70",D16="Classique",OR(COUNTIF(D20,"*B*"),COUNTIF(D20,"*M*"))),"80 cm",IF(AND($D$2="2x70",D16="Classique"),"122 cm",IF(AND($D$2="2x70",D16="Poulies"),"80 réduit"," "))))))))))</f>
        <v xml:space="preserve"> </v>
      </c>
      <c r="E15" s="29"/>
      <c r="F15" s="29" t="str">
        <f>IF(AND(OR(A16="1/16",A16="1/8",A16="1/4",A16="F+PF",C16="1/16",C16="1/8",C16="1/4",C16="1/2",C16="Finale",C16="F+PF"),E16=" "),D15,IF(AND(OR($D$2="salle",$D$2="Fédéral",$D$2="2x70"),F16="Poulies",OR(COUNTIF(F20,"*B*"),COUNTIF(F20,"*M*"))),"Interdit",IF(AND($D$2="Salle",F16="Poulies"),"Tri-spot 40 CO",IF(AND($D$2="salle",F16="Classique",OR(COUNTIF(F20,"*B*"),COUNTIF(F20,"*M*"))),"60 cm",IF(AND($D$2="salle",F16="Classique"),"Tri-spot 40 CL",IF(AND($D$2="Fédéral",F16="Classique",OR(COUNTIF(F20,"*B*"),COUNTIF(F20,"*M*"))),"80 cm",IF(AND($D$2="Fédéral",OR(F16="Classique",F16="Poulies")),"122 cm",IF(AND($D$2="2x70",F16="Classique",OR(COUNTIF(F20,"*B*"),COUNTIF(F20,"*M*"))),"80 cm",IF(AND($D$2="2x70",F16="Classique"),"122 cm",IF(AND($D$2="2x70",F16="Poulies"),"80 réduit"," "))))))))))</f>
        <v xml:space="preserve"> </v>
      </c>
      <c r="G15" s="29"/>
      <c r="H15" s="29" t="str">
        <f>IF(AND(OR(A16="1/16",A16="1/8",A16="1/4",C16="1/16",C16="1/8",C16="1/4",C16="F+PF",E16="1/16",E16="1/8",E16="1/4",E16="1/2",E16="Finale",E16="F+PF"),G16=" "),F15,IF(AND(OR($D$2="salle",$D$2="Fédéral",$D$2="2x70"),H16="Poulies",OR(COUNTIF(H20,"*B*"),COUNTIF(H20,"*M*"))),"Interdit",IF(AND($D$2="Salle",H16="Poulies"),"Tri-spot 40 CO",IF(AND($D$2="salle",H16="Classique",OR(COUNTIF(H20,"*B*"),COUNTIF(H20,"*M*"))),"60 cm",IF(AND($D$2="salle",H16="Classique"),"Tri-spot 40 CL",IF(AND($D$2="Fédéral",H16="Classique",OR(COUNTIF(H20,"*B*"),COUNTIF(H20,"*M*"))),"80 cm",IF(AND($D$2="Fédéral",OR(H16="Classique",H16="Poulies")),"122 cm",IF(AND($D$2="2x70",H16="Classique",OR(COUNTIF(H20,"*B*"),COUNTIF(H20,"*M*"))),"80 cm",IF(AND($D$2="2x70",H16="Classique"),"122 cm",IF(AND($D$2="2x70",H16="Poulies"),"80 réduit"," "))))))))))</f>
        <v xml:space="preserve"> </v>
      </c>
      <c r="I15" s="29"/>
      <c r="J15" s="29" t="str">
        <f>IF(AND(OR(A16="1/16",A16="1/8",C16="1/16",C16="1/8",C16="1/4",E16="1/16",E16="1/8",E16="1/4",E16="F+PF",G16="1/16",G16="1/8",G16="1/4",G16="1/2",G16="Finale",G16="F+PF"),I16=" "),H15,IF(AND(OR($D$2="salle",$D$2="Fédéral",$D$2="2x70"),J16="Poulies",OR(COUNTIF(J20,"*B*"),COUNTIF(J20,"*M*"))),"Interdit",IF(AND($D$2="Salle",J16="Poulies"),"Tri-spot 40 CO",IF(AND($D$2="salle",J16="Classique",OR(COUNTIF(J20,"*B*"),COUNTIF(J20,"*M*"))),"60 cm",IF(AND($D$2="salle",J16="Classique"),"Tri-spot 40 CL",IF(AND($D$2="Fédéral",J16="Classique",OR(COUNTIF(J20,"*B*"),COUNTIF(J20,"*M*"))),"80 cm",IF(AND($D$2="Fédéral",OR(J16="Classique",J16="Poulies")),"122 cm",IF(AND($D$2="2x70",J16="Classique",OR(COUNTIF(J20,"*B*"),COUNTIF(J20,"*M*"))),"80 cm",IF(AND($D$2="2x70",J16="Classique"),"122 cm",IF(AND($D$2="2x70",J16="Poulies"),"80 réduit"," "))))))))))</f>
        <v xml:space="preserve"> </v>
      </c>
      <c r="K15" s="29"/>
      <c r="L15" s="29" t="str">
        <f>IF(AND(OR(A16="1/16",A16="1/8",C16="1/16",C16="1/8",E16="1/16",E16="1/8",E16="1/4",G16="1/16",G16="1/8",G16="1/4",G16="F+PF",I16="1/16",I16="1/8",I16="1/4",I16="1/2",I16="Finale",I16="F+PF"),K16=" "),J15,IF(AND(OR($D$2="salle",$D$2="Fédéral",$D$2="2x70"),L16="Poulies",OR(COUNTIF(L20,"*B*"),COUNTIF(L20,"*M*"))),"Interdit",IF(AND($D$2="Salle",L16="Poulies"),"Tri-spot 40 CO",IF(AND($D$2="salle",L16="Classique",OR(COUNTIF(L20,"*B*"),COUNTIF(L20,"*M*"))),"60 cm",IF(AND($D$2="salle",L16="Classique"),"Tri-spot 40 CL",IF(AND($D$2="Fédéral",L16="Classique",OR(COUNTIF(L20,"*B*"),COUNTIF(L20,"*M*"))),"80 cm",IF(AND($D$2="Fédéral",OR(L16="Classique",L16="Poulies")),"122 cm",IF(AND($D$2="2x70",L16="Classique",OR(COUNTIF(L20,"*B*"),COUNTIF(L20,"*M*"))),"80 cm",IF(AND($D$2="2x70",L16="Classique"),"122 cm",IF(AND($D$2="2x70",L16="Poulies"),"80 réduit"," "))))))))))</f>
        <v xml:space="preserve"> </v>
      </c>
      <c r="M15" s="29"/>
      <c r="N15" s="29" t="str">
        <f>IF(AND(OR(A16="1/16",A16="1/8",C16="1/16",C16="1/8",E16="1/16",E16="1/8",G16="1/16",G16="1/8",G16="1/4",I16="1/16",I16="1/8",I16="1/4",I16="F+PF",K16="1/16",K16="1/8",K16="1/4",K16="1/2",K16="Finale",K16="F+PF"),M16=" "),L15,IF(AND(OR($D$2="salle",$D$2="Fédéral",$D$2="2x70"),N16="Poulies",OR(COUNTIF(N20,"*B*"),COUNTIF(N20,"*M*"))),"Interdit",IF(AND($D$2="Salle",N16="Poulies"),"Tri-spot 40 CO",IF(AND($D$2="salle",N16="Classique",OR(COUNTIF(N20,"*B*"),COUNTIF(N20,"*M*"))),"60 cm",IF(AND($D$2="salle",N16="Classique"),"Tri-spot 40 CL",IF(AND($D$2="Fédéral",N16="Classique",OR(COUNTIF(N20,"*B*"),COUNTIF(N20,"*M*"))),"80 cm",IF(AND($D$2="Fédéral",OR(N16="Classique",N16="Poulies")),"122 cm",IF(AND($D$2="2x70",N16="Classique",OR(COUNTIF(N20,"*B*"),COUNTIF(N20,"*M*"))),"80 cm",IF(AND($D$2="2x70",N16="Classique"),"122 cm",IF(AND($D$2="2x70",N16="Poulies"),"80 réduit"," "))))))))))</f>
        <v xml:space="preserve"> </v>
      </c>
      <c r="O15" s="29"/>
      <c r="P15" s="29" t="str">
        <f>IF(AND(OR(A16="1/16",A16="1/8",C16="1/16",C16="1/8",E16="1/16",E16="1/8",G16="1/16",G16="1/8",I16="1/16",I16="1/8",I16="1/4",K16="1/16",K16="1/8",K16="1/4",K16="F+PF",M16="1/16",M16="1/8",M16="1/4",M16="1/2",M16="F+PF"),O16=" "),N15,IF(AND(OR($D$2="salle",$D$2="Fédéral",$D$2="2x70"),P16="Poulies",OR(COUNTIF(P20,"*B*"),COUNTIF(P20,"*M*"))),"Interdit",IF(AND($D$2="Salle",P16="Poulies"),"Tri-spot 40 CO",IF(AND($D$2="salle",P16="Classique",OR(COUNTIF(P20,"*B*"),COUNTIF(P20,"*M*"))),"60 cm",IF(AND($D$2="salle",P16="Classique"),"Tri-spot 40 CL",IF(AND($D$2="Fédéral",P16="Classique",OR(COUNTIF(P20,"*B*"),COUNTIF(P20,"*M*"))),"80 cm",IF(AND($D$2="Fédéral",OR(P16="Classique",P16="Poulies")),"122 cm",IF(AND($D$2="2x70",P16="Classique",OR(COUNTIF(P20,"*B*"),COUNTIF(P20,"*M*"))),"80 cm",IF(AND($D$2="2x70",P16="Classique"),"122 cm",IF(AND($D$2="2x70",P16="Poulies"),"80 réduit"," "))))))))))</f>
        <v xml:space="preserve"> </v>
      </c>
      <c r="Q15" s="29"/>
      <c r="R15" s="29" t="str">
        <f>IF(AND(OR(A16="1/16",C16="1/16",C16="1/8",E16="1/16",E16="1/8",G16="1/16",G16="1/8",I16="1/16",I16="1/8",K16="1/16",K16="1/8",K16="1/4",M16="1/16",M16="1/8",M16="1/4",M16="F+PF",O16="1/16",O16="1/8",O16="1/4",O16="1/2",O16="Finale",O16="F+PF"),Q16=" "),P15,IF(AND(OR($D$2="salle",$D$2="Fédéral",$D$2="2x70"),R16="Poulies",OR(COUNTIF(R20,"*B*"),COUNTIF(R20,"*M*"))),"Interdit",IF(AND($D$2="Salle",R16="Poulies"),"Tri-spot 40 CO",IF(AND($D$2="salle",R16="Classique",OR(COUNTIF(R20,"*B*"),COUNTIF(R20,"*M*"))),"60 cm",IF(AND($D$2="salle",R16="Classique"),"Tri-spot 40 CL",IF(AND($D$2="Fédéral",R16="Classique",OR(COUNTIF(R20,"*B*"),COUNTIF(R20,"*M*"))),"80 cm",IF(AND($D$2="Fédéral",OR(R16="Classique",R16="Poulies")),"122 cm",IF(AND($D$2="2x70",R16="Classique",OR(COUNTIF(R20,"*B*"),COUNTIF(R20,"*M*"))),"80 cm",IF(AND($D$2="2x70",R16="Classique"),"122 cm",IF(AND($D$2="2x70",R16="Poulies"),"80 réduit"," "))))))))))</f>
        <v xml:space="preserve"> </v>
      </c>
      <c r="S15" s="29"/>
      <c r="T15" s="29" t="str">
        <f>IF(AND(OR(A16="1/16",C16="1/16",E16="1/16",E16="1/8",G16="1/16",G16="1/8",I16="1/16",I16="1/8",K16="1/16",K16="1/8",M16="1/16",M16="1/8",M16="1/4",O16="1/16",O16="1/8",O16="1/4",O16="F+PF",Q16="1/16",Q16="1/8",Q16="1/4",Q16="1/2",Q16="FInale",Q16="F+PF"),S16=" "),R15,IF(AND(OR($D$2="salle",$D$2="Fédéral",$D$2="2x70"),T16="Poulies",OR(COUNTIF(T20,"*B*"),COUNTIF(T20,"*M*"))),"Interdit",IF(AND($D$2="Salle",T16="Poulies"),"Tri-spot 40 CO",IF(AND($D$2="salle",T16="Classique",OR(COUNTIF(T20,"*B*"),COUNTIF(T20,"*M*"))),"60 cm",IF(AND($D$2="salle",T16="Classique"),"Tri-spot 40 CL",IF(AND($D$2="Fédéral",T16="Classique",OR(COUNTIF(T20,"*B*"),COUNTIF(T20,"*M*"))),"80 cm",IF(AND($D$2="Fédéral",OR(T16="Classique",T16="Poulies")),"122 cm",IF(AND($D$2="2x70",T16="Classique",OR(COUNTIF(T20,"*B*"),COUNTIF(T20,"*M*"))),"80 cm",IF(AND($D$2="2x70",T16="Classique"),"122 cm",IF(AND($D$2="2x70",T16="Poulies"),"80 réduit"," "))))))))))</f>
        <v xml:space="preserve"> </v>
      </c>
      <c r="U15" s="29"/>
      <c r="V15" s="29" t="str">
        <f>IF(AND(OR(A16="1/16",C16="1/16",E16="1/16",G16="1/16",G16="1/8",I16="1/16",I16="1/8",K16="1/16",K16="1/8",M16="1/16",M16="1/8",O16="1/16",O16="1/8",O16="1/4",Q16="1/16",Q16="1/8",Q16="1/4",Q16="F+PF",S16="1/16",S16="1/8",S16="1/4",S16="1/2",S16="Finale",S16="F+PF"),U16=" "),T15,IF(AND(OR($D$2="salle",$D$2="Fédéral",$D$2="2x70"),V16="Poulies",OR(COUNTIF(V20,"*B*"),COUNTIF(V20,"*M*"))),"Interdit",IF(AND($D$2="Salle",V16="Poulies"),"Tri-spot 40 CO",IF(AND($D$2="salle",V16="Classique",OR(COUNTIF(V20,"*B*"),COUNTIF(V20,"*M*"))),"60 cm",IF(AND($D$2="salle",V16="Classique"),"Tri-spot 40 CL",IF(AND($D$2="Fédéral",V16="Classique",OR(COUNTIF(V20,"*B*"),COUNTIF(V20,"*M*"))),"80 cm",IF(AND($D$2="Fédéral",OR(V16="Classique",V16="Poulies")),"122 cm",IF(AND($D$2="2x70",V16="Classique",OR(COUNTIF(V20,"*B*"),COUNTIF(V20,"*M*"))),"80 cm",IF(AND($D$2="2x70",V16="Classique"),"122 cm",IF(AND($D$2="2x70",V16="Poulies"),"80 réduit"," "))))))))))</f>
        <v xml:space="preserve"> </v>
      </c>
      <c r="W15" s="29"/>
      <c r="X15" s="29" t="str">
        <f>IF(AND(OR(A16="1/16",C16="1/16",E16="1/16",G16="1/16",I16="1/16",I16="1/8",K16="1/16",K16="1/8",M16="1/16",M16="1/8",O16="1/16",O16="1/8",Q16="1/16",Q16="1/8",Q16="1/4",S16="1/16",S16="1/8",S16="1/4",S16="F+PF",U16="1/16",U16="1/8",U16="1/4",U16="1/2",U16="Finale",U16="F+PF"),W16=" "),V15,IF(AND(OR($D$2="salle",$D$2="Fédéral",$D$2="2x70"),X16="Poulies",OR(COUNTIF(X20,"*B*"),COUNTIF(X20,"*M*"))),"Interdit",IF(AND($D$2="Salle",X16="Poulies"),"Tri-spot 40 CO",IF(AND($D$2="salle",X16="Classique",OR(COUNTIF(X20,"*B*"),COUNTIF(X20,"*M*"))),"60 cm",IF(AND($D$2="salle",X16="Classique"),"Tri-spot 40 CL",IF(AND($D$2="Fédéral",X16="Classique",OR(COUNTIF(X20,"*B*"),COUNTIF(X20,"*M*"))),"80 cm",IF(AND($D$2="Fédéral",OR(X16="Classique",X16="Poulies")),"122 cm",IF(AND($D$2="2x70",X16="Classique",OR(COUNTIF(X20,"*B*"),COUNTIF(X20,"*M*"))),"80 cm",IF(AND($D$2="2x70",X16="Classique"),"122 cm",IF(AND($D$2="2x70",X16="Poulies"),"80 réduit"," "))))))))))</f>
        <v xml:space="preserve"> </v>
      </c>
      <c r="Y15" s="29"/>
      <c r="Z15" s="29" t="str">
        <f>IF(AND(OR(A16="1/16",C16="1/16",E16="1/16",G16="1/16",I16="1/16",K16="1/16",K16="1/8",M16="1/16",M16="1/8",O16="1/16",O16="1/8",Q16="1/16",Q16="1/8",S16="1/16",S16="1/8",S16="1/4",U16="1/16",U16="1/8",U16="1/4",U16="F+PF",W16="1/16",W16="1/8",W16="1/4",W16="1/2",W16="Finale",W16="F+PF"),Y16=" "),X15,IF(AND(OR($D$2="salle",$D$2="Fédéral",$D$2="2x70"),Z16="Poulies",OR(COUNTIF(Z20,"*B*"),COUNTIF(Z20,"*M*"))),"Interdit",IF(AND($D$2="Salle",Z16="Poulies"),"Tri-spot 40 CO",IF(AND($D$2="salle",Z16="Classique",OR(COUNTIF(Z20,"*B*"),COUNTIF(Z20,"*M*"))),"60 cm",IF(AND($D$2="salle",Z16="Classique"),"Tri-spot 40 CL",IF(AND($D$2="Fédéral",Z16="Classique",OR(COUNTIF(Z20,"*B*"),COUNTIF(Z20,"*M*"))),"80 cm",IF(AND($D$2="Fédéral",OR(Z16="Classique",Z16="Poulies")),"122 cm",IF(AND($D$2="2x70",Z16="Classique",OR(COUNTIF(Z20,"*B*"),COUNTIF(Z20,"*M*"))),"80 cm",IF(AND($D$2="2x70",Z16="Classique"),"122 cm",IF(AND($D$2="2x70",Z16="Poulies"),"80 réduit"," "))))))))))</f>
        <v xml:space="preserve"> </v>
      </c>
      <c r="AA15" s="29"/>
      <c r="AB15" s="29" t="str">
        <f>IF(AND(OR(A16="1/16",C16="1/16",E16="1/16",G16="1/16",I16="1/16",K16="1/16",M16="1/16",M16="1/8",O16="1/16",O16="1/8",Q16="1/16",Q16="1/8",S16="1/16",S16="1/8",U16="1/16",U16="1/8",U16="1/4",W16="1/16",W16="1/8",W16="1/4",W16="F+PF",Y16="1/16",Y16="1/8",Y16="1/4",Y16="1/2",Y16="Finale",Y16="F+PF"),AA16=" "),Z15,IF(AND(OR($D$2="salle",$D$2="Fédéral",$D$2="2x70"),AB16="Poulies",OR(COUNTIF(AB20,"*B*"),COUNTIF(AB20,"*M*"))),"Interdit",IF(AND($D$2="Salle",AB16="Poulies"),"Tri-spot 40 CO",IF(AND($D$2="salle",AB16="Classique",OR(COUNTIF(AB20,"*B*"),COUNTIF(AB20,"*M*"))),"60 cm",IF(AND($D$2="salle",AB16="Classique"),"Tri-spot 40 CL",IF(AND($D$2="Fédéral",AB16="Classique",OR(COUNTIF(AB20,"*B*"),COUNTIF(AB20,"*M*"))),"80 cm",IF(AND($D$2="Fédéral",OR(AB16="Classique",AB16="Poulies")),"122 cm",IF(AND($D$2="2x70",AB16="Classique",OR(COUNTIF(AB20,"*B*"),COUNTIF(AB20,"*M*"))),"80 cm",IF(AND($D$2="2x70",AB16="Classique"),"122 cm",IF(AND($D$2="2x70",AB16="Poulies"),"80 réduit"," "))))))))))</f>
        <v xml:space="preserve"> </v>
      </c>
      <c r="AC15" s="29"/>
      <c r="AD15" s="29" t="str">
        <f>IF(AND(OR(A16="1/16",C16="1/16",E16="1/16",G16="1/16",I16="1/16",K16="1/16",M16="1/16",O16="1/16",O16="1/8",Q16="1/16",Q16="1/8",S16="1/16",S16="1/8",U16="1/16",U16="1/8",W16="1/16",W16="1/8",W16="1/4",Y16="1/16",Y16="1/8",Y16="1/4",Y16="F+PF",AA16="1/16",AA16="1/8",AA16="1/4",AA16="1/2",AA16="Finale",AA16="F+PF"),AC16=" "),AB15,IF(AND(OR($D$2="salle",$D$2="Fédéral",$D$2="2x70"),AD16="Poulies",OR(COUNTIF(AD20,"*B*"),COUNTIF(AD20,"*M*"))),"Interdit",IF(AND($D$2="Salle",AD16="Poulies"),"Tri-spot 40 CO",IF(AND($D$2="salle",AD16="Classique",OR(COUNTIF(AD20,"*B*"),COUNTIF(AD20,"*M*"))),"60 cm",IF(AND($D$2="salle",AD16="Classique"),"Tri-spot 40 CL",IF(AND($D$2="Fédéral",AD16="Classique",OR(COUNTIF(AD20,"*B*"),COUNTIF(AD20,"*M*"))),"80 cm",IF(AND($D$2="Fédéral",OR(AD16="Classique",AD16="Poulies")),"122 cm",IF(AND($D$2="2x70",AD16="Classique",OR(COUNTIF(AD20,"*B*"),COUNTIF(AD20,"*M*"))),"80 cm",IF(AND($D$2="2x70",AD16="Classique"),"122 cm",IF(AND($D$2="2x70",AD16="Poulies"),"80 réduit"," "))))))))))</f>
        <v xml:space="preserve"> </v>
      </c>
      <c r="AE15" s="29"/>
      <c r="AF15" s="29" t="str">
        <f>IF(AND(OR(A16="1/16",C16="1/16",E16="1/16",G16="1/16",I16="1/16",K16="1/16",M16="1/16",O16="1/16",Q16="1/16",Q16="1/8",S16="1/16",S16="1/8",U16="1/16",U16="1/8",W16="1/16",W16="1/8",Y16="1/16",Y16="1/8",Y16="1/4",AA16="1/16",AA16="1/8",AA16="1/4",AA16="F+PF",AC16="1/16",AC16="1/8",AC16="1/4",AC16="1/2",AC16="Finale",AC16="F+PF"),AE16=" "),AD15,IF(AND(OR($D$2="salle",$D$2="Fédéral",$D$2="2x70"),AF16="Poulies",OR(COUNTIF(AF20,"*B*"),COUNTIF(AF20,"*M*"))),"Interdit",IF(AND($D$2="Salle",AF16="Poulies"),"Tri-spot 40 CO",IF(AND($D$2="salle",AF16="Classique",OR(COUNTIF(AF20,"*B*"),COUNTIF(AF20,"*M*"))),"60 cm",IF(AND($D$2="salle",AF16="Classique"),"Tri-spot 40 CL",IF(AND($D$2="Fédéral",AF16="Classique",OR(COUNTIF(AF20,"*B*"),COUNTIF(AF20,"*M*"))),"80 cm",IF(AND($D$2="Fédéral",OR(AF16="Classique",AF16="Poulies")),"122 cm",IF(AND($D$2="2x70",AF16="Classique",OR(COUNTIF(AF20,"*B*"),COUNTIF(AF20,"*M*"))),"80 cm",IF(AND($D$2="2x70",AF16="Classique"),"122 cm",IF(AND($D$2="2x70",AF16="Poulies"),"80 réduit"," "))))))))))</f>
        <v xml:space="preserve"> </v>
      </c>
      <c r="AG15" s="29"/>
      <c r="AH15" s="29" t="str">
        <f>IF(AND(OR(C16="1/16",E16="1/16",G16="1/16",I16="1/16",K16="1/16",M16="1/16",O16="1/16",Q16="1/16",S16="1/16",S16="1/8",U16="1/16",U16="1/8",W16="1/16",W16="1/8",Y16="1/16",Y16="1/8",AA16="1/16",AA16="1/8",AA16="1/4",AC16="1/16",AC16="1/8",AC16="1/4",AC16="F+PF",AE16="1/16",AE16="1/8",AE16="1/4",AE16="1/2",AE16="Finale",AE16="F+PF"),AG16=" "),AF15,IF(AND(OR($D$2="salle",$D$2="Fédéral",$D$2="2x70"),AH16="Poulies",OR(COUNTIF(AH20,"*B*"),COUNTIF(AH20,"*M*"))),"Interdit",IF(AND($D$2="Salle",AH16="Poulies"),"Tri-spot 40 CO",IF(AND($D$2="salle",AH16="Classique",OR(COUNTIF(AH20,"*B*"),COUNTIF(AH20,"*M*"))),"60 cm",IF(AND($D$2="salle",AH16="Classique"),"Tri-spot 40 CL",IF(AND($D$2="Fédéral",AH16="Classique",OR(COUNTIF(AH20,"*B*"),COUNTIF(AH20,"*M*"))),"80 cm",IF(AND($D$2="Fédéral",OR(AH16="Classique",AH16="Poulies")),"122 cm",IF(AND($D$2="2x70",AH16="Classique",OR(COUNTIF(AH20,"*B*"),COUNTIF(AH20,"*M*"))),"80 cm",IF(AND($D$2="2x70",AH16="Classique"),"122 cm",IF(AND($D$2="2x70",AH16="Poulies"),"80 réduit"," "))))))))))</f>
        <v xml:space="preserve"> </v>
      </c>
      <c r="AI15" s="29"/>
      <c r="AJ15" s="29" t="str">
        <f>IF(AND(OR(E16="1/16",G16="1/16",I16="1/16",K16="1/16",M16="1/16",O16="1/16",Q16="1/16",S16="1/16",U16="1/16",U16="1/8",W16="1/16",W16="1/8",Y16="1/16",Y16="1/8",AA16="1/16",AA16="1/8",AC16="1/16",AC16="1/8",AC16="1/4",AE16="1/16",AE16="1/8",AE16="1/4",AE16="F+PF",AG16="1/16",AG16="1/8",AG16="1/4",AG16="1/2",AG16="Finale",AG16="F+PF"),AI16=" "),AH15,IF(AND(OR($D$2="salle",$D$2="Fédéral",$D$2="2x70"),AJ16="Poulies",OR(COUNTIF(AJ20,"*B*"),COUNTIF(AJ20,"*M*"))),"Interdit",IF(AND($D$2="Salle",AJ16="Poulies"),"Tri-spot 40 CO",IF(AND($D$2="salle",AJ16="Classique",OR(COUNTIF(AJ20,"*B*"),COUNTIF(AJ20,"*M*"))),"60 cm",IF(AND($D$2="salle",AJ16="Classique"),"Tri-spot 40 CL",IF(AND($D$2="Fédéral",AJ16="Classique",OR(COUNTIF(AJ20,"*B*"),COUNTIF(AJ20,"*M*"))),"80 cm",IF(AND($D$2="Fédéral",OR(AJ16="Classique",AJ16="Poulies")),"122 cm",IF(AND($D$2="2x70",AJ16="Classique",OR(COUNTIF(AJ20,"*B*"),COUNTIF(AJ20,"*M*"))),"80 cm",IF(AND($D$2="2x70",AJ16="Classique"),"122 cm",IF(AND($D$2="2x70",AJ16="Poulies"),"80 réduit"," "))))))))))</f>
        <v xml:space="preserve"> </v>
      </c>
      <c r="AK15" s="29"/>
      <c r="AL15" s="29" t="str">
        <f>IF(AND(OR(G16="1/16",I16="1/16",K16="1/16",M16="1/16",O16="1/16",Q16="1/16",S16="1/16",U16="1/16",W16="1/16",W16="1/8",Y16="1/16",Y16="1/8",AA16="1/16",AA16="1/8",AC16="1/16",AC16="1/8",AE16="1/16",AE16="1/8",AE16="1/4",AG16="1/16",AG16="1/8",AG16="1/4",AG16="F+PF",AI16="1/16",AI16="1/8",AI16="1/4",AI16="1/2",AI16="Finale",AI16="F+PF"),AK16=" "),AJ15,IF(AND(OR($D$2="salle",$D$2="Fédéral",$D$2="2x70"),AL16="Poulies",OR(COUNTIF(AL20,"*B*"),COUNTIF(AL20,"*M*"))),"Interdit",IF(AND($D$2="Salle",AL16="Poulies"),"Tri-spot 40 CO",IF(AND($D$2="salle",AL16="Classique",OR(COUNTIF(AL20,"*B*"),COUNTIF(AL20,"*M*"))),"60 cm",IF(AND($D$2="salle",AL16="Classique"),"Tri-spot 40 CL",IF(AND($D$2="Fédéral",AL16="Classique",OR(COUNTIF(AL20,"*B*"),COUNTIF(AL20,"*M*"))),"80 cm",IF(AND($D$2="Fédéral",OR(AL16="Classique",AL16="Poulies")),"122 cm",IF(AND($D$2="2x70",AL16="Classique",OR(COUNTIF(AL20,"*B*"),COUNTIF(AL20,"*M*"))),"80 cm",IF(AND($D$2="2x70",AL16="Classique"),"122 cm",IF(AND($D$2="2x70",AL16="Poulies"),"80 réduit"," "))))))))))</f>
        <v xml:space="preserve"> </v>
      </c>
      <c r="AM15" s="29"/>
      <c r="AN15" s="29" t="str">
        <f>IF(AND(OR(I16="1/16",K16="1/16",M16="1/16",O16="1/16",Q16="1/16",S16="1/16",U16="1/16",W16="1/16",Y16="1/16",Y16="1/8",AA16="1/16",AA16="1/8",AC16="1/16",AC16="1/8",AE16="1/16",AE16="1/8",AG16="1/16",AG16="1/8",AG16="1/4",AI16="1/16",AI16="1/8",AI16="1/4",AI16="F+PF",AK16="1/16",AK16="1/8",AK16="1/4",AK16="1/2",AK16="Finale",AK16="F+PF"),AM16=" "),AL15,IF(AND(OR($D$2="salle",$D$2="Fédéral",$D$2="2x70"),AN16="Poulies",OR(COUNTIF(AN20,"*B*"),COUNTIF(AN20,"*M*"))),"Interdit",IF(AND($D$2="Salle",AN16="Poulies"),"Tri-spot 40 CO",IF(AND($D$2="salle",AN16="Classique",OR(COUNTIF(AN20,"*B*"),COUNTIF(AN20,"*M*"))),"60 cm",IF(AND($D$2="salle",AN16="Classique"),"Tri-spot 40 CL",IF(AND($D$2="Fédéral",AN16="Classique",OR(COUNTIF(AN20,"*B*"),COUNTIF(AN20,"*M*"))),"80 cm",IF(AND($D$2="Fédéral",OR(AN16="Classique",AN16="Poulies")),"122 cm",IF(AND($D$2="2x70",AN16="Classique",OR(COUNTIF(AN20,"*B*"),COUNTIF(AN20,"*M*"))),"80 cm",IF(AND($D$2="2x70",AN16="Classique"),"122 cm",IF(AND($D$2="2x70",AN16="Poulies"),"80 réduit"," "))))))))))</f>
        <v xml:space="preserve"> </v>
      </c>
      <c r="AO15" s="29"/>
      <c r="AP15" s="29" t="str">
        <f>IF(AND(OR(K16="1/16",M16="1/16",O16="1/16",Q16="1/16",S16="1/16",U16="1/16",W16="1/16",Y16="1/16",AA16="1/16",AA16="1/8",AC16="1/16",AC16="1/8",AE16="1/16",AE16="1/8",AG16="1/16",AG16="1/8",AI16="1/16",AI16="1/8",AI16="1/4",AK16="1/16",AK16="1/8",AK16="1/4",AK16="F+PF",AM16="1/16",AM16="1/8",AM16="1/4",AM16="1/2",AM16="Finale",AM16="F+PF"),AO16=" "),AN15,IF(AND(OR($D$2="salle",$D$2="Fédéral",$D$2="2x70"),AP16="Poulies",OR(COUNTIF(AP20,"*B*"),COUNTIF(AP20,"*M*"))),"Interdit",IF(AND($D$2="Salle",AP16="Poulies"),"Tri-spot 40 CO",IF(AND($D$2="salle",AP16="Classique",OR(COUNTIF(AP20,"*B*"),COUNTIF(AP20,"*M*"))),"60 cm",IF(AND($D$2="salle",AP16="Classique"),"Tri-spot 40 CL",IF(AND($D$2="Fédéral",AP16="Classique",OR(COUNTIF(AP20,"*B*"),COUNTIF(AP20,"*M*"))),"80 cm",IF(AND($D$2="Fédéral",OR(AP16="Classique",AP16="Poulies")),"122 cm",IF(AND($D$2="2x70",AP16="Classique",OR(COUNTIF(AP20,"*B*"),COUNTIF(AP20,"*M*"))),"80 cm",IF(AND($D$2="2x70",AP16="Classique"),"122 cm",IF(AND($D$2="2x70",AP16="Poulies"),"80 réduit"," "))))))))))</f>
        <v xml:space="preserve"> </v>
      </c>
      <c r="AQ15" s="29"/>
      <c r="AR15" s="29" t="str">
        <f>IF(AND(OR(M16="1/16",O16="1/16",Q16="1/16",S16="1/16",U16="1/16",W16="1/16",Y16="1/16",AA16="1/16",AC16="1/16",AC16="1/8",AE16="1/16",AE16="1/8",AG16="1/16",AG16="1/8",AI16="1/16",AI16="1/8",AK16="1/16",AK16="1/8",AK16="1/4",AM16="1/16",AM16="1/8",AM16="1/4",AM16="F+PF",AO16="1/16",AO16="1/8",AO16="1/4",AO16="1/2",AO16="Finale",AO16="F+PF"),AQ16=" "),AP15,IF(AND(OR($D$2="salle",$D$2="Fédéral",$D$2="2x70"),AR16="Poulies",OR(COUNTIF(AR20,"*B*"),COUNTIF(AR20,"*M*"))),"Interdit",IF(AND($D$2="Salle",AR16="Poulies"),"Tri-spot 40 CO",IF(AND($D$2="salle",AR16="Classique",OR(COUNTIF(AR20,"*B*"),COUNTIF(AR20,"*M*"))),"60 cm",IF(AND($D$2="salle",AR16="Classique"),"Tri-spot 40 CL",IF(AND($D$2="Fédéral",AR16="Classique",OR(COUNTIF(AR20,"*B*"),COUNTIF(AR20,"*M*"))),"80 cm",IF(AND($D$2="Fédéral",OR(AR16="Classique",AR16="Poulies")),"122 cm",IF(AND($D$2="2x70",AR16="Classique",OR(COUNTIF(AR20,"*B*"),COUNTIF(AR20,"*M*"))),"80 cm",IF(AND($D$2="2x70",AR16="Classique"),"122 cm",IF(AND($D$2="2x70",AR16="Poulies"),"80 réduit"," "))))))))))</f>
        <v xml:space="preserve"> </v>
      </c>
      <c r="AS15" s="29"/>
      <c r="AT15" s="29" t="str">
        <f>IF(AND(OR(O16="1/16",Q16="1/16",S16="1/16",U16="1/16",W16="1/16",Y16="1/16",AA16="1/16",AC16="1/16",AE16="1/16",AE16="1/8",AG16="1/16",AG16="1/8",AI16="1/16",AI16="1/8",AK16="1/16",AK16="1/8",AM16="1/16",AM16="1/8",AM16="1/4",AO16="1/16",AO16="1/8",AO16="1/4",AO16="F+PF",AQ16="1/16",AQ16="1/8",AQ16="1/4",AQ16="1/2",AQ16="Finale",AQ16="F+PF"),AS16=" "),AR15,IF(AND(OR($D$2="salle",$D$2="Fédéral",$D$2="2x70"),AT16="Poulies",OR(COUNTIF(AT20,"*B*"),COUNTIF(AT20,"*M*"))),"Interdit",IF(AND($D$2="Salle",AT16="Poulies"),"Tri-spot 40 CO",IF(AND($D$2="salle",AT16="Classique",OR(COUNTIF(AT20,"*B*"),COUNTIF(AT20,"*M*"))),"60 cm",IF(AND($D$2="salle",AT16="Classique"),"Tri-spot 40 CL",IF(AND($D$2="Fédéral",AT16="Classique",OR(COUNTIF(AT20,"*B*"),COUNTIF(AT20,"*M*"))),"80 cm",IF(AND($D$2="Fédéral",OR(AT16="Classique",AT16="Poulies")),"122 cm",IF(AND($D$2="2x70",AT16="Classique",OR(COUNTIF(AT20,"*B*"),COUNTIF(AT20,"*M*"))),"80 cm",IF(AND($D$2="2x70",AT16="Classique"),"122 cm",IF(AND($D$2="2x70",AT16="Poulies"),"80 réduit"," "))))))))))</f>
        <v xml:space="preserve"> </v>
      </c>
      <c r="AU15" s="29"/>
      <c r="AV15" s="29" t="str">
        <f>IF(AND(OR(Q16="1/16",S16="1/16",U16="1/16",W16="1/16",Y16="1/16",AA16="1/16",AC16="1/16",AE16="1/16",AG16="1/16",AG16="1/8",AI16="1/16",AI16="1/8",AK16="1/16",AK16="1/8",AM16="1/16",AM16="1/8",AO16="1/16",AO16="1/8",AO16="1/4",AQ16="1/16",AQ16="1/8",AQ16="1/4",AQ16="F+PF",AS16="1/16",AS16="1/8",AS16="1/4",AS16="1/2",AS16="Finale",AS16="F+PF"),AU16=" "),AT15,IF(AND(OR($D$2="salle",$D$2="Fédéral",$D$2="2x70"),AV16="Poulies",OR(COUNTIF(AV20,"*B*"),COUNTIF(AV20,"*M*"))),"Interdit",IF(AND($D$2="Salle",AV16="Poulies"),"Tri-spot 40 CO",IF(AND($D$2="salle",AV16="Classique",OR(COUNTIF(AV20,"*B*"),COUNTIF(AV20,"*M*"))),"60 cm",IF(AND($D$2="salle",AV16="Classique"),"Tri-spot 40 CL",IF(AND($D$2="Fédéral",AV16="Classique",OR(COUNTIF(AV20,"*B*"),COUNTIF(AV20,"*M*"))),"80 cm",IF(AND($D$2="Fédéral",OR(AV16="Classique",AV16="Poulies")),"122 cm",IF(AND($D$2="2x70",AV16="Classique",OR(COUNTIF(AV20,"*B*"),COUNTIF(AV20,"*M*"))),"80 cm",IF(AND($D$2="2x70",AV16="Classique"),"122 cm",IF(AND($D$2="2x70",AV16="Poulies"),"80 réduit"," "))))))))))</f>
        <v xml:space="preserve"> </v>
      </c>
      <c r="AW15" s="29"/>
      <c r="AX15" s="29" t="str">
        <f>IF(AND(OR(S16="1/16",U16="1/16",W16="1/16",Y16="1/16",AA16="1/16",AC16="1/16",AE16="1/16",AG16="1/16",AI16="1/16",AI16="1/8",AK16="1/16",AK16="1/8",AM16="1/16",AM16="1/8",AO16="1/16",AO16="1/8",AQ16="1/16",AQ16="1/8",AQ16="1/4",AS16="1/16",AS16="1/8",AS16="1/4",AS16="F+PF",AU16="1/16",AU16="1/8",AU16="1/4",AU16="1/2",AU16="Finale",AU16="F+PF"),AW16=" "),AV15,IF(AND(OR($D$2="salle",$D$2="Fédéral",$D$2="2x70"),AX16="Poulies",OR(COUNTIF(AX20,"*B*"),COUNTIF(AX20,"*M*"))),"Interdit",IF(AND($D$2="Salle",AX16="Poulies"),"Tri-spot 40 CO",IF(AND($D$2="salle",AX16="Classique",OR(COUNTIF(AX20,"*B*"),COUNTIF(AX20,"*M*"))),"60 cm",IF(AND($D$2="salle",AX16="Classique"),"Tri-spot 40 CL",IF(AND($D$2="Fédéral",AX16="Classique",OR(COUNTIF(AX20,"*B*"),COUNTIF(AX20,"*M*"))),"80 cm",IF(AND($D$2="Fédéral",OR(AX16="Classique",AX16="Poulies")),"122 cm",IF(AND($D$2="2x70",AX16="Classique",OR(COUNTIF(AX20,"*B*"),COUNTIF(AX20,"*M*"))),"80 cm",IF(AND($D$2="2x70",AX16="Classique"),"122 cm",IF(AND($D$2="2x70",AX16="Poulies"),"80 réduit"," "))))))))))</f>
        <v xml:space="preserve"> </v>
      </c>
      <c r="AY15" s="29"/>
      <c r="AZ15" s="29" t="str">
        <f>IF(AND(OR(U16="1/16",W16="1/16",Y16="1/16",AA16="1/16",AC16="1/16",AE16="1/16",AG16="1/16",AI16="1/16",AK16="1/16",AK16="1/8",AM16="1/16",AM16="1/8",AO16="1/16",AO16="1/8",AQ16="1/16",AQ16="1/8",AS16="1/16",AS16="1/8",AS16="1/4",AU16="1/16",AU16="1/8",AU16="1/4",AU16="F+PF",AW16="1/16",AW16="1/8",AW16="1/4",AW16="1/2",AW16="Finale",AW16="F+PF"),AY16=" "),AX15,IF(AND(OR($D$2="salle",$D$2="Fédéral",$D$2="2x70"),AZ16="Poulies",OR(COUNTIF(AZ20,"*B*"),COUNTIF(AZ20,"*M*"))),"Interdit",IF(AND($D$2="Salle",AZ16="Poulies"),"Tri-spot 40 CO",IF(AND($D$2="salle",AZ16="Classique",OR(COUNTIF(AZ20,"*B*"),COUNTIF(AZ20,"*M*"))),"60 cm",IF(AND($D$2="salle",AZ16="Classique"),"Tri-spot 40 CL",IF(AND($D$2="Fédéral",AZ16="Classique",OR(COUNTIF(AZ20,"*B*"),COUNTIF(AZ20,"*M*"))),"80 cm",IF(AND($D$2="Fédéral",OR(AZ16="Classique",AZ16="Poulies")),"122 cm",IF(AND($D$2="2x70",AZ16="Classique",OR(COUNTIF(AZ20,"*B*"),COUNTIF(AZ20,"*M*"))),"80 cm",IF(AND($D$2="2x70",AZ16="Classique"),"122 cm",IF(AND($D$2="2x70",AZ16="Poulies"),"80 réduit"," "))))))))))</f>
        <v xml:space="preserve"> </v>
      </c>
      <c r="BA15" s="29"/>
      <c r="BB15" s="29" t="str">
        <f>IF(AND(OR(W16="1/16",Y16="1/16",AA16="1/16",AC16="1/16",AE16="1/16",AG16="1/16",AI16="1/16",AK16="1/16",AM16="1/16",AM16="1/8",AO16="1/16",AO16="1/8",AQ16="1/16",AQ16="1/8",AS16="1/16",AS16="1/8",AU16="1/16",AU16="1/8",AU16="1/4",AW16="1/16",AW16="1/8",AW16="1/4",AW16="F+PF",AY16="1/16",AY16="1/8",AY16="1/2",AY16="Finale",AY16="F+PF"),BA16=" "),AZ15,IF(AND(OR($D$2="salle",$D$2="Fédéral",$D$2="2x70"),BB16="Poulies",OR(COUNTIF(BB20,"*B*"),COUNTIF(BB20,"*M*"))),"Interdit",IF(AND($D$2="Salle",BB16="Poulies"),"Tri-spot 40 CO",IF(AND($D$2="salle",BB16="Classique",OR(COUNTIF(BB20,"*B*"),COUNTIF(BB20,"*M*"))),"60 cm",IF(AND($D$2="salle",BB16="Classique"),"Tri-spot 40 CL",IF(AND($D$2="Fédéral",BB16="Classique",OR(COUNTIF(BB20,"*B*"),COUNTIF(BB20,"*M*"))),"80 cm",IF(AND($D$2="Fédéral",OR(BB16="Classique",BB16="Poulies")),"122 cm",IF(AND($D$2="2x70",BB16="Classique",OR(COUNTIF(BB20,"*B*"),COUNTIF(BB20,"*M*"))),"80 cm",IF(AND($D$2="2x70",BB16="Classique"),"122 cm",IF(AND($D$2="2x70",BB16="Poulies"),"80 réduit"," "))))))))))</f>
        <v xml:space="preserve"> </v>
      </c>
      <c r="BC15" s="29"/>
      <c r="BD15" s="29" t="str">
        <f>IF(AND(OR(Y16="1/16",AA16="1/16",AC16="1/16",AE16="1/16",AG16="1/16",AI16="1/16",AK16="1/16",AM16="1/16",AO16="1/16",AO16="1/8",AQ16="1/16",AQ16="1/8",AS16="1/16",AS16="1/8",AU16="1/16",AU16="1/8",AW16="1/16",AW16="1/8",AW16="1/4",AY16="1/16",AY16="1/8",AY16="F+PF",BA16="1/16",BA16="1/8",BA16="1/4",BA16="1/2",BA16="Finale",BA16="F+PF"),BC16=" "),BB15,IF(AND(OR($D$2="salle",$D$2="Fédéral",$D$2="2x70"),BD16="Poulies",OR(COUNTIF(BD20,"*B*"),COUNTIF(BD20,"*M*"))),"Interdit",IF(AND($D$2="Salle",BD16="Poulies"),"Tri-spot 40 CO",IF(AND($D$2="salle",BD16="Classique",OR(COUNTIF(BD20,"*B*"),COUNTIF(BD20,"*M*"))),"60 cm",IF(AND($D$2="salle",BD16="Classique"),"Tri-spot 40 CL",IF(AND($D$2="Fédéral",BD16="Classique",OR(COUNTIF(BD20,"*B*"),COUNTIF(BD20,"*M*"))),"80 cm",IF(AND($D$2="Fédéral",OR(BD16="Classique",BD16="Poulies")),"122 cm",IF(AND($D$2="2x70",BD16="Classique",OR(COUNTIF(BD20,"*B*"),COUNTIF(BD20,"*M*"))),"80 cm",IF(AND($D$2="2x70",BD16="Classique"),"122 cm",IF(AND($D$2="2x70",BD16="Poulies"),"80 réduit"," "))))))))))</f>
        <v xml:space="preserve"> </v>
      </c>
      <c r="BE15" s="29"/>
      <c r="BF15" s="29" t="str">
        <f>IF(AND(OR(AA16="1/16",AC16="1/16",AE16="1/16",AG16="1/16",AI16="1/16",AK16="1/16",AM16="1/16",AO16="1/16",AQ16="1/16",AQ16="1/8",AS16="1/16",AS16="1/8",AU16="1/16",AU16="1/8",AW16="1/16",AW16="1/8",AY16="1/16",AY16="1/8",AY16="1/4",BA16="1/16",BA16="1/8",BA16="1/4",BA16="F+PF",BC16="1/16",BC16="1/8",BC16="1/4",BC16="1/2",BC16="Finale",BC16="F+PF"),BE16=" "),BD15,IF(AND(OR($D$2="salle",$D$2="Fédéral",$D$2="2x70"),BF16="Poulies",OR(COUNTIF(BF20,"*B*"),COUNTIF(BF20,"*M*"))),"Interdit",IF(AND($D$2="Salle",BF16="Poulies"),"Tri-spot 40 CO",IF(AND($D$2="salle",BF16="Classique",OR(COUNTIF(BF20,"*B*"),COUNTIF(BF20,"*M*"))),"60 cm",IF(AND($D$2="salle",BF16="Classique"),"Tri-spot 40 CL",IF(AND($D$2="Fédéral",BF16="Classique",OR(COUNTIF(BF20,"*B*"),COUNTIF(BF20,"*M*"))),"80 cm",IF(AND($D$2="Fédéral",OR(BF16="Classique",BF16="Poulies")),"122 cm",IF(AND($D$2="2x70",BF16="Classique",OR(COUNTIF(BF20,"*B*"),COUNTIF(BF20,"*M*"))),"80 cm",IF(AND($D$2="2x70",BF16="Classique"),"122 cm",IF(AND($D$2="2x70",BF16="Poulies"),"80 réduit"," "))))))))))</f>
        <v xml:space="preserve"> </v>
      </c>
      <c r="BG15" s="29"/>
      <c r="BH15" s="29" t="str">
        <f>IF(AND(OR(AC16="1/16",AE16="1/16",AG16="1/16",AI16="1/16",AK16="1/16",AM16="1/16",AO16="1/16",AQ16="1/16",AS16="1/16",AS16="1/8",AU16="1/16",AU16="1/8",AW16="1/16",AW16="1/8",AY16="1/16",AY16="1/8",BA16="1/16",BA16="1/8",BA16="1/4",BC16="1/16",BC16="1/8",BC16="1/4",BC16="F+PF",BE16="1/16",BE16="1/8",BE16="1/4",BE16="1/2",BE16="Finale",BE16="F+PF"),BG16=" "),BF15,IF(AND(OR($D$2="salle",$D$2="Fédéral",$D$2="2x70"),BH16="Poulies",OR(COUNTIF(BH20,"*B*"),COUNTIF(BH20,"*M*"))),"Interdit",IF(AND($D$2="Salle",BH16="Poulies"),"Tri-spot 40 CO",IF(AND($D$2="salle",BH16="Classique",OR(COUNTIF(BH20,"*B*"),COUNTIF(BH20,"*M*"))),"60 cm",IF(AND($D$2="salle",BH16="Classique"),"Tri-spot 40 CL",IF(AND($D$2="Fédéral",BH16="Classique",OR(COUNTIF(BH20,"*B*"),COUNTIF(BH20,"*M*"))),"80 cm",IF(AND($D$2="Fédéral",OR(BH16="Classique",BH16="Poulies")),"122 cm",IF(AND($D$2="2x70",BH16="Classique",OR(COUNTIF(BH20,"*B*"),COUNTIF(BH20,"*M*"))),"80 cm",IF(AND($D$2="2x70",BH16="Classique"),"122 cm",IF(AND($D$2="2x70",BH16="Poulies"),"80 réduit"," "))))))))))</f>
        <v xml:space="preserve"> </v>
      </c>
      <c r="BI15" s="29"/>
      <c r="BJ15" s="29" t="str">
        <f>IF(AND(OR(AE16="1/16",AG16="1/16",AI16="1/16",AK16="1/16",AM16="1/16",AO16="1/16",AQ16="1/16",AS16="1/16",AU16="1/16",AU16="1/8",AW16="1/16",AW16="1/8",AY16="1/16",AY16="1/8",BA16="1/16",BA16="1/8",BC16="1/16",BC16="1/8",BC16="1/4",BE16="1/16",BE16="1/8",BE16="1/4",BE16="F+PF",BG16="1/16",BG16="1/8",BG16="1/4",BG16="1/2",BG16="Finale",BG16="F+PF"),BI16=" "),BH15,IF(AND(OR($D$2="salle",$D$2="Fédéral",$D$2="2x70"),BJ16="Poulies",OR(COUNTIF(BJ20,"*B*"),COUNTIF(BJ20,"*M*"))),"Interdit",IF(AND($D$2="Salle",BJ16="Poulies"),"Tri-spot 40 CO",IF(AND($D$2="salle",BJ16="Classique",OR(COUNTIF(BJ20,"*B*"),COUNTIF(BJ20,"*M*"))),"60 cm",IF(AND($D$2="salle",BJ16="Classique"),"Tri-spot 40 CL",IF(AND($D$2="Fédéral",BJ16="Classique",OR(COUNTIF(BJ20,"*B*"),COUNTIF(BJ20,"*M*"))),"80 cm",IF(AND($D$2="Fédéral",OR(BJ16="Classique",BJ16="Poulies")),"122 cm",IF(AND($D$2="2x70",BJ16="Classique",OR(COUNTIF(BJ20,"*B*"),COUNTIF(BJ20,"*M*"))),"80 cm",IF(AND($D$2="2x70",BJ16="Classique"),"122 cm",IF(AND($D$2="2x70",BJ16="Poulies"),"80 réduit"," "))))))))))</f>
        <v xml:space="preserve"> </v>
      </c>
      <c r="BK15" s="29"/>
      <c r="BL15" s="29" t="str">
        <f>IF(AND(OR(AG16="1/16",AI16="1/16",AK16="1/16",AM16="1/16",AO16="1/16",AQ16="1/16",AS16="1/16",AU16="1/16",AW16="1/16",AW16="1/8",AY16="1/16",AY16="1/8",BA16="1/16",BA16="1/8",BC16="1/16",BC16="1/8",BE16="1/16",BE16="1/8",BE16="1/4",BG16="1/16",BG16="1/8",BG16="1/4",BG16="F+PF",BI16="1/16",BI16="1/8",BI16="1/4",BI16="1/2",BI16="Finale",BI16="F+PF"),BK16=" "),BJ15,IF(AND(OR($D$2="salle",$D$2="Fédéral",$D$2="2x70"),BL16="Poulies",OR(COUNTIF(BL20,"*B*"),COUNTIF(BL20,"*M*"))),"Interdit",IF(AND($D$2="Salle",BL16="Poulies"),"Tri-spot 40 CO",IF(AND($D$2="salle",BL16="Classique",OR(COUNTIF(BL20,"*B*"),COUNTIF(BL20,"*M*"))),"60 cm",IF(AND($D$2="salle",BL16="Classique"),"Tri-spot 40 CL",IF(AND($D$2="Fédéral",BL16="Classique",OR(COUNTIF(BL20,"*B*"),COUNTIF(BL20,"*M*"))),"80 cm",IF(AND($D$2="Fédéral",OR(BL16="Classique",BL16="Poulies")),"122 cm",IF(AND($D$2="2x70",BL16="Classique",OR(COUNTIF(BL20,"*B*"),COUNTIF(BL20,"*M*"))),"80 cm",IF(AND($D$2="2x70",BL16="Classique"),"122 cm",IF(AND($D$2="2x70",BL16="Poulies"),"80 réduit"," "))))))))))</f>
        <v xml:space="preserve"> </v>
      </c>
      <c r="BM15" s="29"/>
      <c r="BN15" s="29" t="str">
        <f>IF(AND(OR(AI16="1/16",AK16="1/16",AM16="1/16",AO16="1/16",AQ16="1/16",AS16="1/16",AU16="1/16",AW16="1/16",AY16="1/16",AY16="1/8",BA16="1/16",BA16="1/8",BC16="1/16",BC16="1/8",BE16="1/16",BE16="1/8",BG16="1/16",BG16="1/8",BG16="1/4",BI16="1/16",BI16="1/8",BI16="1/4",BI16="F+PF",BK16="1/16",BK16="1/8",BK16="1/4",BK16="1/2",BK16="Finale",BK16="F+PF"),BM16=" "),BL15,IF(AND(OR($D$2="salle",$D$2="Fédéral",$D$2="2x70"),BN16="Poulies",OR(COUNTIF(BN20,"*B*"),COUNTIF(BN20,"*M*"))),"Interdit",IF(AND($D$2="Salle",BN16="Poulies"),"Tri-spot 40 CO",IF(AND($D$2="salle",BN16="Classique",OR(COUNTIF(BN20,"*B*"),COUNTIF(BN20,"*M*"))),"60 cm",IF(AND($D$2="salle",BN16="Classique"),"Tri-spot 40 CL",IF(AND($D$2="Fédéral",BN16="Classique",OR(COUNTIF(BN20,"*B*"),COUNTIF(BN20,"*M*"))),"80 cm",IF(AND($D$2="Fédéral",OR(BN16="Classique",BN16="Poulies")),"122 cm",IF(AND($D$2="2x70",BN16="Classique",OR(COUNTIF(BN20,"*B*"),COUNTIF(BN20,"*M*"))),"80 cm",IF(AND($D$2="2x70",BN16="Classique"),"122 cm",IF(AND($D$2="2x70",BN16="Poulies"),"80 réduit"," "))))))))))</f>
        <v xml:space="preserve"> </v>
      </c>
      <c r="BO15" s="29"/>
      <c r="BP15" s="29" t="str">
        <f>IF(AND(OR(AK16="1/16",AM16="1/16",AO16="1/16",AQ16="1/16",AS16="1/16",AU16="1/16",AW16="1/16",AY16="1/16",BA16="1/16",BA16="1/8",BC16="1/16",BC16="1/8",BE16="1/16",BE16="1/8",BG16="1/16",BG16="1/8",BI16="1/16",BI16="1/8",BI16="1/4",BK16="1/16",BK16="1/8",BK16="1/4",BK16="F+PF",BM16="1/16",BM16="1/8",BM16="1/4",BM16="1/2",BM16="Finale",BM16="F+PF"),BO16=" "),BN15,IF(AND(OR($D$2="salle",$D$2="Fédéral",$D$2="2x70"),BP16="Poulies",OR(COUNTIF(BP20,"*B*"),COUNTIF(BP20,"*M*"))),"Interdit",IF(AND($D$2="Salle",BP16="Poulies"),"Tri-spot 40 CO",IF(AND($D$2="salle",BP16="Classique",OR(COUNTIF(BP20,"*B*"),COUNTIF(BP20,"*M*"))),"60 cm",IF(AND($D$2="salle",BP16="Classique"),"Tri-spot 40 CL",IF(AND($D$2="Fédéral",BP16="Classique",OR(COUNTIF(BP20,"*B*"),COUNTIF(BP20,"*M*"))),"80 cm",IF(AND($D$2="Fédéral",OR(BP16="Classique",BP16="Poulies")),"122 cm",IF(AND($D$2="2x70",BP16="Classique",OR(COUNTIF(BP20,"*B*"),COUNTIF(BP20,"*M*"))),"80 cm",IF(AND($D$2="2x70",BP16="Classique"),"122 cm",IF(AND($D$2="2x70",BP16="Poulies"),"80 réduit"," "))))))))))</f>
        <v xml:space="preserve"> </v>
      </c>
      <c r="BQ15" s="29"/>
      <c r="BR15" s="29" t="str">
        <f>IF(AND(OR(AM16="1/16",AO16="1/16",AQ16="1/16",AS16="1/16",AU16="1/16",AW16="1/16",AY16="1/16",BA16="1/16",BC16="1/16",BC16="1/8",BE16="1/16",BE16="1/8",BG16="1/16",BG16="1/8",BI16="1/16",BI16="1/8",BK16="1/16",BK16="1/8",BK16="1/4",BM16="1/16",BM16="1/8",BM16="1/4",BM16="F+PF",BO16="1/8",BO16="1/4",BO16="1/2",BO16="Finale",BO16="F+PF"),BQ16=" "),BP15,IF(AND(OR($D$2="salle",$D$2="Fédéral",$D$2="2x70"),BR16="Poulies",OR(COUNTIF(BR20,"*B*"),COUNTIF(BR20,"*M*"))),"Interdit",IF(AND($D$2="Salle",BR16="Poulies"),"Tri-spot 40 CO",IF(AND($D$2="salle",BR16="Classique",OR(COUNTIF(BR20,"*B*"),COUNTIF(BR20,"*M*"))),"60 cm",IF(AND($D$2="salle",BR16="Classique"),"Tri-spot 40 CL",IF(AND($D$2="Fédéral",BR16="Classique",OR(COUNTIF(BR20,"*B*"),COUNTIF(BR20,"*M*"))),"80 cm",IF(AND($D$2="Fédéral",OR(BR16="Classique",BR16="Poulies")),"122 cm",IF(AND($D$2="2x70",BR16="Classique",OR(COUNTIF(BR20,"*B*"),COUNTIF(BR20,"*M*"))),"80 cm",IF(AND($D$2="2x70",BR16="Classique"),"122 cm",IF(AND($D$2="2x70",BR16="Poulies"),"80 réduit"," "))))))))))</f>
        <v xml:space="preserve"> </v>
      </c>
      <c r="BS15" s="29"/>
      <c r="BT15" s="29" t="str">
        <f>IF(AND(OR(AO16="1/16",AQ16="1/16",AS16="1/16",AU16="1/16",AW16="1/16",AY16="1/16",BA16="1/16",BC16="1/16",BE16="1/16",BE16="1/8",BG16="1/16",BG16="1/8",BI16="1/16",BI16="1/8",BK16="1/16",BK16="1/8",BM16="1/16",BM16="1/8",BM16="1/4",BO16="1/8",BO16="1/4",BO16="F+PF",BQ16="1/8",BQ16="1/4",BQ16="1/2",BQ16="Finale",BQ16="F+PF"),BS16=" "),BR15,IF(AND(OR($D$2="salle",$D$2="Fédéral",$D$2="2x70"),BT16="Poulies",OR(COUNTIF(BT20,"*B*"),COUNTIF(BT20,"*M*"))),"Interdit",IF(AND($D$2="Salle",BT16="Poulies"),"Tri-spot 40 CO",IF(AND($D$2="salle",BT16="Classique",OR(COUNTIF(BT20,"*B*"),COUNTIF(BT20,"*M*"))),"60 cm",IF(AND($D$2="salle",BT16="Classique"),"Tri-spot 40 CL",IF(AND($D$2="Fédéral",BT16="Classique",OR(COUNTIF(BT20,"*B*"),COUNTIF(BT20,"*M*"))),"80 cm",IF(AND($D$2="Fédéral",OR(BT16="Classique",BT16="Poulies")),"122 cm",IF(AND($D$2="2x70",BT16="Classique",OR(COUNTIF(BT20,"*B*"),COUNTIF(BT20,"*M*"))),"80 cm",IF(AND($D$2="2x70",BT16="Classique"),"122 cm",IF(AND($D$2="2x70",BT16="Poulies"),"80 réduit"," "))))))))))</f>
        <v xml:space="preserve"> </v>
      </c>
      <c r="BU15" s="29"/>
      <c r="BV15" s="29" t="str">
        <f>IF(AND(OR(AQ16="1/16",AS16="1/16",AU16="1/16",AW16="1/16",AY16="1/16",BA16="1/16",BC16="1/16",BE16="1/16",BG16="1/16",BG16="1/8",BI16="1/16",BI16="1/8",BK16="1/16",BK16="1/8",BM16="1/16",BM16="1/8",BO16="1/8",BO16="1/4",BQ16="1/8",BQ16="1/4",BQ16="F+PF",BS16="1/8",BS16="1/4",BS16="1/2",BS16="Finale",BS16="F+PF"),BU16=" "),BT15,IF(AND(OR($D$2="salle",$D$2="Fédéral",$D$2="2x70"),BV16="Poulies",OR(COUNTIF(BV20,"*B*"),COUNTIF(BV20,"*M*"))),"Interdit",IF(AND($D$2="Salle",BV16="Poulies"),"Tri-spot 40 CO",IF(AND($D$2="salle",BV16="Classique",OR(COUNTIF(BV20,"*B*"),COUNTIF(BV20,"*M*"))),"60 cm",IF(AND($D$2="salle",BV16="Classique"),"Tri-spot 40 CL",IF(AND($D$2="Fédéral",BV16="Classique",OR(COUNTIF(BV20,"*B*"),COUNTIF(BV20,"*M*"))),"80 cm",IF(AND($D$2="Fédéral",OR(BV16="Classique",BV16="Poulies")),"122 cm",IF(AND($D$2="2x70",BV16="Classique",OR(COUNTIF(BV20,"*B*"),COUNTIF(BV20,"*M*"))),"80 cm",IF(AND($D$2="2x70",BV16="Classique"),"122 cm",IF(AND($D$2="2x70",BV16="Poulies"),"80 réduit"," "))))))))))</f>
        <v xml:space="preserve"> </v>
      </c>
      <c r="BW15" s="29"/>
      <c r="BX15" s="29" t="str">
        <f>IF(AND(OR(AS16="1/16",AU16="1/16",AW16="1/16",AY16="1/16",BA16="1/16",BC16="1/16",BE16="1/16",BG16="1/16",BI16="1/16",BI16="1/8",BK16="1/16",BK16="1/8",BM16="1/16",BM16="1/8",BO16="1/8",BQ16="1/8",BQ16="1/4",BS16="1/8",BS16="1/4",BS16="F+PF",BU16="1/8",BU16="1/4",BU16="1/2",BU16="Finale",BU16="F+PF"),BW16=" "),BV15,IF(AND(OR($D$2="salle",$D$2="Fédéral",$D$2="2x70"),BX16="Poulies",OR(COUNTIF(BX20,"*B*"),COUNTIF(BX20,"*M*"))),"Interdit",IF(AND($D$2="Salle",BX16="Poulies"),"Tri-spot 40 CO",IF(AND($D$2="salle",BX16="Classique",OR(COUNTIF(BX20,"*B*"),COUNTIF(BX20,"*M*"))),"60 cm",IF(AND($D$2="salle",BX16="Classique"),"Tri-spot 40 CL",IF(AND($D$2="Fédéral",BX16="Classique",OR(COUNTIF(BX20,"*B*"),COUNTIF(BX20,"*M*"))),"80 cm",IF(AND($D$2="Fédéral",OR(BX16="Classique",BX16="Poulies")),"122 cm",IF(AND($D$2="2x70",BX16="Classique",OR(COUNTIF(BX20,"*B*"),COUNTIF(BX20,"*M*"))),"80 cm",IF(AND($D$2="2x70",BX16="Classique"),"122 cm",IF(AND($D$2="2x70",BX16="Poulies"),"80 réduit"," "))))))))))</f>
        <v xml:space="preserve"> </v>
      </c>
      <c r="BY15" s="29"/>
      <c r="BZ15" s="29" t="str">
        <f>IF(AND(OR(AU16="1/16",AW16="1/16",AY16="1/16",BA16="1/16",BC16="1/16",BE16="1/16",BG16="1/16",BI16="1/16",BK16="1/16",BK16="1/8",BM16="1/16",BM16="1/8",BO16="1/8",BQ16="1/8",BS16="1/8",BS16="1/4",BU16="1/8",BU16="1/4",BU16="F+PF",BW16="1/8",BW16="1/4",BW16="1/2",BW16="Finale",BW16="F+PF"),BY16=" "),BX15,IF(AND(OR($D$2="salle",$D$2="Fédéral",$D$2="2x70"),BZ16="Poulies",OR(COUNTIF(BZ20,"*B*"),COUNTIF(BZ20,"*M*"))),"Interdit",IF(AND($D$2="Salle",BZ16="Poulies"),"Tri-spot 40 CO",IF(AND($D$2="salle",BZ16="Classique",OR(COUNTIF(BZ20,"*B*"),COUNTIF(BZ20,"*M*"))),"60 cm",IF(AND($D$2="salle",BZ16="Classique"),"Tri-spot 40 CL",IF(AND($D$2="Fédéral",BZ16="Classique",OR(COUNTIF(BZ20,"*B*"),COUNTIF(BZ20,"*M*"))),"80 cm",IF(AND($D$2="Fédéral",OR(BZ16="Classique",BZ16="Poulies")),"122 cm",IF(AND($D$2="2x70",BZ16="Classique",OR(COUNTIF(BZ20,"*B*"),COUNTIF(BZ20,"*M*"))),"80 cm",IF(AND($D$2="2x70",BZ16="Classique"),"122 cm",IF(AND($D$2="2x70",BZ16="Poulies"),"80 réduit"," "))))))))))</f>
        <v xml:space="preserve"> </v>
      </c>
      <c r="CA15" s="29"/>
      <c r="CB15" s="29" t="str">
        <f>IF(AND(OR(AW16="1/16",AY16="1/16",BA16="1/16",BC16="1/16",BE16="1/16",BG16="1/16",BI16="1/16",BK16="1/16",BM16="1/16",BM16="1/8",BO16="1/8",BQ16="1/8",BS16="1/8",BU16="1/8",BU16="1/4",BW16="1/8",BW16="1/4",BW16="F+PF",BY16="1/8",BY16="1/4",BY16="1/2",BY16="Finale",BY16="F+PF"),CA16=" "),BZ15,IF(AND(OR($D$2="salle",$D$2="Fédéral",$D$2="2x70"),CB16="Poulies",OR(COUNTIF(CB20,"*B*"),COUNTIF(CB20,"*M*"))),"Interdit",IF(AND($D$2="Salle",CB16="Poulies"),"Tri-spot 40 CO",IF(AND($D$2="salle",CB16="Classique",OR(COUNTIF(CB20,"*B*"),COUNTIF(CB20,"*M*"))),"60 cm",IF(AND($D$2="salle",CB16="Classique"),"Tri-spot 40 CL",IF(AND($D$2="Fédéral",CB16="Classique",OR(COUNTIF(CB20,"*B*"),COUNTIF(CB20,"*M*"))),"80 cm",IF(AND($D$2="Fédéral",OR(CB16="Classique",CB16="Poulies")),"122 cm",IF(AND($D$2="2x70",CB16="Classique",OR(COUNTIF(CB20,"*B*"),COUNTIF(CB20,"*M*"))),"80 cm",IF(AND($D$2="2x70",CB16="Classique"),"122 cm",IF(AND($D$2="2x70",CB16="Poulies"),"80 réduit"," "))))))))))</f>
        <v xml:space="preserve"> </v>
      </c>
      <c r="CC15" s="29"/>
      <c r="CD15" s="29" t="str">
        <f>IF(AND(OR(AY16="1/16",BA16="1/16",BC16="1/16",BE16="1/16",BG16="1/16",BI16="1/16",BK16="1/16",BM16="1/16",BO16="1/8",BQ16="1/8",BS16="1/8",BU16="1/8",BW16="1/8",BW16="1/4",BY16="1/8",BY16="1/4",BY16="F+PF",CA16="1/8",CA16="1/4",CA16="1/2",CA16="Finale",CA16="F+PF"),CC16=" "),CB15,IF(AND(OR($D$2="salle",$D$2="Fédéral",$D$2="2x70"),CD16="Poulies",OR(COUNTIF(CD20,"*B*"),COUNTIF(CD20,"*M*"))),"Interdit",IF(AND($D$2="Salle",CD16="Poulies"),"Tri-spot 40 CO",IF(AND($D$2="salle",CD16="Classique",OR(COUNTIF(CD20,"*B*"),COUNTIF(CD20,"*M*"))),"60 cm",IF(AND($D$2="salle",CD16="Classique"),"Tri-spot 40 CL",IF(AND($D$2="Fédéral",CD16="Classique",OR(COUNTIF(CD20,"*B*"),COUNTIF(CD20,"*M*"))),"80 cm",IF(AND($D$2="Fédéral",OR(CD16="Classique",CD16="Poulies")),"122 cm",IF(AND($D$2="2x70",CD16="Classique",OR(COUNTIF(CD20,"*B*"),COUNTIF(CD20,"*M*"))),"80 cm",IF(AND($D$2="2x70",CD16="Classique"),"122 cm",IF(AND($D$2="2x70",CD16="Poulies"),"80 réduit"," "))))))))))</f>
        <v xml:space="preserve"> </v>
      </c>
      <c r="CE15" s="29"/>
      <c r="CF15" s="29" t="str">
        <f>IF(AND(OR(BA16="1/16",BC16="1/16",BE16="1/16",BG16="1/16",BI16="1/16",BK16="1/16",BM16="1/16",BQ16="1/8",BS16="1/8",BU16="1/8",BW16="1/8",BY16="1/8",BY16="1/4",CA16="1/8",CA16="1/4",CA16="F+PF",CC16="1/8",CC16="1/4",CC16="1/2",CC16="Finale",CC16="F+PF"),CE16=" "),CD15,IF(AND(OR($D$2="salle",$D$2="Fédéral",$D$2="2x70"),CF16="Poulies",OR(COUNTIF(CF20,"*B*"),COUNTIF(CF20,"*M*"))),"Interdit",IF(AND($D$2="Salle",CF16="Poulies"),"Tri-spot 40 CO",IF(AND($D$2="salle",CF16="Classique",OR(COUNTIF(CF20,"*B*"),COUNTIF(CF20,"*M*"))),"60 cm",IF(AND($D$2="salle",CF16="Classique"),"Tri-spot 40 CL",IF(AND($D$2="Fédéral",CF16="Classique",OR(COUNTIF(CF20,"*B*"),COUNTIF(CF20,"*M*"))),"80 cm",IF(AND($D$2="Fédéral",OR(CF16="Classique",CF16="Poulies")),"122 cm",IF(AND($D$2="2x70",CF16="Classique",OR(COUNTIF(CF20,"*B*"),COUNTIF(CF20,"*M*"))),"80 cm",IF(AND($D$2="2x70",CF16="Classique"),"122 cm",IF(AND($D$2="2x70",CF16="Poulies"),"80 réduit"," "))))))))))</f>
        <v xml:space="preserve"> </v>
      </c>
      <c r="CG15" s="29"/>
      <c r="CH15" s="29" t="str">
        <f>IF(AND(OR(BC16="1/16",BE16="1/16",BG16="1/16",BI16="1/16",BK16="1/16",BM16="1/16",BS16="1/8",BU16="1/8",BW16="1/8",BY16="1/8",CA16="1/8",CA16="1/4",CC16="1/8",CC16="1/4",CC16="F+PF",CE16="1/4",CE16="1/2",CE16="Finale",CE16="F+PF"),CG16=" "),CF15,IF(AND(OR($D$2="salle",$D$2="Fédéral",$D$2="2x70"),CH16="Poulies",OR(COUNTIF(CH20,"*B*"),COUNTIF(CH20,"*M*"))),"Interdit",IF(AND($D$2="Salle",CH16="Poulies"),"Tri-spot 40 CO",IF(AND($D$2="salle",CH16="Classique",OR(COUNTIF(CH20,"*B*"),COUNTIF(CH20,"*M*"))),"60 cm",IF(AND($D$2="salle",CH16="Classique"),"Tri-spot 40 CL",IF(AND($D$2="Fédéral",CH16="Classique",OR(COUNTIF(CH20,"*B*"),COUNTIF(CH20,"*M*"))),"80 cm",IF(AND($D$2="Fédéral",OR(CH16="Classique",CH16="Poulies")),"122 cm",IF(AND($D$2="2x70",CH16="Classique",OR(COUNTIF(CH20,"*B*"),COUNTIF(CH20,"*M*"))),"80 cm",IF(AND($D$2="2x70",CH16="Classique"),"122 cm",IF(AND($D$2="2x70",CH16="Poulies"),"80 réduit"," "))))))))))</f>
        <v xml:space="preserve"> </v>
      </c>
      <c r="CI15" s="29"/>
      <c r="CJ15" s="29" t="str">
        <f>IF(AND(OR(BE16="1/16",BG16="1/16",BI16="1/16",BK16="1/16",BM16="1/16",BU16="1/8",BW16="1/8",BY16="1/8",CA16="1/8",CC16="1/8",CC16="1/4",CE16="1/4",CE16="F+PF",CG16="1/4",CG16="1/2",CG16="Finale",CG16="F+PF"),CI16=" "),CH15,IF(AND(OR($D$2="salle",$D$2="Fédéral",$D$2="2x70"),CJ16="Poulies",OR(COUNTIF(CJ20,"*B*"),COUNTIF(CJ20,"*M*"))),"Interdit",IF(AND($D$2="Salle",CJ16="Poulies"),"Tri-spot 40 CO",IF(AND($D$2="salle",CJ16="Classique",OR(COUNTIF(CJ20,"*B*"),COUNTIF(CJ20,"*M*"))),"60 cm",IF(AND($D$2="salle",CJ16="Classique"),"Tri-spot 40 CL",IF(AND($D$2="Fédéral",CJ16="Classique",OR(COUNTIF(CJ20,"*B*"),COUNTIF(CJ20,"*M*"))),"80 cm",IF(AND($D$2="Fédéral",OR(CJ16="Classique",CJ16="Poulies")),"122 cm",IF(AND($D$2="2x70",CJ16="Classique",OR(COUNTIF(CJ20,"*B*"),COUNTIF(CJ20,"*M*"))),"80 cm",IF(AND($D$2="2x70",CJ16="Classique"),"122 cm",IF(AND($D$2="2x70",CJ16="Poulies"),"80 réduit"," "))))))))))</f>
        <v xml:space="preserve"> </v>
      </c>
      <c r="CK15" s="29"/>
      <c r="CL15" s="29" t="str">
        <f>IF(AND(OR(BG16="1/16",BI16="1/16",BK16="1/16",BM16="1/16",BW16="1/8",BY16="1/8",CA16="1/8",CC16="1/8",CE16="1/4",CG16="1/4",CG16="F+PF",CI16="1/4",CI16="1/2",CI16="Finale",CI16="F+PF"),CK16=" "),CJ15,IF(AND(OR($D$2="salle",$D$2="Fédéral",$D$2="2x70"),CL16="Poulies",OR(COUNTIF(CL20,"*B*"),COUNTIF(CL20,"*M*"))),"Interdit",IF(AND($D$2="Salle",CL16="Poulies"),"Tri-spot 40 CO",IF(AND($D$2="salle",CL16="Classique",OR(COUNTIF(CL20,"*B*"),COUNTIF(CL20,"*M*"))),"60 cm",IF(AND($D$2="salle",CL16="Classique"),"Tri-spot 40 CL",IF(AND($D$2="Fédéral",CL16="Classique",OR(COUNTIF(CL20,"*B*"),COUNTIF(CL20,"*M*"))),"80 cm",IF(AND($D$2="Fédéral",OR(CL16="Classique",CL16="Poulies")),"122 cm",IF(AND($D$2="2x70",CL16="Classique",OR(COUNTIF(CL20,"*B*"),COUNTIF(CL20,"*M*"))),"80 cm",IF(AND($D$2="2x70",CL16="Classique"),"122 cm",IF(AND($D$2="2x70",CL16="Poulies"),"80 réduit"," "))))))))))</f>
        <v xml:space="preserve"> </v>
      </c>
      <c r="CM15" s="29"/>
      <c r="CN15" s="29" t="str">
        <f>IF(AND(OR(BI16="1/16",BK16="1/16",BM16="1/16",BY16="1/8",CA16="1/8",CC16="1/8",CG16="1/4",CI16="1/4",CI16="F+PF",CK16="1/4",CK16="1/2",CK16="Finale",CK16="F+PF"),CM16=" "),CL15,IF(AND(OR($D$2="salle",$D$2="Fédéral",$D$2="2x70"),CN16="Poulies",OR(COUNTIF(CN20,"*B*"),COUNTIF(CN20,"*M*"))),"Interdit",IF(AND($D$2="Salle",CN16="Poulies"),"Tri-spot 40 CO",IF(AND($D$2="salle",CN16="Classique",OR(COUNTIF(CN20,"*B*"),COUNTIF(CN20,"*M*"))),"60 cm",IF(AND($D$2="salle",CN16="Classique"),"Tri-spot 40 CL",IF(AND($D$2="Fédéral",CN16="Classique",OR(COUNTIF(CN20,"*B*"),COUNTIF(CN20,"*M*"))),"80 cm",IF(AND($D$2="Fédéral",OR(CN16="Classique",CN16="Poulies")),"122 cm",IF(AND($D$2="2x70",CN16="Classique",OR(COUNTIF(CN20,"*B*"),COUNTIF(CN20,"*M*"))),"80 cm",IF(AND($D$2="2x70",CN16="Classique"),"122 cm",IF(AND($D$2="2x70",CN16="Poulies"),"80 réduit"," "))))))))))</f>
        <v xml:space="preserve"> </v>
      </c>
      <c r="CO15" s="29"/>
      <c r="CP15" s="29" t="str">
        <f>IF(AND(OR(BK16="1/16",BM16="1/16",CA16="1/8",CC16="1/8",CI16="1/4",CK16="1/4",CK16="F+PF",CM16="1/2",CM16="Finale",CM16="F+PF"),CO16=" "),CN15,IF(AND(OR($D$2="salle",$D$2="Fédéral",$D$2="2x70"),CP16="Poulies",OR(COUNTIF(CP20,"*B*"),COUNTIF(CP20,"*M*"))),"Interdit",IF(AND($D$2="Salle",CP16="Poulies"),"Tri-spot 40 CO",IF(AND($D$2="salle",CP16="Classique",OR(COUNTIF(CP20,"*B*"),COUNTIF(CP20,"*M*"))),"60 cm",IF(AND($D$2="salle",CP16="Classique"),"Tri-spot 40 CL",IF(AND($D$2="Fédéral",CP16="Classique",OR(COUNTIF(CP20,"*B*"),COUNTIF(CP20,"*M*"))),"80 cm",IF(AND($D$2="Fédéral",OR(CP16="Classique",CP16="Poulies")),"122 cm",IF(AND($D$2="2x70",CP16="Classique",OR(COUNTIF(CP20,"*B*"),COUNTIF(CP20,"*M*"))),"80 cm",IF(AND($D$2="2x70",CP16="Classique"),"122 cm",IF(AND($D$2="2x70",CP16="Poulies"),"80 réduit"," "))))))))))</f>
        <v xml:space="preserve"> </v>
      </c>
      <c r="CQ15" s="29"/>
      <c r="CR15" s="29" t="str">
        <f>IF(AND(OR(BM16="1/16",CC16="1/8",CK16="1/4",CM16="F+PF",CO16="1/2",CO16="Finale"),CQ16=" "),CP15,IF(AND(OR($D$2="salle",$D$2="Fédéral",$D$2="2x70"),CR16="Poulies",OR(COUNTIF(CR20,"*B*"),COUNTIF(CR20,"*M*"))),"Interdit",IF(AND($D$2="Salle",CR16="Poulies"),"Tri-spot 40 CO",IF(AND($D$2="salle",CR16="Classique",OR(COUNTIF(CR20,"*B*"),COUNTIF(CR20,"*M*"))),"60 cm",IF(AND($D$2="salle",CR16="Classique"),"Tri-spot 40 CL",IF(AND($D$2="Fédéral",CR16="Classique",OR(COUNTIF(CR20,"*B*"),COUNTIF(CR20,"*M*"))),"80 cm",IF(AND($D$2="Fédéral",OR(CR16="Classique",CR16="Poulies")),"122 cm",IF(AND($D$2="2x70",CR16="Classique",OR(COUNTIF(CR20,"*B*"),COUNTIF(CR20,"*M*"))),"80 cm",IF(AND($D$2="2x70",CR16="Classique"),"122 cm",IF(AND($D$2="2x70",CR16="Poulies"),"80 réduit"," "))))))))))</f>
        <v xml:space="preserve"> </v>
      </c>
      <c r="DA15" s="36" t="s">
        <v>39</v>
      </c>
      <c r="DB15" s="37" t="str">
        <f>IF(OR($B$10&lt;&gt;0,$D$10&lt;&gt;0,$F$10&lt;&gt;0,$H$10&lt;&gt;0,$J$10&lt;&gt;0,$L$10&lt;&gt;0,$N$10&lt;&gt;0,$P$10&lt;&gt;0,$R$10&lt;&gt;0,$T$10&lt;&gt;0,$V$10&lt;&gt;0,$X$10&lt;&gt;0,$Z$10&lt;&gt;0,$AB$10&lt;&gt;0,$AD$10&lt;&gt;0,$AF$10&lt;&gt;0,$AH$10&lt;&gt;0,$AJ$10&lt;&gt;0,$AL$10&lt;&gt;0,$AN$10&lt;&gt;0,$AP$10&lt;&gt;0,$AR$10&lt;&gt;0,$AT$10&lt;&gt;0,$AV$10&lt;&gt;0,$AX$10&lt;&gt;0,$AZ$10&lt;&gt;0,$BB$10&lt;&gt;0,$BD$10&lt;&gt;0,$BF$10&lt;&gt;0,$BH$10&lt;&gt;0,$BJ$10&lt;&gt;0,$BL$10&lt;&gt;0,$BN$10&lt;&gt;0,$BP$10&lt;&gt;0,$BR$10&lt;&gt;0,$BT$10&lt;&gt;0,$BV$10&lt;&gt;0,$BX$10&lt;&gt;0,$BZ$10&lt;&gt;0,$CB$10&lt;&gt;0,$CD$10&lt;&gt;0,$CF$10&lt;&gt;0,$CH$10&lt;&gt;0,$CJ$10&lt;&gt;0,$CL$10&lt;&gt;0,$CN$10&lt;&gt;0,$CP$10&lt;&gt;0,$CR$10&lt;&gt;0),IF(AND(COUNTIF($B$10,"*JD*"),$B$6="Classique"),$B$7,IF(AND(COUNTIF($D$10,"*JD*"),$D$6="Classique"),$D$7,IF(AND(COUNTIF($F$10,"*JD*"),$F$6="Classique"),$F$7,IF(AND(COUNTIF($H$10,"*JD*"),$H$6="Classique"),$H$7,IF(AND(COUNTIF($J$10,"*JD*"),$J$6="Classique"),$J$7,IF(AND(COUNTIF($L$10,"*JD*"),$L$6="Classique"),$L$7,IF(AND(COUNTIF($N$10,"*JD*"),$N$6="Classique"),$N$7,IF(AND(COUNTIF($P$10,"*JD*"),$P$6="Classique"),$P$7,IF(AND(COUNTIF($R$10,"*JD*"),$R$6="Classique"),$R$7,IF(AND(COUNTIF($T$10,"*JD*"),$T$6="Classique"),$T$7,IF(AND(COUNTIF($V$10,"*JD*"),$V$6="Classique"),$V$7,IF(AND(COUNTIF($X$10,"*JD*"),$X$6="Classique"),$X$7,IF(AND(COUNTIF($Z$10,"*JD*"),$Z$6="Classique"),$Z$7,IF(AND(COUNTIF($AB$10,"*JD*"),$AB$6="Classique"),$AB$7,IF(AND(COUNTIF($AD$10,"*JD*"),$AD$6="Classique"),$AD$7,IF(AND(COUNTIF($AF$10,"*JD*"),$AF$6="Classique"),$AF$7,IF(AND(COUNTIF($AH$10,"*JD*"),$AH$6="Classique"),$AH$7,IF(AND(COUNTIF($AJ$10,"*JD*"),$AJ$6="Classique"),$AJ$7,IF(AND(COUNTIF($AL$10,"*JD*"),$AL$6="Classique"),$AL$7,IF(AND(COUNTIF($AN$10,"*JD*"),$AN$6="Classique"),$AN$7,IF(AND(COUNTIF($AP$10,"*JD*"),$AP$6="Classique"),$AP$7,IF(AND(COUNTIF($AR$10,"*JD*"),$AR$6="Classique"),$AR$7,IF(AND(COUNTIF($AT$10,"*JD*"),$AT$6="Classique"),$AT$7,IF(AND(COUNTIF($AV$10,"*JD*"),$AV$6="Classique"),$AV$7,IF(AND(COUNTIF($AX$10,"*JD*"),$AX$6="Classique"),$AX$7,IF(AND(COUNTIF($AZ$10,"*JD*"),$AZ$6="Classique"),$AZ$7,IF(AND(COUNTIF($BB$10,"*JD*"),$BB$6="Classique"),$BB$7,IF(AND(COUNTIF($BD$10,"*JD*"),$BD$6="Classique"),$BD$7,IF(AND(COUNTIF($BF$10,"*JD*"),$BF$6="Classique"),$BF$7,IF(AND(COUNTIF($BH$10,"*JD*"),$BH$6="Classique"),$BH$7,IF(AND(COUNTIF($BJ$10,"*JD*"),$BJ$6="Classique"),$BJ$7,IF(AND(COUNTIF($BL$10,"*JD*"),$BL$6="Classique"),$BL$7,IF(AND(COUNTIF($BN$10,"*JD*"),$BN$6="Classique"),$BN$7,IF(AND(COUNTIF($BP$10,"*JD*"),$BP$6="Classique"),$BP$7,IF(AND(COUNTIF($BR$10,"*JD*"),$BR$6="Classique"),$BR$7,IF(AND(COUNTIF($BT$10,"*JD*"),$BT$6="Classique"),$BT$7,IF(AND(COUNTIF($BV$10,"*JD*"),$BV$6="Classique"),$BV$7,IF(AND(COUNTIF($BX$10,"*JD*"),$BX$6="Classique"),$BX$7,IF(AND(COUNTIF($BZ$10,"*JD*"),$BZ$6="Classique"),$BZ$7,IF(AND(COUNTIF($CB$10,"*JD*"),$CB$6="Classique"),$CB$7,IF(AND(COUNTIF($CD$10,"*JD*"),$CD$6="Classique"),$CD$7,IF(AND(COUNTIF($CF$10,"*JD*"),$CF$6="Classique"),$CF$7,IF(AND(COUNTIF($CH$10,"*JD*"),$CH$6="Classique"),$CH$7,IF(AND(COUNTIF($CJ$10,"*JD*"),$CJ$6="Classique"),$CJ$7,IF(AND(COUNTIF($CL$10,"*JD*"),$CL$6="Classique"),$CL$7,IF(AND(COUNTIF($CN$10,"*JD*"),$CN$6="Classique"),$CN$7,IF(AND(COUNTIF($CP$10,"*JD*"),$CP$6="Classique"),$CP$7,IF(AND(COUNTIF($CR$10,"*JD*"),$CR$6="Classique"),$CR$7," "))))))))))))))))))))))))))))))))))))))))))))))))," ")</f>
        <v xml:space="preserve"> </v>
      </c>
      <c r="DC15" s="37" t="str">
        <f t="shared" si="0"/>
        <v xml:space="preserve"> </v>
      </c>
      <c r="DD15" s="37" t="str">
        <f t="shared" si="1"/>
        <v xml:space="preserve"> </v>
      </c>
      <c r="DE15" s="55" t="str">
        <f>IF(OR($B$20&lt;&gt;0,$D$20&lt;&gt;0,$F$20&lt;&gt;0,$H$20&lt;&gt;0,$J$20&lt;&gt;0,$L$20&lt;&gt;0,$N$20&lt;&gt;0,$P$20&lt;&gt;0,$R$20&lt;&gt;0,$T$20&lt;&gt;0,$V$20&lt;&gt;0,$X$20&lt;&gt;0,$Z$20&lt;&gt;0,$AB$20&lt;&gt;0,$AD$20&lt;&gt;0,$AF$20&lt;&gt;0,$AH$20&lt;&gt;0,$AJ$20&lt;&gt;0,$AL$20&lt;&gt;0,$AN$20&lt;&gt;0,$AP$20&lt;&gt;0,$AR$20&lt;&gt;0,$AT$20&lt;&gt;0,$AV$20&lt;&gt;0,$AX$20&lt;&gt;0,$AZ$20&lt;&gt;0,$BB$20&lt;&gt;0,$BD$20&lt;&gt;0,$BF$20&lt;&gt;0,$BH$20&lt;&gt;0,$BJ$20&lt;&gt;0,$BL$20&lt;&gt;0,$BN$20&lt;&gt;0,$BP$20&lt;&gt;0,$BR$20&lt;&gt;0,$BT$20&lt;&gt;0,$BV$20&lt;&gt;0,$BX$20&lt;&gt;0,$BZ$20&lt;&gt;0,$CB$20&lt;&gt;0,$CD$20&lt;&gt;0,$CF$20&lt;&gt;0,$CH$20&lt;&gt;0,$CJ$20&lt;&gt;0,$CL$20&lt;&gt;0,$CN$20&lt;&gt;0,$CP$20&lt;&gt;0,$CR$20&lt;&gt;0),IF(AND(COUNTIF($B$20,"*JD*"),$B$16="Classique"),$B$17,IF(AND(COUNTIF($D$20,"*JD*"),$D$16="Classique"),$D$17,IF(AND(COUNTIF($F$20,"*JD*"),$F$16="Classique"),$F$17,IF(AND(COUNTIF($H$20,"*JD*"),$H$16="Classique"),$H$17,IF(AND(COUNTIF($J$20,"*JD*"),$J$16="Classique"),$J$17,IF(AND(COUNTIF($L$20,"*JD*"),$L$16="Classique"),$L$17,IF(AND(COUNTIF($N$20,"*JD*"),$N$16="Classique"),$N$17,IF(AND(COUNTIF($P$20,"*JD*"),$P$16="Classique"),$P$17,IF(AND(COUNTIF($R$20,"*JD*"),$R$16="Classique"),$R$17,IF(AND(COUNTIF($T$20,"*JD*"),$T$16="Classique"),$T$17,IF(AND(COUNTIF($V$20,"*JD*"),$V$16="Classique"),$V$17,IF(AND(COUNTIF($X$20,"*JD*"),$X$16="Classique"),$X$17,IF(AND(COUNTIF($Z$20,"*JD*"),$Z$16="Classique"),$Z$17,IF(AND(COUNTIF($AB$20,"*JD*"),$AB$16="Classique"),$AB$17,IF(AND(COUNTIF($AD$20,"*JD*"),$AD$16="Classique"),$AD$17,IF(AND(COUNTIF($AF$20,"*JD*"),$AF$16="Classique"),$AF$17,IF(AND(COUNTIF($AH$20,"*JD*"),$AH$16="Classique"),$AH$17,IF(AND(COUNTIF($AJ$20,"*JD*"),$AJ$16="Classique"),$AJ$17,IF(AND(COUNTIF($AL$20,"*JD*"),$AL$16="Classique"),$AL$17,IF(AND(COUNTIF($AN$20,"*JD*"),$AN$16="Classique"),$AN$17,IF(AND(COUNTIF($AP$20,"*JD*"),$AP$16="Classique"),$AP$17,IF(AND(COUNTIF($AR$20,"*JD*"),$AR$16="Classique"),$AR$17,IF(AND(COUNTIF($AT$20,"*JD*"),$AT$16="Classique"),$AT$17,IF(AND(COUNTIF($AV$20,"*JD*"),$AV$16="Classique"),$AV$17,IF(AND(COUNTIF($AX$20,"*JD*"),$AX$16="Classique"),$AX$17,IF(AND(COUNTIF($AZ$20,"*JD*"),$AZ$16="Classique"),$AZ$17,IF(AND(COUNTIF($BB$20,"*JD*"),$BB$16="Classique"),$BB$17,IF(AND(COUNTIF($BD$20,"*JD*"),$BD$16="Classique"),$BD$17,IF(AND(COUNTIF($BF$20,"*JD*"),$BF$16="Classique"),$BF$17,IF(AND(COUNTIF($BH$20,"*JD*"),$BH$16="Classique"),$BH$17,IF(AND(COUNTIF($BJ$20,"*JD*"),$BJ$16="Classique"),$BJ$17,IF(AND(COUNTIF($BL$20,"*JD*"),$BL$16="Classique"),$BL$17,IF(AND(COUNTIF($BN$20,"*JD*"),$BN$16="Classique"),$BN$17,IF(AND(COUNTIF($BP$20,"*JD*"),$BP$16="Classique"),$BP$17,IF(AND(COUNTIF($BR$20,"*JD*"),$BR$16="Classique"),$BR$17,IF(AND(COUNTIF($BT$20,"*JD*"),$BT$16="Classique"),$BT$17,IF(AND(COUNTIF($BV$20,"*JD*"),$BV$16="Classique"),$BV$17,IF(AND(COUNTIF($BX$20,"*JD*"),$BX$16="Classique"),$BX$17,IF(AND(COUNTIF($BZ$20,"*JD*"),$BZ$16="Classique"),$BZ$17,IF(AND(COUNTIF($CB$20,"*JD*"),$CB$16="Classique"),$CB$17,IF(AND(COUNTIF($CD$20,"*JD*"),$CD$16="Classique"),$CD$17,IF(AND(COUNTIF($CF$20,"*JD*"),$CF$16="Classique"),$CF$17,IF(AND(COUNTIF($CH$20,"*JD*"),$CH$16="Classique"),$CH$17,IF(AND(COUNTIF($CJ$20,"*JD*"),$CJ$16="Classique"),$CJ$17,IF(AND(COUNTIF($CL$20,"*JD*"),$CL$16="Classique"),$CL$17,IF(AND(COUNTIF($CN$20,"*JD*"),$CN$16="Classique"),$CN$17,IF(AND(COUNTIF($CP$20,"*JD*"),$CP$16="Classique"),$CP$17,IF(AND(COUNTIF($CR$20,"*JD*"),$CR$16="Classique"),$CR$17," "))))))))))))))))))))))))))))))))))))))))))))))))," ")</f>
        <v xml:space="preserve"> </v>
      </c>
      <c r="DF15" s="37" t="str">
        <f t="shared" si="2"/>
        <v xml:space="preserve"> </v>
      </c>
      <c r="DG15" s="37" t="str">
        <f t="shared" si="3"/>
        <v xml:space="preserve"> </v>
      </c>
      <c r="DH15" s="38" t="str">
        <f>IF(OR($B$30&lt;&gt;0,$D$30&lt;&gt;0,$F$30&lt;&gt;0,$H$30&lt;&gt;0,$J$30&lt;&gt;0,$L$30&lt;&gt;0,$N$30&lt;&gt;0,$P$30&lt;&gt;0,$R$30&lt;&gt;0,$T$30&lt;&gt;0,$V$30&lt;&gt;0,$X$30&lt;&gt;0,$Z$30&lt;&gt;0,$AB$30&lt;&gt;0,$AD$30&lt;&gt;0,$AF$30&lt;&gt;0,$AH$30&lt;&gt;0,$AJ$30&lt;&gt;0,$AL$30&lt;&gt;0,$AN$30&lt;&gt;0,$AP$30&lt;&gt;0,$AR$30&lt;&gt;0,$AT$30&lt;&gt;0,$AV$30&lt;&gt;0,$AX$30&lt;&gt;0,$AZ$30&lt;&gt;0,$BB$30&lt;&gt;0,$BD$30&lt;&gt;0,$BF$30&lt;&gt;0,$BH$30&lt;&gt;0,$BJ$30&lt;&gt;0,$BL$30&lt;&gt;0,$BN$30&lt;&gt;0,$BP$30&lt;&gt;0,$BR$30&lt;&gt;0,$BT$30&lt;&gt;0,$BV$30&lt;&gt;0,$BX$30&lt;&gt;0,$BZ$30&lt;&gt;0,$CB$30&lt;&gt;0,$CD$30&lt;&gt;0,$CF$30&lt;&gt;0,$CH$30&lt;&gt;0,$CJ$30&lt;&gt;0,$CL$30&lt;&gt;0,$CN$30&lt;&gt;0,$CP$30&lt;&gt;0,$CR$30&lt;&gt;0),IF(AND(COUNTIF($B$30,"*JD*"),$B$26="Classique"),$B$27,IF(AND(COUNTIF($D$30,"*JD*"),$D$26="Classique"),$D$27,IF(AND(COUNTIF($F$30,"*JD*"),$F$26="Classique"),$F$27,IF(AND(COUNTIF($H$30,"*JD*"),$H$26="Classique"),$H$27,IF(AND(COUNTIF($J$30,"*JD*"),$J$26="Classique"),$J$27,IF(AND(COUNTIF($L$30,"*JD*"),$L$26="Classique"),$L$27,IF(AND(COUNTIF($N$30,"*JD*"),$N$26="Classique"),$N$27,IF(AND(COUNTIF($P$30,"*JD*"),$P$26="Classique"),$P$27,IF(AND(COUNTIF($R$30,"*JD*"),$R$26="Classique"),$R$27,IF(AND(COUNTIF($T$30,"*JD*"),$T$26="Classique"),$T$27,IF(AND(COUNTIF($V$30,"*JD*"),$V$26="Classique"),$V$27,IF(AND(COUNTIF($X$30,"*JD*"),$X$26="Classique"),$X$27,IF(AND(COUNTIF($Z$30,"*JD*"),$Z$26="Classique"),$Z$27,IF(AND(COUNTIF($AB$30,"*JD*"),$AB$26="Classique"),$AB$27,IF(AND(COUNTIF($AD$30,"*JD*"),$AD$26="Classique"),$AD$27,IF(AND(COUNTIF($AF$30,"*JD*"),$AF$26="Classique"),$AF$27,IF(AND(COUNTIF($AH$30,"*JD*"),$AH$26="Classique"),$AH$27,IF(AND(COUNTIF($AJ$30,"*JD*"),$AJ$26="Classique"),$AJ$27,IF(AND(COUNTIF($AL$30,"*JD*"),$AL$26="Classique"),$AL$27,IF(AND(COUNTIF($AN$30,"*JD*"),$AN$26="Classique"),$AN$27,IF(AND(COUNTIF($AP$30,"*JD*"),$AP$26="Classique"),$AP$27,IF(AND(COUNTIF($AR$30,"*JD*"),$AR$26="Classique"),$AR$27,IF(AND(COUNTIF($AT$30,"*JD*"),$AT$26="Classique"),$AT$27,IF(AND(COUNTIF($AV$30,"*JD*"),$AV$26="Classique"),$AV$27,IF(AND(COUNTIF($AX$30,"*JD*"),$AX$26="Classique"),$AX$27,IF(AND(COUNTIF($AZ$30,"*JD*"),$AZ$26="Classique"),$AZ$27,IF(AND(COUNTIF($BB$30,"*JD*"),$BB$26="Classique"),$BB$27,IF(AND(COUNTIF($BD$30,"*JD*"),$BD$26="Classique"),$BD$27,IF(AND(COUNTIF($BF$30,"*JD*"),$BF$26="Classique"),$BF$27,IF(AND(COUNTIF($BH$30,"*JD*"),$BH$26="Classique"),$BH$27,IF(AND(COUNTIF($BJ$30,"*JD*"),$BJ$26="Classique"),$BJ$27,IF(AND(COUNTIF($BL$30,"*JD*"),$BL$26="Classique"),$BL$27,IF(AND(COUNTIF($BN$30,"*JD*"),$BN$26="Classique"),$BN$27,IF(AND(COUNTIF($BP$30,"*JD*"),$BP$26="Classique"),$BP$27,IF(AND(COUNTIF($BR$30,"*JD*"),$BR$26="Classique"),$BR$27,IF(AND(COUNTIF($BT$30,"*JD*"),$BT$26="Classique"),$BT$27,IF(AND(COUNTIF($BV$30,"*JD*"),$BV$26="Classique"),$BV$27,IF(AND(COUNTIF($BX$30,"*JD*"),$BX$26="Classique"),$BX$27,IF(AND(COUNTIF($BZ$30,"*JD*"),$BZ$26="Classique"),$BZ$27,IF(AND(COUNTIF($CB$30,"*JD*"),$CB$26="Classique"),$CB$27,IF(AND(COUNTIF($CD$30,"*JD*"),$CD$26="Classique"),$CD$27,IF(AND(COUNTIF($CF$30,"*JD*"),$CF$26="Classique"),$CF$27,IF(AND(COUNTIF($CH$30,"*JD*"),$CH$26="Classique"),$CH$27,IF(AND(COUNTIF($CJ$30,"*JD*"),$CJ$26="Classique"),$CJ$27,IF(AND(COUNTIF($CL$30,"*JD*"),$CL$26="Classique"),$CL$27,IF(AND(COUNTIF($CN$30,"*JD*"),$CN$26="Classique"),$CN$27,IF(AND(COUNTIF($CP$30,"*JD*"),$CP$26="Classique"),$CP$27,IF(AND(COUNTIF($CR$30,"*JD*"),$CR$26="Classique"),$CR$27," "))))))))))))))))))))))))))))))))))))))))))))))))," ")</f>
        <v xml:space="preserve"> </v>
      </c>
      <c r="DI15" s="38" t="str">
        <f t="shared" si="4"/>
        <v xml:space="preserve"> </v>
      </c>
      <c r="DJ15" s="39" t="str">
        <f t="shared" si="5"/>
        <v xml:space="preserve"> </v>
      </c>
      <c r="DK15" s="38" t="str">
        <f>IF(OR($B$40&lt;&gt;0,$D$40&lt;&gt;0,$F$40&lt;&gt;0,$H$40&lt;&gt;0,$J$40&lt;&gt;0,$L$40&lt;&gt;0,$N$40&lt;&gt;0,$P$40&lt;&gt;0,$R$40&lt;&gt;0,$T$40&lt;&gt;0,$V$40&lt;&gt;0,$X$40&lt;&gt;0,$Z$40&lt;&gt;0,$AB$40&lt;&gt;0,$AD$40&lt;&gt;0,$AF$40&lt;&gt;0,$AH$40&lt;&gt;0,$AJ$40&lt;&gt;0,$AL$40&lt;&gt;0,$AN$40&lt;&gt;0,$AP$40&lt;&gt;0,$AR$40&lt;&gt;0,$AT$40&lt;&gt;0,$AV$40&lt;&gt;0,$AX$40&lt;&gt;0,$AZ$40&lt;&gt;0,$BB$40&lt;&gt;0,$BD$40&lt;&gt;0,$BF$40&lt;&gt;0,$BH$40&lt;&gt;0,$BJ$40&lt;&gt;0,$BL$40&lt;&gt;0,$BN$40&lt;&gt;0,$BP$40&lt;&gt;0,$BR$40&lt;&gt;0,$BT$40&lt;&gt;0,$BV$40&lt;&gt;0,$BX$40&lt;&gt;0,$BZ$40&lt;&gt;0,$CB$40&lt;&gt;0,$CD$40&lt;&gt;0,$CF$40&lt;&gt;0,$CH$40&lt;&gt;0,$CJ$40&lt;&gt;0,$CL$40&lt;&gt;0,$CN$40&lt;&gt;0,$CP$40&lt;&gt;0,$CR$40&lt;&gt;0),IF(AND(COUNTIF($B$40,"*JD*"),$B$36="Classique"),$B$37,IF(AND(COUNTIF($D$40,"*JD*"),$D$36="Classique"),$D$37,IF(AND(COUNTIF($F$40,"*JD*"),$F$36="Classique"),$F$37,IF(AND(COUNTIF($H$40,"*JD*"),$H$36="Classique"),$H$37,IF(AND(COUNTIF($J$40,"*JD*"),$J$36="Classique"),$J$37,IF(AND(COUNTIF($L$40,"*JD*"),$L$36="Classique"),$L$37,IF(AND(COUNTIF($N$40,"*JD*"),$N$36="Classique"),$N$37,IF(AND(COUNTIF($P$40,"*JD*"),$P$36="Classique"),$P$37,IF(AND(COUNTIF($R$40,"*JD*"),$R$36="Classique"),$R$37,IF(AND(COUNTIF($T$40,"*JD*"),$T$36="Classique"),$T$37,IF(AND(COUNTIF($V$40,"*JD*"),$V$36="Classique"),$V$37,IF(AND(COUNTIF($X$40,"*JD*"),$X$36="Classique"),$X$37,IF(AND(COUNTIF($Z$40,"*JD*"),$Z$36="Classique"),$Z$37,IF(AND(COUNTIF($AB$40,"*JD*"),$AB$36="Classique"),$AB$37,IF(AND(COUNTIF($AD$40,"*JD*"),$AD$36="Classique"),$AD$37,IF(AND(COUNTIF($AF$40,"*JD*"),$AF$36="Classique"),$AF$37,IF(AND(COUNTIF($AH$40,"*JD*"),$AH$36="Classique"),$AH$37,IF(AND(COUNTIF($AJ$40,"*JD*"),$AJ$36="Classique"),$AJ$37,IF(AND(COUNTIF($AL$40,"*JD*"),$AL$36="Classique"),$AL$37,IF(AND(COUNTIF($AN$40,"*JD*"),$AN$36="Classique"),$AN$37,IF(AND(COUNTIF($AP$40,"*JD*"),$AP$36="Classique"),$AP$37,IF(AND(COUNTIF($AR$40,"*JD*"),$AR$36="Classique"),$AR$37,IF(AND(COUNTIF($AT$40,"*JD*"),$AT$36="Classique"),$AT$37,IF(AND(COUNTIF($AV$40,"*JD*"),$AV$36="Classique"),$AV$37,IF(AND(COUNTIF($AX$40,"*JD*"),$AX$36="Classique"),$AX$37,IF(AND(COUNTIF($AZ$40,"*JD*"),$AZ$36="Classique"),$AZ$37,IF(AND(COUNTIF($BB$40,"*JD*"),$BB$36="Classique"),$BB$37,IF(AND(COUNTIF($BD$40,"*JD*"),$BD$36="Classique"),$BD$37,IF(AND(COUNTIF($BF$40,"*JD*"),$BF$36="Classique"),$BF$37,IF(AND(COUNTIF($BH$40,"*JD*"),$BH$36="Classique"),$BH$37,IF(AND(COUNTIF($BJ$40,"*JD*"),$BJ$36="Classique"),$BJ$37,IF(AND(COUNTIF($BL$40,"*JD*"),$BL$36="Classique"),$BL$37,IF(AND(COUNTIF($BN$40,"*JD*"),$BN$36="Classique"),$BN$37,IF(AND(COUNTIF($BP$40,"*JD*"),$BP$36="Classique"),$BP$37,IF(AND(COUNTIF($BR$40,"*JD*"),$BR$36="Classique"),$BR$37,IF(AND(COUNTIF($BT$40,"*JD*"),$BT$36="Classique"),$BT$37,IF(AND(COUNTIF($BV$40,"*JD*"),$BV$36="Classique"),$BV$37,IF(AND(COUNTIF($BX$40,"*JD*"),$BX$36="Classique"),$BX$37,IF(AND(COUNTIF($BZ$40,"*JD*"),$BZ$36="Classique"),$BZ$37,IF(AND(COUNTIF($CB$40,"*JD*"),$CB$36="Classique"),$CB$37,IF(AND(COUNTIF($CD$40,"*JD*"),$CD$36="Classique"),$CD$37,IF(AND(COUNTIF($CF$40,"*JD*"),$CF$36="Classique"),$CF$37,IF(AND(COUNTIF($CH$40,"*JD*"),$CH$36="Classique"),$CH$37,IF(AND(COUNTIF($CJ$40,"*JD*"),$CJ$36="Classique"),$CJ$37,IF(AND(COUNTIF($CL$40,"*JD*"),$CL$36="Classique"),$CL$37,IF(AND(COUNTIF($CN$40,"*JD*"),$CN$36="Classique"),$CN$37,IF(AND(COUNTIF($CP$40,"*JD*"),$CP$36="Classique"),$CP$37,IF(AND(COUNTIF($CR$40,"*JD*"),$CR$36="Classique"),$CR$37," "))))))))))))))))))))))))))))))))))))))))))))))))," ")</f>
        <v xml:space="preserve"> </v>
      </c>
      <c r="DL15" s="38" t="str">
        <f t="shared" si="6"/>
        <v xml:space="preserve"> </v>
      </c>
      <c r="DM15" s="38" t="str">
        <f t="shared" si="7"/>
        <v xml:space="preserve"> </v>
      </c>
      <c r="DN15" s="38" t="str">
        <f>IF(OR($B$50&lt;&gt;0,$D$50&lt;&gt;0,$F$50&lt;&gt;0,$H$50&lt;&gt;0,$J$50&lt;&gt;0,$L$50&lt;&gt;0,$N$50&lt;&gt;0,$P$50&lt;&gt;0,$R$50&lt;&gt;0,$T$50&lt;&gt;0,$V$50&lt;&gt;0,$X$50&lt;&gt;0,$Z$50&lt;&gt;0,$AB$50&lt;&gt;0,$AD$50&lt;&gt;0,$AF$50&lt;&gt;0,$AH$50&lt;&gt;0,$AJ$50&lt;&gt;0,$AL$50&lt;&gt;0,$AN$50&lt;&gt;0,$AP$50&lt;&gt;0,$AR$50&lt;&gt;0,$AT$50&lt;&gt;0,$AV$50&lt;&gt;0,$AX$50&lt;&gt;0,$AZ$50&lt;&gt;0,$BB$50&lt;&gt;0,$BD$50&lt;&gt;0,$BF$50&lt;&gt;0,$BH$50&lt;&gt;0,$BJ$50&lt;&gt;0,$BL$50&lt;&gt;0,$BN$50&lt;&gt;0,$BP$50&lt;&gt;0,$BR$50&lt;&gt;0,$BT$50&lt;&gt;0,$BV$50&lt;&gt;0,$BX$50&lt;&gt;0,$BZ$50&lt;&gt;0,$CB$50&lt;&gt;0,$CD$50&lt;&gt;0,$CF$50&lt;&gt;0,$CH$50&lt;&gt;0,$CJ$50&lt;&gt;0,$CL$50&lt;&gt;0,$CN$50&lt;&gt;0,$CP$50&lt;&gt;0,$CR$50&lt;&gt;0),IF(AND(COUNTIF($B$50,"*JD*"),$B$46="Classique"),$B$47,IF(AND(COUNTIF($D$50,"*JD*"),$D$46="Classique"),$D$47,IF(AND(COUNTIF($F$50,"*JD*"),$F$46="Classique"),$F$47,IF(AND(COUNTIF($H$50,"*JD*"),$H$46="Classique"),$H$47,IF(AND(COUNTIF($J$50,"*JD*"),$J$46="Classique"),$J$47,IF(AND(COUNTIF($L$50,"*JD*"),$L$46="Classique"),$L$47,IF(AND(COUNTIF($N$50,"*JD*"),$N$46="Classique"),$N$47,IF(AND(COUNTIF($P$50,"*JD*"),$P$46="Classique"),$P$47,IF(AND(COUNTIF($R$50,"*JD*"),$R$46="Classique"),$R$47,IF(AND(COUNTIF($T$50,"*JD*"),$T$46="Classique"),$T$47,IF(AND(COUNTIF($V$50,"*JD*"),$V$46="Classique"),$V$47,IF(AND(COUNTIF($X$50,"*JD*"),$X$46="Classique"),$X$47,IF(AND(COUNTIF($Z$50,"*JD*"),$Z$46="Classique"),$Z$47,IF(AND(COUNTIF($AB$50,"*JD*"),$AB$46="Classique"),$AB$47,IF(AND(COUNTIF($AD$50,"*JD*"),$AD$46="Classique"),$AD$47,IF(AND(COUNTIF($AF$50,"*JD*"),$AF$46="Classique"),$AF$47,IF(AND(COUNTIF($AH$50,"*JD*"),$AH$46="Classique"),$AH$47,IF(AND(COUNTIF($AJ$50,"*JD*"),$AJ$46="Classique"),$AJ$47,IF(AND(COUNTIF($AL$50,"*JD*"),$AL$46="Classique"),$AL$47,IF(AND(COUNTIF($AN$50,"*JD*"),$AN$46="Classique"),$AN$47,IF(AND(COUNTIF($AP$50,"*JD*"),$AP$46="Classique"),$AP$47,IF(AND(COUNTIF($AR$50,"*JD*"),$AR$46="Classique"),$AR$47,IF(AND(COUNTIF($AT$50,"*JD*"),$AT$46="Classique"),$AT$47,IF(AND(COUNTIF($AV$50,"*JD*"),$AV$46="Classique"),$AV$47,IF(AND(COUNTIF($AX$50,"*JD*"),$AX$46="Classique"),$AX$47,IF(AND(COUNTIF($AZ$50,"*JD*"),$AZ$46="Classique"),$AZ$47,IF(AND(COUNTIF($BB$50,"*JD*"),$BB$46="Classique"),$BB$47,IF(AND(COUNTIF($BD$50,"*JD*"),$BD$46="Classique"),$BD$47,IF(AND(COUNTIF($BF$50,"*JD*"),$BF$46="Classique"),$BF$47,IF(AND(COUNTIF($BH$50,"*JD*"),$BH$46="Classique"),$BH$47,IF(AND(COUNTIF($BJ$50,"*JD*"),$BJ$46="Classique"),$BJ$47,IF(AND(COUNTIF($BL$50,"*JD*"),$BL$46="Classique"),$BL$47,IF(AND(COUNTIF($BN$50,"*JD*"),$BN$46="Classique"),$BN$47,IF(AND(COUNTIF($BP$50,"*JD*"),$BP$46="Classique"),$BP$47,IF(AND(COUNTIF($BR$50,"*JD*"),$BR$46="Classique"),$BR$47,IF(AND(COUNTIF($BT$50,"*JD*"),$BT$46="Classique"),$BT$47,IF(AND(COUNTIF($BV$50,"*JD*"),$BV$46="Classique"),$BV$47,IF(AND(COUNTIF($BX$50,"*JD*"),$BX$46="Classique"),$BX$47,IF(AND(COUNTIF($BZ$50,"*JD*"),$BZ$46="Classique"),$BZ$47,IF(AND(COUNTIF($CB$50,"*JD*"),$CB$46="Classique"),$CB$47,IF(AND(COUNTIF($CD$50,"*JD*"),$CD$46="Classique"),$CD$47,IF(AND(COUNTIF($CF$50,"*JD*"),$CF$46="Classique"),$CF$47,IF(AND(COUNTIF($CH$50,"*JD*"),$CH$46="Classique"),$CH$47,IF(AND(COUNTIF($CJ$50,"*JD*"),$CJ$46="Classique"),$CJ$47,IF(AND(COUNTIF($CL$50,"*JD*"),$CL$46="Classique"),$CL$47,IF(AND(COUNTIF($CN$50,"*JD*"),$CN$46="Classique"),$CN$47,IF(AND(COUNTIF($CP$50,"*JD*"),$CP$46="Classique"),$CP$47,IF(AND(COUNTIF($CR$50,"*JD*"),$CR$46="Classique"),$CR$47," "))))))))))))))))))))))))))))))))))))))))))))))))," ")</f>
        <v xml:space="preserve"> </v>
      </c>
      <c r="DO15" s="38" t="str">
        <f t="shared" si="8"/>
        <v xml:space="preserve"> </v>
      </c>
      <c r="DP15" s="38" t="str">
        <f t="shared" si="9"/>
        <v xml:space="preserve"> </v>
      </c>
    </row>
    <row r="16" spans="1:120" s="33" customFormat="1" ht="26.25" customHeight="1" thickBot="1">
      <c r="A16" s="32" t="str">
        <f>IF(B20=0," ",IF(COUNTIF(B20,"*1/16*"),"1/16",IF(COUNTIF(B20,"*1/8*"),"1/8",IF(COUNTIF(B20,"*1/4*"),"1/4",IF(COUNTIF(B20,"*1/2*"),"1/2",IF(COUNTIF(B20,"*Finale +*"),"F+PF","Finale"))))))</f>
        <v xml:space="preserve"> </v>
      </c>
      <c r="B16" s="33" t="str">
        <f>IF(B20=0," ",IF(OR(COUNTIF(B20,"*Poulie*"),COUNTIF(B20,"*CO*")),"Poulies","Classique"))</f>
        <v xml:space="preserve"> </v>
      </c>
      <c r="C16" s="32" t="str">
        <f>IF(OR(A16="1/16",A16="1/8",A16="1/4",A16="1/2",A16="F+PF",A16="Finale")," ",IF(D20&gt;0,IF(COUNTIF(D20,"*1/16*"),"1/16",IF(COUNTIF(D20,"*1/8*"),"1/8",IF(COUNTIF(D20,"*1/4"),"1/4",IF(COUNTIF(D20,"*1/2*"),"1/2",IF(COUNTIF(D20,"*Finale +*"),"F+PF","Finale")))))," "))</f>
        <v xml:space="preserve"> </v>
      </c>
      <c r="D16" s="33" t="str">
        <f>IF(AND(OR(A16="1/16",A16="1/8",A16="1/4",A16="1/2",A16="F+PF",A16="Finale"),C16=" "),B16,IF(D20&gt;0,IF(OR(COUNTIF(D20,"*Poulie*"),COUNTIF(D20,"*CO*")),"Poulies","Classique")," "))</f>
        <v xml:space="preserve"> </v>
      </c>
      <c r="E16" s="34" t="str">
        <f>IF(OR(A16="1/16",A16="1/8",A16="1/4",A16="F+PF",C16="1/16",C16="1/8",C16="1/4",C16="1/2")," ",IF(F20&gt;0,IF(COUNTIF(F20,"*1/16*"),"1/16",IF(COUNTIF(F20,"*1/8*"),"1/8",IF(COUNTIF(F20,"*1/4*"),"1/4",IF(COUNTIF(F20,"*1/2*"),"1/2",IF(COUNTIF(F20,"*Finale +*"),"F+PF","Finale")))))," "))</f>
        <v xml:space="preserve"> </v>
      </c>
      <c r="F16" s="33" t="str">
        <f>IF(AND(OR(A16="1/16",A16="1/8",A16="1/4",A16="F+PF",C16="1/16",C16="1/8",C16="1/4",C16="1/2",C16="Finale",C16="F+PF",E16="1/16",E16="1/8",E16="1/4",E16="1/2",E16="Finale",E16="P+PF"),E16=" "),D16,IF(F20&gt;0,IF(OR(COUNTIF(F20,"*Poulie*"),COUNTIF(F20,"*CO*")),"Poulies","Classique")," "))</f>
        <v xml:space="preserve"> </v>
      </c>
      <c r="G16" s="34" t="str">
        <f>IF(OR(A16="1/16",A16="1/8",A16="1/4",C16="1/16",C16="1/8",C16="1/4",C16="Finale",C16="F+PF",E16="1/16",E16="1/8",E16="1/4",E16="1/2",E16="Finale",E16="F+PF")," ",IF(H20&gt;0,IF(COUNTIF(H20,"*1/16*"),"1/16",IF(COUNTIF(H20,"*1/8*"),"1/8",IF(COUNTIF(H20,"*1/4*"),"1/4",IF(COUNTIF(H20,"*1/2*"),"1/2",IF(OR(COUNTIF(H20,"*petite*"),COUNTIF(H20,"*pte*"),COUNTIF(H20,"*Finale +*")),"F+PF","Finale")))))," "))</f>
        <v xml:space="preserve"> </v>
      </c>
      <c r="H16" s="33" t="str">
        <f>IF(AND(OR(A16="1/16",A16="1/8",A16="1/4",C16="1/16",C16="1/8",C16="1/4",C16="F+PF",E16="1/16",E16="1/8",E16="1/4",E16="1/2",E16="Finale",E16="F+PF",G16="1/16",G16="1/8",G16="1/4",G16="1/2",G16="Finale",G16="F+PF"),G16=" "),F16,IF(H20&gt;0,IF(OR(COUNTIF(H20,"*Poulie*"),COUNTIF(H20,"*CO*")),"Poulies","Classique")," "))</f>
        <v xml:space="preserve"> </v>
      </c>
      <c r="I16" s="35" t="str">
        <f>IF(OR(A16="1/16",A16="1/8",C16="1/16",C16="1/8",C16="1/4",E16="1/16",E16="1/8",E16="1/4",E16="F+PF",G16="1/16",G16="1/8",G16="1/4",G16="1/2",G16="Finale",G16="F+PF")," ",IF(J20&gt;0,IF(COUNTIF(J20,"*1/16*"),"1/16",IF(COUNTIF(J20,"*1/8*"),"1/8",IF(COUNTIF(J20,"*1/4*"),"1/4",IF(COUNTIF(J20,"*1/2*"),"1/2",IF(COUNTIF(J20,"*Finale +*"),"F+PF","Finale")))))," "))</f>
        <v xml:space="preserve"> </v>
      </c>
      <c r="J16" s="33" t="str">
        <f>IF(AND(OR(A16="1/16",A16="1/8",C16="1/16",C16="1/8",C16="1/4",E16="1/16",E16="1/8",E16="1/4",E16="F+PF",G16="1/16",G16="1/8",G16="1/4",G16="1/2",G16="Finale",G16="F+PF"),I16=" "),H16,IF(J20&gt;0,IF(OR(COUNTIF(J20,"*CO*"),COUNTIF(J20,"*Poulie*")),"Poulies","Classique")," "))</f>
        <v xml:space="preserve"> </v>
      </c>
      <c r="K16" s="35" t="str">
        <f>IF(OR(A16="1/16",A16="1/8",C16="1/16",C16="1/8",E16="1/16",E16="1/8",E16="1/4",G16="1/16",G16="1/8",G16="1/4",G16="F+PF",I16="1/16",I16="1/8",I16="1/4",I16="1/2",I16="Finale",I16="F+PF")," ",IF(L20&gt;0,IF(COUNTIF(L20,"*1/16*"),"1/16",IF(COUNTIF(L20,"*1/8*"),"1/8",IF(COUNTIF(L20,"*1/4*"),"1/4",IF(COUNTIF(L20,"*1/2*"),"1/2",IF(COUNTIF(L20,"*Finale +*"),"F+PF","Finale")))))," "))</f>
        <v xml:space="preserve"> </v>
      </c>
      <c r="L16" s="33" t="str">
        <f>IF(AND(OR(A16="1/16",A16="1/8",C16="1/16",C16="1/8",E16="1/16",E16="1/8",E16="1/4",G16="1/16",G16="1/8",G16="1/4",G16="F+PF",I16="1/16",I16="1/8",I16="1/4",I16="1/2",I16="Finale",I16="F+PF"),K16=" "),J16,IF(L20&gt;0,IF(OR(COUNTIF(L20,"*CO*"),COUNTIF(L20,"*Poulie*")),"Poulies","Classique")," "))</f>
        <v xml:space="preserve"> </v>
      </c>
      <c r="M16" s="35" t="str">
        <f>IF(OR(A16="1/16",A16="1/8",C16="1/16",C16="1/8",E16="1/16",E16="1/8",G16="1/16",G16="1/8",G16="1/4",I16="1/16",I16="1/8",I16="1/4",I16="F+PF",K16="1/16",K16="1/8",K16="1/4",K16="1/2",K16="Finale",K16="F+PF")," ",IF(N20&gt;0,IF(COUNTIF(N20,"*1/16*"),"1/16",IF(COUNTIF(N20,"*1/8*"),"1/8",IF(COUNTIF(N20,"*1/4*"),"1/4",IF(COUNTIF(N20,"*1/2*"),"1/2",IF(COUNTIF(N20,"*Finale +*"),"F+PF","Finale")))))," "))</f>
        <v xml:space="preserve"> </v>
      </c>
      <c r="N16" s="33" t="str">
        <f>IF(AND(OR(A16="1/16",A16="1/8",C16="1/16",C16="1/8",E16="1/16",E16="1/8",G16="1/16",G16="1/8",G16="1/4",I16="1/16",I16="1/8",I16="1/4",I16="F+PF",K16="1/16",K16="1/8",K16="1/4",K16="1/2",K16="Finale",K16="F+PF",M16="1/16",M16="1/8",M16="1/4",M16="1/2",M16="Finale",M16="F+PF"),M16=" "),L16,IF(N20&gt;0,IF(OR(COUNTIF(N20,"*CO*"),COUNTIF(N20,"*Poulie*")),"Poulies","Classique")," "))</f>
        <v xml:space="preserve"> </v>
      </c>
      <c r="O16" s="35" t="str">
        <f>IF(OR(A16="1/16",A16="1/8",C16="1/16",C16="1/8",E16="1/16",E16="1/8",G16="1/16",G16="1/8",I16="1/16",I16="1/8",I16="1/4",K16="1/16",K16="1/8",K16="1/4",K16="F+PF",M16="1/16",M16="1/8",M16="1/4",M16="1/2",M16="Finale",M16="F+PF")," ",IF(P20&gt;0,IF(COUNTIF(P20,"*1/16*"),"1/16",IF(COUNTIF(P20,"*1/8*"),"1/8",IF(COUNTIF(P20,"*1/4*"),"1/4",IF(COUNTIF(P20,"*1/2*"),"1/2",IF(COUNTIF(P20,"*Finale +*"),"F+PF","Finale")))))," "))</f>
        <v xml:space="preserve"> </v>
      </c>
      <c r="P16" s="33" t="str">
        <f>IF(AND(OR(A16="1/16",A16="1/8",C16="1/16",C16="1/8",E16="1/16",E16="1/8",G16="1/16",G16="1/8",I16="1/16",I16="1/8",I16="1/4",K16="1/16",K16="1/8",K16="1/4",K16="F+PF",M16="1/16",M16="1/8",M16="1/4",M16="1/2",M16="Finale",M16="F+PF",O16="1/16",O16="1/8",O16="1/4",O16="1/2",O16="Finale",O16="F+PF"),O16=" "),N16,IF(P20&gt;0,IF(OR(COUNTIF(P20,"*CO*"),COUNTIF(P20,"*Poulie*")),"Poulies","Classique")," "))</f>
        <v xml:space="preserve"> </v>
      </c>
      <c r="Q16" s="35" t="str">
        <f>IF(OR(A16="1/16",C16="1/16",C16="1/8",E16="1/16",E16="1/8",G16="1/16",G16="1/8",I16="1/16",I16="1/8",K16="1/16",K16="1/8",K16="1/4",M16="1/16",M16="1/8",M16="1/4",M16="F+PF",O16="1/16",O16="1/8",O16="1/4",O16="1/2",O16="Finale",O16="F+PF")," ",IF(R20&gt;0,IF(COUNTIF(R20,"*1/16*"),"1/16",IF(COUNTIF(R20,"*1/8*"),"1/8",IF(COUNTIF(R20,"*1/4*"),"1/4",IF(COUNTIF(R20,"*1/2*"),"1/2",IF(COUNTIF(R20,"*Finale +*"),"F+PF","Finale")))))," "))</f>
        <v xml:space="preserve"> </v>
      </c>
      <c r="R16" s="33" t="str">
        <f>IF(AND(OR(A16="1/16",C16="1/16",C16="1/8",E16="1/16",E16="1/8",G16="1/16",G16="1/8",I16="1/16",I16="1/8",K16="1/16",K16="1/8",K16="1/4",M16="1/16",M16="1/8",M16="1/4",M16="F+PF",O16="1/16",O16="1/8",O16="1/4",O16="1/2",O16="Finale",O16="F+PF"),Q16=" "),P16,IF(R20&gt;0,IF(OR(COUNTIF(R20,"*CO*"),COUNTIF(R20,"*Poulie*")),"Poulies","Classique")," "))</f>
        <v xml:space="preserve"> </v>
      </c>
      <c r="S16" s="35" t="str">
        <f>IF(OR(A16="1/16",C16="1/16",E16="1/16",E16="1/8",G16="1/16",G16="1/8",I16="1/16",I16="1/8",K16="1/16",K16="1/8",M16="1/16",M16="1/8",M16="1/4",O16="1/16",O16="1/8",O16="1/4",O16="F+PF",Q16="1/16",Q16="1/8",Q16="1/4",Q16="1/2",Q16="Finale",Q16="F+PF")," ",IF(T20&gt;0,IF(COUNTIF(T20,"*1/16*"),"1/16",IF(COUNTIF(T20,"*1/8*"),"1/8",IF(COUNTIF(T20,"*1/4*"),"1/4",IF(COUNTIF(T20,"*1/2*"),"1/2",IF(COUNTIF(T20,"*Finale +*"),"F+PF","Finale")))))," "))</f>
        <v xml:space="preserve"> </v>
      </c>
      <c r="T16" s="33" t="str">
        <f>IF(AND(OR(A16="1/16",C16="1/16",E16="1/16",E16="1/8",G16="1/16",G16="1/8",I16="1/16",I16="1/8",K16="1/16",K16="1/8",M16="1/16",M16="1/8",M16="1/4",O16="1/16",O16="1/8",O16="1/4",O16="F+PF",Q16="1/16",Q16="1/8",Q16="1/4",Q16="1/2",Q16="Finale",Q16="F+PF"),S16=" "),R16,IF(T20&gt;0,IF(OR(COUNTIF(T20,"*CO*"),COUNTIF(T20,"*Poulie*")),"Poulies","Classique")," "))</f>
        <v xml:space="preserve"> </v>
      </c>
      <c r="U16" s="35" t="str">
        <f>IF(OR(A16="1/16",C16="1/16",E16="1/16",G16="1/16",G16="1/8",I16="1/16",I16="1/8",K16="1/16",K16="1/8",M16="1/16",M16="1/8",O16="1/16",O16="1/8",O16="1/4",Q16="1/16",Q16="1/8",Q16="1/4",Q16="F+PF",S16="1/16",S16="1/8",S16="1/4",S16="1/2",S16="Finale",S16="F+PF")," ",IF(V20&gt;0,IF(COUNTIF(V20,"*1/16*"),"1/16",IF(COUNTIF(V20,"*1/8*"),"1/8",IF(COUNTIF(V20,"*1/4*"),"1/4",IF(COUNTIF(V20,"*1/2*"),"1/2",IF(COUNTIF(V20,"*Finale +*"),"F+PF","Finale")))))," "))</f>
        <v xml:space="preserve"> </v>
      </c>
      <c r="V16" s="33" t="str">
        <f>IF(AND(OR(A16="1/16",C16="1/16",E16="1/16",G16="1/16",G16="1/8",I16="1/16",I16="1/8",K16="1/16",K16="1/8",M16="1/16",M16="1/8",O16="1/16",O16="1/8",O16="1/4",Q16="1/16",Q16="1/8",Q16="1/4",Q16="F+PF",S16="1/16",S16="1/8",S16="1/4",S16="1/2",S16="Finale",S16="F+PF"),U16=" "),T16,IF(V20&gt;0,IF(OR(COUNTIF(V20,"*CO*"),COUNTIF(V20,"*Poulie*")),"Poulies","Classique")," "))</f>
        <v xml:space="preserve"> </v>
      </c>
      <c r="W16" s="35" t="str">
        <f>IF(OR(A16="1/16",C16="1/16",E16="1/16",G16="1/16",I16="1/16",I16="1/8",K16="1/16",K16="1/8",M16="1/16",M16="1/8",O16="1/16",O16="1/8",Q16="1/16",Q16="1/8",Q16="1/4",S16="1/16",S16="1/8",S16="1/4",S16="F+PF",U16="1/16",U16="1/8",U16="1/4",U16="1/2",U16="Finale",U16="F+PF")," ",IF(X20&gt;0,IF(COUNTIF(X20,"*1/16*"),"1/16",IF(COUNTIF(X20,"*1/8*"),"1/8",IF(COUNTIF(X20,"*1/4*"),"1/4",IF(COUNTIF(X20,"*1/2*"),"1/2",IF(COUNTIF(X20,"*Finale +*"),"F+PF","Finale")))))," "))</f>
        <v xml:space="preserve"> </v>
      </c>
      <c r="X16" s="33" t="str">
        <f>IF(AND(OR(A16="1/16",C16="1/16",E16="1/16",G16="1/16",I16="1/16",I16="1/8",K16="1/16",K16="1/8",M16="1/16",M16="1/8",O16="1/16",O16="1/8",Q16="1/16",Q16="1/8",Q16="1/4",S16="1/16",S16="1/8",S16="1/4",S16="F+PF",U16="1/16",U16="1/8",U16="1/4",U16="1/2",U16="Finale",U16="F+PF"),W16=" "),V16,IF(X20&gt;0,IF(OR(COUNTIF(X20,"*CO*"),COUNTIF(X20,"*Poulie*")),"Poulies","Classique")," "))</f>
        <v xml:space="preserve"> </v>
      </c>
      <c r="Y16" s="35" t="str">
        <f>IF(OR(A16="1/16",C16="1/16",E16="1/16",G16="1/16",I16="1/16",K16="1/16",K16="1/8",M16="1/16",M16="1/8",O16="1/16",O16="1/8",Q16="1/16",Q16="1/8",S16="1/16",S16="1/8",S16="1/4",U16="1/16",U16="1/8",U16="1/4",U16="F+PF",W16="1/16",W16="1/8",W16="1/4",W16="1/2",W16="Finale",W16="F+PF")," ",IF(Z20&gt;0,IF(COUNTIF(Z20,"*1/16*"),"1/16",IF(COUNTIF(Z20,"*1/8*"),"1/8",IF(COUNTIF(Z20,"*1/4*"),"1/4",IF(COUNTIF(Z20,"*1/2*"),"1/2",IF(COUNTIF(Z20,"*Finale +*"),"F+PF","Finale")))))," "))</f>
        <v xml:space="preserve"> </v>
      </c>
      <c r="Z16" s="33" t="str">
        <f>IF(AND(OR(A16="1/16",C16="1/16",E16="1/16",G16="1/16",I16="1/16",K16="1/16",K16="1/8",M16="1/16",M16="1/8",O16="1/16",O16="1/8",Q16="1/16",Q16="1/8",S16="1/16",S16="1/8",S16="1/4",U16="1/16",U16="1/8",U16="1/4",U16="F+PF",W16="1/16",W16="1/8",W16="1/4",W16="1/2",W16="Finale",W16="F+PF"),Y16=" "),X16,IF(Z20&gt;0,IF(OR(COUNTIF(Z20,"*CO*"),COUNTIF(Z20,"*Poulie*")),"Poulies","Classique")," "))</f>
        <v xml:space="preserve"> </v>
      </c>
      <c r="AA16" s="35" t="str">
        <f>IF(OR(A16="1/16",C16="1/16",E16="1/16",G16="1/16",I16="1/16",K16="1/16",M16="1/16",M16="1/8",O16="1/16",O16="1/8",Q16="1/16",Q16="1/8",S16="1/16",S16="1/8",U16="1/16",U16="1/8",U16="1/4",W16="1/16",W16="1/8",W16="1/4",W16="F+PF",Y16="1/16",Y16="1/8",Y16="1/4",Y16="1/2",Y16="Finale",Y16="F+PF")," ",IF(AB20&gt;0,IF(COUNTIF(AB20,"*1/16*"),"1/16",IF(COUNTIF(AB20,"*1/8*"),"1/8",IF(COUNTIF(AB20,"*1/4*"),"1/4",IF(COUNTIF(AB20,"*1/2*"),"1/2",IF(COUNTIF(AB20,"*Finale +*"),"F+PF","Finale")))))," "))</f>
        <v xml:space="preserve"> </v>
      </c>
      <c r="AB16" s="33" t="str">
        <f>IF(AND(OR(A16="1/16",C16="1/16",E16="1/16",G16="1/16",I16="1/16",K16="1/16",M16="1/16",M16="1/8",O16="1/16",O16="1/8",Q16="1/16",Q16="1/8",S16="1/16",S16="1/8",U16="1/16",U16="1/8",U16="1/4",W16="1/16",W16="1/8",W16="1/4",W16="F+PF",Y16="1/16",Y16="1/8",Y16="1/4",Y16="1/2",Y16="Finale",Y16="F+PF"),AA16=" "),Z16,IF(AB20&gt;0,IF(OR(COUNTIF(AB20,"*CO*"),COUNTIF(AB20,"*Poulie*")),"Poulies","Classique")," "))</f>
        <v xml:space="preserve"> </v>
      </c>
      <c r="AC16" s="35" t="str">
        <f>IF(OR(A16="1/16",C16="1/16",E16="1/16",G16="1/16",I16="1/16",K16="1/16",M16="1/16",O16="1/16",O16="1/8",Q16="1/16",Q16="1/8",S16="1/16",S16="1/8",U16="1/16",U16="1/8",W16="1/16",W16="1/8",W16="1/4",Y16="1/16",Y16="1/8",Y16="1/4",Y16="F+PF",AA16="1/16",AA16="1/8",AA16="1/4",AA16="1/2",AA16="Finale",AA16="F+PF")," ",IF(AD20&gt;0,IF(COUNTIF(AD20,"*1/16*"),"1/16",IF(COUNTIF(AD20,"*1/8*"),"1/8",IF(COUNTIF(AD20,"*1/4*"),"1/4",IF(COUNTIF(AD20,"*1/2*"),"1/2",IF(COUNTIF(AD20,"*Finale +*"),"F+PF","Finale")))))," "))</f>
        <v xml:space="preserve"> </v>
      </c>
      <c r="AD16" s="33" t="str">
        <f>IF(AND(OR(A16="1/16",C16="1/16",E16="1/16",G16="1/16",I16="1/16",K16="1/16",M16="1/16",O16="1/16",O16="1/8",Q16="1/16",Q16="1/8",S16="1/16",S16="1/8",U16="1/16",U16="1/8",W16="1/16",W16="1/8",W16="1/4",Y16="1/16",Y16="1/8",Y16="1/4",Y16="F+PF",AA16="1/16",AA16="1/8",AA16="1/4",AA16="1/2",AA16="Finale",AA16="F+PF"),AC16=" "),AB16,IF(AD20&gt;0,IF(OR(COUNTIF(AD20,"*CO*"),COUNTIF(AD20,"*Poulie*")),"Poulies","Classique")," "))</f>
        <v xml:space="preserve"> </v>
      </c>
      <c r="AE16" s="35" t="str">
        <f>IF(OR(A16="1/16",C16="1/16",E16="1/16",G16="1/16",I16="1/16",K16="1/16",M16="1/16",O16="1/16",Q16="1/16",Q16="1/8",S16="1/16",S16="1/8",U16="1/16",U16="1/8",W16="1/16",W16="1/8",Y16="1/16",Y16="1/8",Y16="1/4",AA16="1/16",AA16="1/8",AA16="1/4",AA16="F+PF",AC16="1/16",AC16="1/8",AC16="1/4",AC16="1/2",AC16="Finale",AC16="F+PF")," ",IF(AF20&gt;0,IF(COUNTIF(AF20,"*1/16*"),"1/16",IF(COUNTIF(AF20,"*1/8*"),"1/8",IF(COUNTIF(AF20,"*1/4*"),"1/4",IF(COUNTIF(AF20,"*1/2*"),"1/2",IF(COUNTIF(AF20,"*Finale +*"),"F+PF","Finale")))))," "))</f>
        <v xml:space="preserve"> </v>
      </c>
      <c r="AF16" s="33" t="str">
        <f>IF(AND(OR(A16="1/16",C16="1/16",E16="1/16",G16="1/16",I16="1/16",K16="1/16",M16="1/16",O16="1/16",Q16="1/16",Q16="1/8",S16="1/16",S16="1/8",U16="1/16",U16="1/8",W16="1/16",W16="1/8",Y16="1/16",Y16="1/8",Y16="1/4",AA16="1/16",AA16="1/8",AA16="1/4",AA16="F+PF",AC16="1/16",AC16="1/8",AC16="1/4",AC16="1/2",AC16="Finale",AC16="F+PF"),AE16=" "),AD16,IF(AF20&gt;0,IF(OR(COUNTIF(AF20,"*CO*"),COUNTIF(AF20,"*Poulie*")),"Poulies","Classique")," "))</f>
        <v xml:space="preserve"> </v>
      </c>
      <c r="AG16" s="35" t="str">
        <f>IF(OR(C16="1/16",E16="1/16",G16="1/16",I16="1/16",K16="1/16",M16="1/16",O16="1/16",Q16="1/16",S16="1/16",S16="1/8",U16="1/16",U16="1/8",W16="1/16",W16="1/8",Y16="1/16",Y16="1/8",AA16="1/16",AA16="1/8",AA16="1/4",AC16="1/16",AC16="1/8",AC16="1/4",AC16="F+PF",AE16="1/16",AE16="1/8",AE16="1/4",AE16="1/2",AE16="Finale",AE16="F+PF")," ",IF(AH20&gt;0,IF(COUNTIF(AH20,"*1/16*"),"1/16",IF(COUNTIF(AH20,"*1/8*"),"1/8",IF(COUNTIF(AH20,"*1/4*"),"1/4",IF(COUNTIF(AH20,"*1/2*"),"1/2",IF(COUNTIF(AH20,"*Finale +*"),"F+PF","Finale")))))," "))</f>
        <v xml:space="preserve"> </v>
      </c>
      <c r="AH16" s="33" t="str">
        <f>IF(AND(OR(C16="1/16",E16="1/16",G16="1/16",I16="1/16",K16="1/16",M16="1/16",O16="1/16",Q16="1/16",S16="1/16",S16="1/8",U16="1/16",U16="1/8",W16="1/16",W16="1/8",Y16="1/16",Y16="1/8",AA16="1/16",AA16="1/8",AA16="1/4",AC16="1/16",AC16="1/8",AC16="1/4",AC16="F+PF",AE16="1/16",AE16="1/8",AE16="1/4",AE16="1/2",AE16="Finale",AE16="F+PF"),AG16=" "),AF16,IF(AH20&gt;0,IF(OR(COUNTIF(AH20,"*CO*"),COUNTIF(AH20,"*Poulie*")),"Poulies","Classique")," "))</f>
        <v xml:space="preserve"> </v>
      </c>
      <c r="AI16" s="32" t="str">
        <f>IF(OR(E16="1/16",G16="1/16",I16="1/16",K16="1/16",M16="1/16",O16="1/16",Q16="1/16",S16="1/16",U16="1/16",U16="1/8",W16="1/16",W16="1/8",Y16="1/16",Y16="1/8",AA16="1/16",AA16="1/8",AC16="1/16",AC16="1/8",AC16="1/4",AE16="1/16",AE16="1/8",AE16="1/4",AE16="F+PF",AG16="1/16",AG16="1/8",AG16="1/4",AG16="1/2",AG16="Finale",AG16="F+PF")," ",IF(AJ20&gt;0,IF(COUNTIF(AJ20,"*1/16*"),"1/16",IF(COUNTIF(AJ20,"*1/8*"),"1/8",IF(COUNTIF(AJ20,"*1/4*"),"1/4",IF(COUNTIF(AJ20,"*1/2*"),"1/2",IF(COUNTIF(AJ20,"*Finale +*"),"F+PF","Finale")))))," "))</f>
        <v xml:space="preserve"> </v>
      </c>
      <c r="AJ16" s="33" t="str">
        <f>IF(AND(OR(E16="1/16",G16="1/16",I16="1/16",K16="1/16",M16="1/16",O16="1/16",Q16="1/16",S16="1/16",U16="1/16",U16="1/8",W16="1/16",W16="1/8",Y16="1/16",Y16="1/8",AA16="1/16",AA16="1/8",AC16="1/16",AC16="1/8",AC16="1/4",AE16="1/16",AE16="1/8",AE16="1/4",AE16="F+PF",AG16="1/16",AG16="1/8",AG16="1/4",AG16="1/2",AG16="Finale",AG16="F+PF"),AI16=" "),AH16,IF(AJ20&gt;0,IF(OR(COUNTIF(AJ20,"*CO*"),COUNTIF(AJ20,"*Poulie*")),"Poulies","Classique")," "))</f>
        <v xml:space="preserve"> </v>
      </c>
      <c r="AK16" s="34" t="str">
        <f>IF(OR(G16="1/16",I16="1/16",K16="1/16",M16="1/16",O16="1/16",Q16="1/16",S16="1/16",U16="1/16",W16="1/16",W16="1/8",Y16="1/16",Y16="1/8",AA16="1/16",AA16="1/8",AC16="1/16",AC16="1/8",AE16="1/16",AE16="1/8",AE16="1/4",AG16="1/16",AG16="1/8",AG16="1/4",AG16="F+PF",AI16="1/16",AI16="1/8",AI16="1/4",AI16="1/2",AI16="Finale",AI16="F+PF")," ",IF(AL20&gt;0,IF(COUNTIF(AL20,"*1/16*"),"1/16",IF(COUNTIF(AL20,"*1/8*"),"1/8",IF(COUNTIF(AL20,"*1/4*"),"1/4",IF(COUNTIF(AL20,"*1/2*"),"1/2",IF(COUNTIF(AL20,"*Finale +*"),"F+PF","Finale")))))," "))</f>
        <v xml:space="preserve"> </v>
      </c>
      <c r="AL16" s="33" t="str">
        <f>IF(AND(OR(G16="1/16",I16="1/16",K16="1/16",M16="1/16",O16="1/16",Q16="1/16",S16="1/16",U16="1/16",W16="1/16",W16="1/8",Y16="1/16",Y16="1/8",AA16="1/16",AA16="1/8",AC16="1/16",AC16="1/8",AE16="1/16",AE16="1/8",AE16="1/4",AG16="1/16",AG16="1/8",AG16="1/4",AG16="F+PF",AI16="1/16",AI16="1/8",AI16="1/4",AI16="1/2",AI16="Finale",AI16="F+PF"),AK16=" "),AJ16,IF(AL20&gt;0,IF(OR(COUNTIF(AL20,"*CO*"),COUNTIF(AL20,"*Poulie*")),"Poulies","Classique")," "))</f>
        <v xml:space="preserve"> </v>
      </c>
      <c r="AM16" s="34" t="str">
        <f>IF(OR(I16="1/16",K16="1/16",M16="1/16",O16="1/16",Q16="1/16",S16="1/16",U16="1/16",W16="1/16",Y16="1/16",Y16="1/8",AA16="1/16",AA16="1/8",AC16="1/16",AC16="1/8",AE16="1/16",AE16="1/8",AG16="1/16",AG16="1/8",AG16="1/4",AI16="1/16",AI16="1/8",AI16="1/4",AI16="F+PF",AK16="1/16",AK16="1/8",AK16="1/4",AK16="1/2",AK16="Finale",AK16="F+PF")," ",IF(AN20&gt;0,IF(COUNTIF(AN20,"*1/16*"),"1/16",IF(COUNTIF(AN20,"*1/8*"),"1/8",IF(COUNTIF(AN20,"*1/4*"),"1/4",IF(COUNTIF(AN20,"*1/2*"),"1/2",IF(COUNTIF(AN20,"*Finale +*"),"F+PF","Finale")))))," "))</f>
        <v xml:space="preserve"> </v>
      </c>
      <c r="AN16" s="33" t="str">
        <f>IF(AND(OR(I16="1/16",K16="1/16",M16="1/16",O16="1/16",Q16="1/16",S16="1/16",U16="1/16",W16="1/16",Y16="1/16",Y16="1/8",AA16="1/16",AA16="1/8",AC16="1/16",AC16="1/8",AE16="1/16",AE16="1/8",AG16="1/16",AG16="1/8",AG16="1/4",AI16="1/16",AI16="1/8",AI16="1/4",AI16="F+PF",AK16="1/16",AK16="1/8",AK16="1/4",AK16="1/2",AK16="Finale",AK16="F+PF"),AM16=" "),AL16,IF(AN20&gt;0,IF(OR(COUNTIF(AN20,"*CO*"),COUNTIF(AN20,"*Poulie*")),"Poulies","Classique")," "))</f>
        <v xml:space="preserve"> </v>
      </c>
      <c r="AO16" s="35" t="str">
        <f>IF(OR(K16="1/16",M16="1/16",O16="1/16",Q16="1/16",S16="1/16",U16="1/16",W16="1/16",Y16="1/16",AA16="1/16",AA16="1/8",AC16="1/16",AC16="1/8",AE16="1/16",AE16="1/8",AG16="1/16",AG16="1/8",AI16="1/16",AI16="1/8",AI16="1/4",AK16="1/16",AK16="1/8",AK16="1/4",AK16="F+PF",AM16="1/16",AM16="1/8",AM16="1/4",AM16="1/2",AM16="Finale",AM16="F+PF")," ",IF(AP20&gt;0,IF(COUNTIF(AP20,"*1/16*"),"1/16",IF(COUNTIF(AP20,"*1/8*"),"1/8",IF(COUNTIF(AP20,"*1/4*"),"1/4",IF(COUNTIF(AP20,"*1/2*"),"1/2",IF(COUNTIF(AP20,"*Finale +*"),"F+PF","Finale")))))," "))</f>
        <v xml:space="preserve"> </v>
      </c>
      <c r="AP16" s="33" t="str">
        <f>IF(AND(OR(K16="1/16",M16="1/16",O16="1/16",Q16="1/16",S16="1/16",U16="1/16",W16="1/16",Y16="1/16",AA16="1/16",AA16="1/8",AC16="1/16",AC16="1/8",AE16="1/16",AE16="1/8",AG16="1/16",AG16="1/8",AI16="1/16",AI16="1/8",AI16="1/4",AK16="1/16",AK16="1/8",AK16="1/4",AK16="F+PF",AM16="1/16",AM16="1/8",AM16="1/4",AM16="1/2",AM16="Finale",AM16="F+PF"),AO16=" "),AN16,IF(AP20&gt;0,IF(OR(COUNTIF(AP20,"*CO*"),COUNTIF(AP20,"*Poulie*")),"Poulies","Classique")," "))</f>
        <v xml:space="preserve"> </v>
      </c>
      <c r="AQ16" s="35" t="str">
        <f>IF(OR(M16="1/16",O16="1/16",Q16="1/16",S16="1/16",U16="1/16",W16="1/16",Y16="1/16",AA16="1/16",AC16="1/16",AC16="1/8",AE16="1/16",AE16="1/8",AG16="1/16",AG16="1/8",AI16="1/16",AI16="1/8",AK16="1/16",AK16="1/8",AK16="1/4",AM16="1/16",AM16="1/8",AM16="1/4",AM16="F+PF",AO16="1/16",AO16="1/8",AO16="1/4",AO16="1/2",AO16="Finale",AO16="F+PF")," ",IF(AR20&gt;0,IF(COUNTIF(AR20,"*1/16*"),"1/16",IF(COUNTIF(AR20,"*1/8*"),"1/8",IF(COUNTIF(AR20,"*1/4*"),"1/4",IF(COUNTIF(AR20,"*1/2*"),"1/2",IF(COUNTIF(AR20,"*Finale +*"),"F+PF","Finale")))))," "))</f>
        <v xml:space="preserve"> </v>
      </c>
      <c r="AR16" s="33" t="str">
        <f>IF(AND(OR(M16="1/16",O16="1/16",Q16="1/16",S16="1/16",U16="1/16",W16="1/16",Y16="1/16",AA16="1/16",AC16="1/16",AC16="1/8",AE16="1/16",AE16="1/8",AG16="1/16",AG16="1/8",AI16="1/16",AI16="1/8",AK16="1/16",AK16="1/8",AK16="1/4",AM16="1/16",AM16="1/8",AM16="1/4",AM16="F+PF",AO16="1/16",AO16="1/8",AO16="1/4",AO16="1/2",AO16="Finale",AO16="F+PF"),AQ16=" "),AP16,IF(AR20&gt;0,IF(OR(COUNTIF(AR20,"*CO*"),COUNTIF(AR20,"*Poulie*")),"Poulies","Classique")," "))</f>
        <v xml:space="preserve"> </v>
      </c>
      <c r="AS16" s="35" t="str">
        <f>IF(OR(O16="1/16",Q16="1/16",S16="1/16",U16="1/16",W16="1/16",Y16="1/16",AA16="1/16",AC16="1/16",AE16="1/16",AE16="1/8",AG16="1/16",AG16="1/8",AI16="1/16",AI16="1/8",AK16="1/16",AK16="1/8",AM16="1/16",AM16="1/8",AM16="1/4",AO16="1/16",AO16="1/8",AO16="1/4",AO16="F+PF",AQ16="1/16",AQ16="1/8",AQ16="1/4",AQ16="1/2",AQ16="Finale",AQ16="F+PF")," ",IF(AT20&gt;0,IF(COUNTIF(AT20,"*1/16*"),"1/16",IF(COUNTIF(AT20,"*1/8*"),"1/8",IF(COUNTIF(AT20,"*1/4*"),"1/4",IF(COUNTIF(AT20,"*1/2*"),"1/2",IF(COUNTIF(AT20,"*Finale +*"),"F+PF","Finale")))))," "))</f>
        <v xml:space="preserve"> </v>
      </c>
      <c r="AT16" s="33" t="str">
        <f>IF(AND(OR(O16="1/16",Q16="1/16",S16="1/16",U16="1/16",W16="1/16",Y16="1/16",AA16="1/16",AC16="1/16",AE16="1/16",AE16="1/8",AG16="1/16",AG16="1/8",AI16="1/16",AI16="1/8",AK16="1/16",AK16="1/8",AM16="1/16",AM16="1/8",AM16="1/4",AO16="1/16",AO16="1/8",AO16="1/4",AO16="F+PF",AQ16="1/16",AQ16="1/8",AQ16="1/4",AQ16="1/2",AQ16="Finale",AQ16="F+PF"),AS16=" "),AR16,IF(AT20&gt;0,IF(OR(COUNTIF(AT20,"*CO*"),COUNTIF(AT20,"*Poulie*")),"Poulies","Classique")," "))</f>
        <v xml:space="preserve"> </v>
      </c>
      <c r="AU16" s="35" t="str">
        <f>IF(OR(Q16="1/16",S16="1/16",U16="1/16",W16="1/16",Y16="1/16",AA16="1/16",AC16="1/16",AE16="1/16",AG16="1/16",AG16="1/8",AI16="1/16",AI16="1/8",AK16="1/16",AK16="1/8",AM16="1/16",AM16="1/8",AO16="1/16",AO16="1/8",AO16="1/4",AQ16="1/16",AQ16="1/8",AQ16="1/4",AQ16="F+PF",AS16="1/16",AS16="1/8",AS16="1/4",AS16="1/2",AS16="Finale",AS16="F+PF")," ",IF(AV20&gt;0,IF(COUNTIF(AV20,"*1/16*"),"1/16",IF(COUNTIF(AV20,"*1/8*"),"1/8",IF(COUNTIF(AV20,"*1/4*"),"1/4",IF(COUNTIF(AV20,"*1/2*"),"1/2",IF(COUNTIF(AV20,"*Finale +*"),"F+PF","Finale")))))," "))</f>
        <v xml:space="preserve"> </v>
      </c>
      <c r="AV16" s="33" t="str">
        <f>IF(AND(OR(Q16="1/16",S16="1/16",U16="1/16",W16="1/16",Y16="1/16",AA16="1/16",AC16="1/16",AE16="1/16",AG16="1/16",AG16="1/8",AI16="1/16",AI16="1/8",AK16="1/16",AK16="1/8",AM16="1/16",AM16="1/8",AO16="1/16",AO16="1/8",AO16="1/4",AQ16="1/16",AQ16="1/8",AQ16="1/4",AQ16="F+PF",AS16="1/16",AS16="1/8",AS16="1/4",AS16="1/2",AS16="Finale",AS16="F+PF"),AU16=" "),AT16,IF(AV20&gt;0,IF(OR(COUNTIF(AV20,"*CO*"),COUNTIF(AV20,"*Poulie*")),"Poulies","Classique")," "))</f>
        <v xml:space="preserve"> </v>
      </c>
      <c r="AW16" s="35" t="str">
        <f>IF(OR(S16="1/16",U16="1/16",W16="1/16",Y16="1/16",AA16="1/16",AC16="1/16",AE16="1/16",AG16="1/16",AI16="1/16",AI16="1/8",AK16="1/16",AK16="1/8",AM16="1/16",AM16="1/8",AO16="1/16",AO16="1/8",AQ16="1/16",AQ16="1/8",AQ16="1/4",AS16="1/16",AS16="1/8",AS16="1/4",AS16="F+PF",AU16="1/16",AU16="1/8",AU16="1/4",AU16="1/2",AU16="Finale",AU16="F+PF")," ",IF(AX20&gt;0,IF(COUNTIF(AX20,"*1/16*"),"1/16",IF(COUNTIF(AX20,"*1/8*"),"1/8",IF(COUNTIF(AX20,"*1/4*"),"1/4",IF(COUNTIF(AX20,"*1/2*"),"1/2",IF(COUNTIF(AX20,"*Finale +*"),"F+PF","Finale")))))," "))</f>
        <v xml:space="preserve"> </v>
      </c>
      <c r="AX16" s="33" t="str">
        <f>IF(AND(OR(S16="1/16",U16="1/16",W16="1/16",Y16="1/16",AA16="1/16",AC16="1/16",AE16="1/16",AG16="1/16",AI16="1/16",AI16="1/8",AK16="1/16",AK16="1/8",AM16="1/16",AM16="1/8",AO16="1/16",AO16="1/8",AQ16="1/16",AQ16="1/8",AQ16="1/4",AS16="1/16",AS16="1/8",AS16="1/4",AS16="F+PF",AU16="1/16",AU16="1/8",AU16="1/4",AU16="1/2",AU16="Finale",AU16="F+PF"),AW16=" "),AV16,IF(AX20&gt;0,IF(OR(COUNTIF(AX20,"*CO*"),COUNTIF(AX20,"*Poulie*")),"Poulies","Classique")," "))</f>
        <v xml:space="preserve"> </v>
      </c>
      <c r="AY16" s="35" t="str">
        <f>IF(OR(U16="1/16",W16="1/16",Y16="1/16",AA16="1/16",AC16="1/16",AE16="1/16",AG16="1/16",AI16="1/16",AK16="1/16",AK16="1/8",AM16="1/16",AM16="1/8",AO16="1/16",AO16="1/8",AQ16="1/16",AQ16="1/8",AS16="1/16",AS16="1/8",AS16="1/4",AU16="1/16",AU16="1/8",AU16="1/4",AU16="F+PF",AW16="1/16",AW16="1/8",AW16="1/4",AW16="1/2",AW16="Finale",AW16="F+PF")," ",IF(AZ20&gt;0,IF(COUNTIF(AZ20,"*1/16*"),"1/16",IF(COUNTIF(AZ20,"*1/8*"),"1/8",IF(COUNTIF(AZ20,"*1/4*"),"1/4",IF(COUNTIF(AZ20,"*1/2*"),"1/2",IF(COUNTIF(AZ20,"*Finale +*"),"F+PF","Finale")))))," "))</f>
        <v xml:space="preserve"> </v>
      </c>
      <c r="AZ16" s="33" t="str">
        <f>IF(AND(OR(U16="1/16",W16="1/16",Y16="1/16",AA16="1/16",AC16="1/16",AE16="1/16",AG16="1/16",AI16="1/16",AK16="1/16",AK16="1/8",AM16="1/16",AM16="1/8",AO16="1/16",AO16="1/8",AQ16="1/16",AQ16="1/8",AS16="1/16",AS16="1/8",AS16="1/4",AU16="1/16",AU16="1/8",AU16="1/4",AU16="F+PF",AW16="1/16",AW16="1/8",AW16="1/4",AW16="1/2",AW16="Finale",AW16="F+PF"),AY16=" "),AX16,IF(AZ20&gt;0,IF(OR(COUNTIF(AZ20,"*CO*"),COUNTIF(AZ20,"*Poulie*")),"Poulies","Classique")," "))</f>
        <v xml:space="preserve"> </v>
      </c>
      <c r="BA16" s="35" t="str">
        <f>IF(OR(W16="1/16",Y16="1/16",AA16="1/16",AC16="1/16",AE16="1/16",AG16="1/16",AI16="1/16",AK16="1/16",AM16="1/16",AM16="1/8",AO16="1/16",AO16="1/8",AQ16="1/16",AQ16="1/8",AS16="1/16",AS16="1/8",AU16="1/16",AU16="1/8",AU16="1/4",AW16="1/16",AW16="1/8",AW16="1/4",AW16="F+PF",AY16="1/16",AY16="1/8",AY16="1/4",AY16="1/2",AY16="Finale",AY16="F+PF")," ",IF(BB20&gt;0,IF(COUNTIF(BB20,"*1/16*"),"1/16",IF(COUNTIF(BB20,"*1/8*"),"1/8",IF(COUNTIF(BB20,"*1/4*"),"1/4",IF(COUNTIF(BB20,"*1/2*"),"1/2",IF(COUNTIF(BB20,"*Finale +*"),"F+PF","Finale")))))," "))</f>
        <v xml:space="preserve"> </v>
      </c>
      <c r="BB16" s="33" t="str">
        <f>IF(AND(OR(W16="1/16",Y16="1/16",AA16="1/16",AC16="1/16",AE16="1/16",AG16="1/16",AI16="1/16",AK16="1/16",AM16="1/16",AM16="1/8",AO16="1/16",AO16="1/8",AQ16="1/16",AQ16="1/8",AS16="1/16",AS16="1/8",AU16="1/16",AU16="1/8",AU16="1/4",AW16="1/16",AW16="1/8",AW16="1/4",AW16="F+PF",AY16="1/16",AY16="1/8",AY16="1/4",AY16="1/2",AY16="Finale",AY16="F+PF"),BA16=" "),AZ16,IF(BB20&gt;0,IF(OR(COUNTIF(BB20,"*CO*"),COUNTIF(BB20,"*Poulie*")),"Poulies","Classique")," "))</f>
        <v xml:space="preserve"> </v>
      </c>
      <c r="BC16" s="35" t="str">
        <f>IF(OR(Y16="1/16",AA16="1/16",AC16="1/16",AE16="1/16",AG16="1/16",AI16="1/16",AK16="1/16",AM16="1/16",AO16="1/16",AO16="1/8",AQ16="1/16",AQ16="1/8",AS16="1/16",AS16="1/8",AU16="1/16",AU16="1/8",AW16="1/16",AW16="1/8",AW16="1/4",AY16="1/16",AY16="1/8",AY16="1/4",AY16="F+PF",BA16="1/16",BA16="1/8",BA16="1/4",BA16="1/2",BA16="Finale",BA16="F+PF")," ",IF(BD20&gt;0,IF(COUNTIF(BD20,"*1/16*"),"1/16",IF(COUNTIF(BD20,"*1/8*"),"1/8",IF(COUNTIF(BD20,"*1/4*"),"1/4",IF(COUNTIF(BD20,"*1/2*"),"1/2",IF(COUNTIF(BD20,"*Finale +*"),"F+PF","Finale")))))," "))</f>
        <v xml:space="preserve"> </v>
      </c>
      <c r="BD16" s="33" t="str">
        <f>IF(AND(OR(Y16="1/16",AA16="1/16",AC16="1/16",AE16="1/16",AG16="1/16",AI16="1/16",AK16="1/16",AM16="1/16",AO16="1/16",AO16="1/8",AQ16="1/16",AQ16="1/8",AS16="1/16",AS16="1/8",AU16="1/16",AU16="1/8",AW16="1/16",AW16="1/8",AW16="1/4",AY16="1/16",AY16="1/8",AY16="1/4",AY16="F+PF",BA16="1/16",BA16="1/8",BA16="1/4",BA16="1/2",BA16="Finale",BA16="F+PF"),BC16=" "),BB16,IF(BD20&gt;0,IF(OR(COUNTIF(BD20,"*CO*"),COUNTIF(BD20,"*Poulie*")),"Poulies","Classique")," "))</f>
        <v xml:space="preserve"> </v>
      </c>
      <c r="BE16" s="35" t="str">
        <f>IF(OR(AA16="1/16",AC16="1/16",AE16="1/16",AG16="1/16",AI16="1/16",AK16="1/16",AM16="1/16",AO16="1/16",AQ16="1/16",AQ16="1/8",AS16="1/16",AS16="1/8",AU16="1/16",AU16="1/8",AW16="1/16",AW16="1/8",AY16="1/16",AY16="1/8",AY16="1/4",BA16="1/16",BA16="1/8",BA16="1/4",BA16="F+PF",BC16="1/16",BC16="1/8",BC16="1/4",BC16="1/2",BC16="Finale",BC16="F+PF")," ",IF(BF20&gt;0,IF(COUNTIF(BF20,"*1/16*"),"1/16",IF(COUNTIF(BF20,"*1/8*"),"1/8",IF(COUNTIF(BF20,"*1/4*"),"1/4",IF(COUNTIF(BF20,"*1/2*"),"1/2",IF(COUNTIF(BF20,"*Finale +*"),"F+PF","Finale")))))," "))</f>
        <v xml:space="preserve"> </v>
      </c>
      <c r="BF16" s="33" t="str">
        <f>IF(AND(OR(AA16="1/16",AC16="1/16",AE16="1/16",AG16="1/16",AI16="1/16",AK16="1/16",AM16="1/16",AO16="1/16",AQ16="1/16",AQ16="1/8",AS16="1/16",AS16="1/8",AU16="1/16",AU16="1/8",AW16="1/16",AW16="1/8",AY16="1/16",AY16="1/8",AY16="1/4",BA16="1/16",BA16="1/8",BA16="1/4",BA16="F+PF",BC16="1/16",BC16="1/8",BC16="1/4",BC16="1/2",BC16="Finale",BC16="F+PF"),BE16=" "),BD16,IF(BF20&gt;0,IF(OR(COUNTIF(BF20,"*CO*"),COUNTIF(BF20,"*Poulie*")),"Poulies","Classique")," "))</f>
        <v xml:space="preserve"> </v>
      </c>
      <c r="BG16" s="35" t="str">
        <f>IF(OR(AC16="1/16",AE16="1/16",AG16="1/16",AI16="1/16",AK16="1/16",AM16="1/16",AO16="1/16",AQ16="1/16",AS16="1/16",AS16="1/8",AU16="1/16",AU16="1/8",AW16="1/16",AW16="1/8",AY16="1/16",AY16="1/8",BA16="1/16",BA16="1/8",BA16="1/4",BC16="1/16",BC16="1/8",BC16="1/4",BC16="F+PF",BE16="1/16",BE16="1/8",BE16="1/4",BE16="1/2",BE16="Finale",BE16="F+PF")," ",IF(BH20&gt;0,IF(COUNTIF(BH20,"*1/16*"),"1/16",IF(COUNTIF(BH20,"*1/8*"),"1/8",IF(COUNTIF(BH20,"*1/4*"),"1/4",IF(COUNTIF(BH20,"*1/2*"),"1/2",IF(COUNTIF(BH20,"*Finale +*"),"F+PF","Finale")))))," "))</f>
        <v xml:space="preserve"> </v>
      </c>
      <c r="BH16" s="33" t="str">
        <f>IF(AND(OR(AC16="1/16",AE16="1/16",AG16="1/16",AI16="1/16",AK16="1/16",AM16="1/16",AO16="1/16",AQ16="1/16",AS16="1/16",AS16="1/8",AU16="1/16",AU16="1/8",AW16="1/16",AW16="1/8",AY16="1/16",AY16="1/8",BA16="1/16",BA16="1/8",BA16="1/4",BC16="1/16",BC16="1/8",BC16="1/4",BC16="F+PF",BE16="1/16",BE16="1/8",BE16="1/4",BE16="1/2",BE16="Finale",BE16="F+PF"),BG16=" "),BF16,IF(BH20&gt;0,IF(OR(COUNTIF(BH20,"*CO*"),COUNTIF(BH20,"*Poulie*")),"Poulies","Classique")," "))</f>
        <v xml:space="preserve"> </v>
      </c>
      <c r="BI16" s="35" t="str">
        <f>IF(OR(AE16="1/16",AG16="1/16",AI16="1/16",AK16="1/16",AM16="1/16",AO16="1/16",AQ16="1/16",AS16="1/16",AU16="1/16",AU16="1/8",AW16="1/16",AW16="1/8",AY16="1/16",AY16="1/8",BA16="1/16",BA16="1/8",BC16="1/16",BC16="1/8",BC16="1/4",BE16="1/16",BE16="1/8",BE16="1/4",BE16="F+PF",BG16="1/16",BG16="1/8",BG16="1/4",BG16="1/2",BG16="Finale",BG16="F+PF")," ",IF(BJ20&gt;0,IF(COUNTIF(BJ20,"*1/16*"),"1/16",IF(COUNTIF(BJ20,"*1/8*"),"1/8",IF(COUNTIF(BJ20,"*1/4*"),"1/4",IF(COUNTIF(BJ20,"*1/2*"),"1/2",IF(COUNTIF(BJ20,"*Finale +*"),"F+PF","Finale")))))," "))</f>
        <v xml:space="preserve"> </v>
      </c>
      <c r="BJ16" s="33" t="str">
        <f>IF(AND(OR(AE16="1/16",AG16="1/16",AI16="1/16",AK16="1/16",AM16="1/16",AO16="1/16",AQ16="1/16",AS16="1/16",AU16="1/16",AU16="1/8",AW16="1/16",AW16="1/8",AY16="1/16",AY16="1/8",BA16="1/16",BA16="1/8",BC16="1/16",BC16="1/8",BC16="1/4",BE16="1/16",BE16="1/8",BE16="1/4",BE16="F+PF",BG16="1/16",BG16="1/8",BG16="1/4",BG16="1/2",BG16="Finale",BG16="F+PF"),BI16=" "),BH16,IF(BJ20&gt;0,IF(OR(COUNTIF(BJ20,"*CO*"),COUNTIF(BJ20,"*Poulie*")),"Poulies","Classique")," "))</f>
        <v xml:space="preserve"> </v>
      </c>
      <c r="BK16" s="35" t="str">
        <f>IF(OR(AG16="1/16",AI16="1/16",AK16="1/16",AM16="1/16",AO16="1/16",AQ16="1/16",AS16="1/16",AU16="1/16",AW16="1/16",AW16="1/8",AY16="1/16",AY16="1/8",BA16="1/16",BA16="1/8",BC16="1/16",BC16="1/8",BE16="1/16",BE16="1/8",BE16="1/4",BG16="1/16",BG16="1/8",BG16="1/4",BG16="F+PF",BI16="1/16",BI16="1/8",BI16="1/4",BI16="1/2",BI16="Finale",BI16="F+PF")," ",IF(BL20&gt;0,IF(COUNTIF(BL20,"*1/16*"),"1/16",IF(COUNTIF(BL20,"*1/8*"),"1/8",IF(COUNTIF(BL20,"*1/4*"),"1/4",IF(COUNTIF(BL20,"*1/2*"),"1/2",IF(COUNTIF(BL20,"*Finale +*"),"F+PF","Finale")))))," "))</f>
        <v xml:space="preserve"> </v>
      </c>
      <c r="BL16" s="33" t="str">
        <f>IF(AND(OR(AG16="1/16",AI16="1/16",AK16="1/16",AM16="1/16",AO16="1/16",AQ16="1/16",AS16="1/16",AU16="1/16",AW16="1/16",AW16="1/8",AY16="1/16",AY16="1/8",BA16="1/16",BA16="1/8",BC16="1/16",BC16="1/8",BE16="1/16",BE16="1/8",BE16="1/4",BG16="1/16",BG16="1/8",BG16="1/4",BG16="F+PF",BI16="1/16",BI16="1/8",BI16="1/4",BI16="1/2",BI16="Finale",BI16="F+PF"),BK16=" "),BJ16,IF(BL20&gt;0,IF(OR(COUNTIF(BL20,"*CO*"),COUNTIF(BL20,"*Poulie*")),"Poulies","Classique")," "))</f>
        <v xml:space="preserve"> </v>
      </c>
      <c r="BM16" s="35" t="str">
        <f>IF(OR(AI16="1/16",AK16="1/16",AM16="1/16",AO16="1/16",AQ16="1/16",AS16="1/16",AU16="1/16",AW16="1/16",AY16="1/16",AY16="1/8",BA16="1/16",BA16="1/8",BC16="1/16",BC16="1/8",BE16="1/16",BE16="1/8",BG16="1/16",BG16="1/8",BG16="1/4",BI16="1/16",BI16="1/8",BI16="1/4",BI16="F+PF",BK16="1/16",BK16="1/8",BK16="1/4",BK16="1/2",BK16="Finale",BK16="F+PF")," ",IF(BN20&gt;0,IF(COUNTIF(BN20,"*1/16*"),"1/16",IF(COUNTIF(BN20,"*1/8*"),"1/8",IF(COUNTIF(BN20,"*1/4*"),"1/4",IF(COUNTIF(BN20,"*1/2*"),"1/2",IF(COUNTIF(BN20,"*Finale +*"),"F+PF","Finale")))))," "))</f>
        <v xml:space="preserve"> </v>
      </c>
      <c r="BN16" s="33" t="str">
        <f>IF(AND(OR(AI16="1/16",AK16="1/16",AM16="1/16",AO16="1/16",AQ16="1/16",AS16="1/16",AU16="1/16",AW16="1/16",AY16="1/16",AY16="1/8",BA16="1/16",BA16="1/8",BC16="1/16",BC16="1/8",BE16="1/16",BE16="1/8",BG16="1/16",BG16="1/8",BG16="1/4",BI16="1/16",BI16="1/8",BI16="1/4",BI16="F+PF",BK16="1/16",BK16="1/8",BK16="1/4",BK16="1/2",BK16="Finale",BK16="F+PF"),BM16=" "),BL16,IF(BN20&gt;0,IF(OR(COUNTIF(BN20,"*CO*"),COUNTIF(BN20,"*Poulie*")),"Poulies","Classique")," "))</f>
        <v xml:space="preserve"> </v>
      </c>
      <c r="BO16" s="35" t="str">
        <f>IF(OR(AK16="1/16",AM16="1/16",AO16="1/16",AQ16="1/16",AS16="1/16",AU16="1/16",AW16="1/16",AY16="1/16",BA16="1/16",BA16="1/8",BC16="1/16",BC16="1/8",BE16="1/16",BE16="1/8",BG16="1/16",BG16="1/8",BI16="1/16",BI16="1/8",BI16="1/4",BK16="1/16",BK16="1/8",BK16="1/4",BK16="F+PF",BM16="1/16",BM16="1/8",BM16="1/4",BM16="1/2",BM16="Finale",BM16="F+PF")," ",IF(BP20&gt;0,IF(COUNTIF(BP20,"*1/16*"),"1/16",IF(COUNTIF(BP20,"*1/8*"),"1/8",IF(COUNTIF(BP20,"*1/4*"),"1/4",IF(COUNTIF(BP20,"*1/2*"),"1/2",IF(COUNTIF(BP20,"*Finale +*"),"F+PF","Finale")))))," "))</f>
        <v xml:space="preserve"> </v>
      </c>
      <c r="BP16" s="33" t="str">
        <f>IF(AND(OR(AK16="1/16",AM16="1/16",AO16="1/16",AQ16="1/16",AS16="1/16",AU16="1/16",AW16="1/16",AY16="1/16",BA16="1/16",BA16="1/8",BC16="1/16",BC16="1/8",BE16="1/16",BE16="1/8",BG16="1/16",BG16="1/8",BI16="1/16",BI16="1/8",BI16="1/4",BK16="1/16",BK16="1/8",BK16="1/4",BK16="F+PF",BM16="1/16",BM16="1/8",BM16="1/4",BM16="1/2",BM16="Finale",BM16="F+PF"),BO16=" "),BN16,IF(BP20&gt;0,IF(OR(COUNTIF(BP20,"*CO*"),COUNTIF(BP20,"*Poulie*")),"Poulies","Classique")," "))</f>
        <v xml:space="preserve"> </v>
      </c>
      <c r="BQ16" s="35" t="str">
        <f>IF(OR(AM16="1/16",AO16="1/16",AQ16="1/16",AS16="1/16",AU16="1/16",AW16="1/16",AY16="1/16",BA16="1/16",BC16="1/16",BC16="1/8",BE16="1/16",BE16="1/8",BG16="1/16",BG16="1/8",BI16="1/16",BI16="1/8",BK16="1/16",BK16="1/8",BK16="1/4",BM16="1/16",BM16="1/8",BM16="1/4",BM16="F+PF",BO16="1/8",BO16="1/4",BO16="1/2",BO16="Finale",BO16="F+PF")," ",IF(BR20&gt;0,IF(COUNTIF(BR20,"*1/16*"),"1/16",IF(COUNTIF(BR20,"*1/8*"),"1/8",IF(COUNTIF(BR20,"*1/4*"),"1/4",IF(COUNTIF(BR20,"*1/2*"),"1/2",IF(COUNTIF(BR20,"*Finale +*"),"F+PF","Finale")))))," "))</f>
        <v xml:space="preserve"> </v>
      </c>
      <c r="BR16" s="33" t="str">
        <f>IF(AND(OR(AM16="1/16",AO16="1/16",AQ16="1/16",AS16="1/16",AU16="1/16",AW16="1/16",AY16="1/16",BA16="1/16",BC16="1/16",BC16="1/8",BE16="1/16",BE16="1/8",BG16="1/16",BG16="1/8",BI16="1/16",BI16="1/8",BK16="1/16",BK16="1/8",BK16="1/4",BM16="1/16",BM16="1/8",BM16="1/4",BM16="F+PF",BO16="1/8",BO16="1/4",BO16="1/2",BO16="finale",BO16="F+PF"),BQ16=" "),BP16,IF(BR20&gt;0,IF(OR(COUNTIF(BR20,"*CO*"),COUNTIF(BR20,"*Poulie*")),"Poulies","Classique")," "))</f>
        <v xml:space="preserve"> </v>
      </c>
      <c r="BS16" s="35" t="str">
        <f>IF(OR(AO16="1/16",AQ16="1/16",AS16="1/16",AU16="1/16",AW16="1/16",AY16="1/16",BA16="1/16",BC16="1/16",BE16="1/16",BE16="1/8",BG16="1/16",BG16="1/8",BI16="1/16",BI16="1/8",BK16="1/16",BK16="1/8",BM16="1/16",BM16="1/8",BM16="1/4",BO16="1/8",BO16="1/4",BO16="F+PF",BQ16="1/8",BQ16="1/4",BQ16="1/2",BQ16="Finale",BQ16="F+PF")," ",IF(BT20&gt;0,IF(COUNTIF(BT20,"*1/16*"),"1/16",IF(COUNTIF(BT20,"*1/8*"),"1/8",IF(COUNTIF(BT20,"*1/4*"),"1/4",IF(COUNTIF(BT20,"*1/2*"),"1/2",IF(COUNTIF(BT20,"*Finale +*"),"F+PF","Finale")))))," "))</f>
        <v xml:space="preserve"> </v>
      </c>
      <c r="BT16" s="33" t="str">
        <f>IF(AND(OR(AO16="1/16",AQ16="1/16",AS16="1/16",AU16="1/16",AW16="1/16",AY16="1/16",BA16="1/16",BC16="1/16",BE16="1/16",BE16="1/8",BG16="1/16",BG16="1/8",BI16="1/16",BI16="1/8",BK16="1/16",BK16="1/8",BM16="1/16",BM16="1/8",BM16="1/4",BO16="1/8",BO16="1/4",BO16="F+PF",BQ16="1/8",BQ16="1/4",BQ16="1/2",BQ16="Finale",BQ16="F+PF"),BS16=" "),BR16,IF(BT20&gt;0,IF(OR(COUNTIF(BT20,"*CO*"),COUNTIF(BT20,"*Poulie*")),"Poulies","Classique")," "))</f>
        <v xml:space="preserve"> </v>
      </c>
      <c r="BU16" s="35" t="str">
        <f>IF(OR(AQ16="1/16",AS16="1/16",AU16="1/16",AW16="1/16",AY16="1/16",BA16="1/16",BC16="1/16",BE16="1/16",BG16="1/16",BG16="1/8",BI16="1/16",BI16="1/8",BK16="1/16",BK16="1/8",BM16="1/16",BM16="1/8",BO16="1/8",BO16="1/4",BQ16="1/8",BQ16="1/4",BQ16="F+PF",BS16="1/8",BS16="1/4",BS16="1/2",BS16="Finale",BS16="F+PF")," ",IF(BV20&gt;0,IF(COUNTIF(BV20,"*1/16*"),"1/16",IF(COUNTIF(BV20,"*1/8*"),"1/8",IF(COUNTIF(BV20,"*1/4*"),"1/4",IF(COUNTIF(BV20,"*1/2*"),"1/2",IF(COUNTIF(BV20,"*Finale +*"),"F+PF","Finale")))))," "))</f>
        <v xml:space="preserve"> </v>
      </c>
      <c r="BV16" s="33" t="str">
        <f>IF(AND(OR(AQ16="1/16",AS16="1/16",AU16="1/16",AW16="1/16",AY16="1/16",BA16="1/16",BC16="1/16",BE16="1/16",BG16="1/16",BG16="1/8",BI16="1/16",BI16="1/8",BK16="1/16",BK16="1/8",BM16="1/16",BM16="1/8",BO16="1/8",BO16="1/4",BQ16="1/8",BQ16="1/4",BQ16="F+PF",BS16="1/8",BS16="1/4",BS16="1/2",BS16="Finale",BS16="F+PF"),BU16=" "),BT16,IF(BV20&gt;0,IF(OR(COUNTIF(BV20,"*CO*"),COUNTIF(BV20,"*Poulie*")),"Poulies","Classique")," "))</f>
        <v xml:space="preserve"> </v>
      </c>
      <c r="BW16" s="35" t="str">
        <f>IF(OR(AS16="1/16",AU16="1/16",AW16="1/16",AY16="1/16",BA16="1/16",BC16="1/16",BE16="1/16",BG16="1/16",BI16="1/16",BI16="1/8",BK16="1/16",BK16="1/8",BM16="1/16",BM16="1/8",BO16="1/8",BQ16="1/8",BQ16="1/4",BS16="1/8",BS16="1/4",BS16="F+PF",BU16="1/8",BU16="1/4",BU16="1/2",BU16="Finale",BU16="F+PF")," ",IF(BX20&gt;0,IF(COUNTIF(BX20,"*1/16*"),"1/16",IF(COUNTIF(BX20,"*1/8*"),"1/8",IF(COUNTIF(BX20,"*1/4*"),"1/4",IF(COUNTIF(BX20,"*1/2*"),"1/2",IF(COUNTIF(BX20,"*Finale +*"),"F+PF","Finale")))))," "))</f>
        <v xml:space="preserve"> </v>
      </c>
      <c r="BX16" s="33" t="str">
        <f>IF(AND(OR(AS16="1/16",AU16="1/16",AW16="1/16",AY16="1/16",BA16="1/16",BC16="1/16",BE16="1/16",BG16="1/16",BI16="1/16",BI16="1/8",BK16="1/16",BK16="1/8",BM16="1/16",BM16="1/8",BO16="1/8",BQ16="1/8",BQ16="1/4",BS16="1/8",BS16="1/4",BS16="F+PF",BU16="1/8",BU16="1/4",BU16="1/2",BU16="Finale",BU16="F+PF"),BW16=" "),BV16,IF(BX20&gt;0,IF(OR(COUNTIF(BX20,"*CO*"),COUNTIF(BX20,"*Poulie*")),"Poulies","Classique")," "))</f>
        <v xml:space="preserve"> </v>
      </c>
      <c r="BY16" s="35" t="str">
        <f>IF(OR(AU16="1/16",AW16="1/16",AY16="1/16",BA16="1/16",BC16="1/16",BE16="1/16",BG16="1/16",BI16="1/16",BK16="1/16",BK16="1/8",BM16="1/16",BM16="1/8",BO16="1/8",BQ16="1/8",BS16="1/8",BS16="1/4",BU16="1/8",BU16="1/4",BU16="F+PF",BW16="1/8",BW16="1/4",BW16="1/2",BW16="Finale",BW16="F+PF")," ",IF(BZ20&gt;0,IF(COUNTIF(BZ20,"*1/16*"),"1/16",IF(COUNTIF(BZ20,"*1/8*"),"1/8",IF(COUNTIF(BZ20,"*1/4*"),"1/4",IF(COUNTIF(BZ20,"*1/2*"),"1/2",IF(COUNTIF(BZ20,"*Finale +*"),"F+PF","Finale")))))," "))</f>
        <v xml:space="preserve"> </v>
      </c>
      <c r="BZ16" s="33" t="str">
        <f>IF(AND(OR(AU16="1/16",AW16="1/16",AY16="1/16",BA16="1/16",BC16="1/16",BE16="1/16",BG16="1/16",BI16="1/16",BK16="1/16",BK16="1/8",BM16="1/16",BM16="1/8",BO16="1/8",BQ16="1/8",BS16="1/8",BS16="1/4",BU16="1/8",BU16="1/4",BU16="F+PF",BW16="1/8",BW16="1/4",BW16="1/2",BW16="Finale",BW16="F+PF"),BY16=" "),BX16,IF(BZ20&gt;0,IF(OR(COUNTIF(BZ20,"*CO*"),COUNTIF(BZ20,"*Poulie*")),"Poulies","Classique")," "))</f>
        <v xml:space="preserve"> </v>
      </c>
      <c r="CA16" s="35" t="str">
        <f>IF(OR(AW16="1/16",AY16="1/16",BA16="1/16",BC16="1/16",BE16="1/16",BG16="1/16",BI16="1/16",BK16="1/16",BM16="1/16",BM16="1/8",BO16="1/8",BQ16="1/8",BS16="1/8",BU16="1/8",BU16="1/4",BW16="1/8",BW16="1/4",BW16="F+PF",BY16="1/8",BY16="1/4",BY16="1/2",BY16="Finale",BY16="F+PF")," ",IF(CB20&gt;0,IF(COUNTIF(CB20,"*1/16*"),"1/16",IF(COUNTIF(CB20,"*1/8*"),"1/8",IF(COUNTIF(CB20,"*1/4*"),"1/4",IF(COUNTIF(CB20,"*1/2*"),"1/2",IF(COUNTIF(CB20,"*Finale +*"),"F+PF","Finale")))))," "))</f>
        <v xml:space="preserve"> </v>
      </c>
      <c r="CB16" s="33" t="str">
        <f>IF(AND(OR(AW16="1/16",AY16="1/16",BA16="1/16",BC16="1/16",BE16="1/16",BG16="1/16",BI16="1/16",BK16="1/16",BM16="1/16",BM16="1/8",BO16="1/8",BQ16="1/8",BS16="1/8",BU16="1/8",BU16="1/4",BW16="1/8",BW16="1/4",BW16="F+PF",BY16="1/8",BY16="1/4",BY16="1/2",BY16="Finale",BY16="F+PF"),CA16=" "),BZ16,IF(CB20&gt;0,IF(OR(COUNTIF(CB20,"*CO*"),COUNTIF(CB20,"*Poulie*")),"Poulies","Classique")," "))</f>
        <v xml:space="preserve"> </v>
      </c>
      <c r="CC16" s="35" t="str">
        <f>IF(OR(AY16="1/16",BA16="1/16",BC16="1/16",BE16="1/16",BG16="1/16",BI16="1/16",BK16="1/16",BM16="1/16",BO16="1/8",BQ16="1/8",BS16="1/8",BU16="1/8",BW16="1/8",BW16="1/4",BY16="1/8",BY16="1/4",BY16="F+PF",CA16="1/8",CA16="1/4",CA16="1/2",CA16="Finale",CA16="F+PF")," ",IF(CD20&gt;0,IF(COUNTIF(CD20,"*1/16*"),"1/16",IF(COUNTIF(CD20,"*1/8*"),"1/8",IF(COUNTIF(CD20,"*1/4*"),"1/4",IF(COUNTIF(CD20,"*1/2*"),"1/2",IF(COUNTIF(CD20,"*Finale +*"),"F+PF","Finale")))))," "))</f>
        <v xml:space="preserve"> </v>
      </c>
      <c r="CD16" s="33" t="str">
        <f>IF(AND(OR(AY16="1/16",BA16="1/16",BC16="1/16",BE16="1/16",BG16="1/16",BI16="1/16",BK16="1/16",BM16="1/16",BO16="1/8",BQ16="1/8",BS16="1/8",BU16="1/8",BW16="1/8",BW16="1/4",BY16="1/8",BY16="1/4",BY16="F+PF",CA16="1/8",CA16="1/4",CA16="1/2",CA16="Finale",CA16="F+PF"),CC16=" "),CB16,IF(CD20&gt;0,IF(OR(COUNTIF(CD20,"*CO*"),COUNTIF(CD20,"*Poulie*")),"Poulies","Classique")," "))</f>
        <v xml:space="preserve"> </v>
      </c>
      <c r="CE16" s="35" t="str">
        <f>IF(OR(BA16="1/16",BC16="1/16",BE16="1/16",BG16="1/16",BI16="1/16",BK16="1/16",BM16="1/16",BQ16="1/8",BS16="1/8",BU16="1/8",BW16="1/8",BY16="1/8",BY16="1/4",CA16="1/8",CA16="1/4",CA16="F+PF",CC16="1/8",CC16="1/4",CC16="1/2",CC16="Finale",CC16="F+PF")," ",IF(CF20&gt;0,IF(COUNTIF(CF20,"*1/16*"),"1/16",IF(COUNTIF(CF20,"*1/8*"),"1/8",IF(COUNTIF(CF20,"*1/4*"),"1/4",IF(COUNTIF(CF20,"*1/2*"),"1/2",IF(COUNTIF(CF20,"*Finale +*"),"F+PF","Finale")))))," "))</f>
        <v xml:space="preserve"> </v>
      </c>
      <c r="CF16" s="33" t="str">
        <f>IF(AND(OR(BA16="1/16",BC16="1/16",BE16="1/16",BG16="1/16",BI16="1/16",BK16="1/16",BM16="1/16",BQ16="1/8",BS16="1/8",BU16="1/8",BW16="1/8",BY16="1/8",BY16="1/4",CA16="1/8",CA16="1/4",CA16="F+PF",CC16="1/8",CC16="1/4",CC16="1/2",CC16="Finale",CC16="F+PF"),CE16=" "),CD16,IF(CF20&gt;0,IF(OR(COUNTIF(CF20,"*CO*"),COUNTIF(CF20,"*Poulie*")),"Poulies","Classique")," "))</f>
        <v xml:space="preserve"> </v>
      </c>
      <c r="CG16" s="35" t="str">
        <f>IF(OR(BC16="1/16",BE16="1/16",BG16="1/16",BI16="1/16",BK16="1/16",BM16="1/16",BS16="1/8",BU16="1/8",BW16="1/8",BY16="1/8",CA16="1/8",CA16="1/4",CC16="1/8",CC16="1/4",CC16="F+PF",CE16="1/4",CE16="1/2",CE16="Finale",CE16="F+PF")," ",IF(CH20&gt;0,IF(COUNTIF(CH20,"*1/16*"),"1/16",IF(COUNTIF(CH20,"*1/8*"),"1/8",IF(COUNTIF(CH20,"*1/4*"),"1/4",IF(COUNTIF(CH20,"*1/2*"),"1/2",IF(COUNTIF(CH20,"*Finale +*"),"F+PF","Finale")))))," "))</f>
        <v xml:space="preserve"> </v>
      </c>
      <c r="CH16" s="33" t="str">
        <f>IF(AND(OR(BC16="1/16",BE16="1/16",BG16="1/16",BI16="1/16",BK16="1/16",BM16="1/16",BS16="1/8",BU16="1/8",BW16="1/8",BY16="1/8",CA16="1/8",CA16="1/4",CC16="1/8",CC16="1/4",CC16="F+PF",CE16="1/4",CE16="1/2",CE16="Finale",CE16="F+PF"),CG16=" "),CF16,IF(CH20&gt;0,IF(OR(COUNTIF(CH20,"*CO*"),COUNTIF(CH20,"*Poulie*")),"Poulies","Classique")," "))</f>
        <v xml:space="preserve"> </v>
      </c>
      <c r="CI16" s="35" t="str">
        <f>IF(OR(BE16="1/16",BG16="1/16",BI16="1/16",BK16="1/16",BM16="1/16",BU16="1/8",BW16="1/8",BY16="1/8",CA16="1/8",CC16="1/8",CC16="1/4",CE16="1/4",CE16="F+PF",CG16="1/4",CG16="1/2",CG16="Finale",CG16="F+PF")," ",IF(CJ20&gt;0,IF(COUNTIF(CJ20,"*1/16*"),"1/16",IF(COUNTIF(CJ20,"*1/8*"),"1/8",IF(COUNTIF(CJ20,"*1/4*"),"1/4",IF(COUNTIF(CJ20,"*1/2*"),"1/2",IF(COUNTIF(CJ20,"*Finale +*"),"F+PF","Finale")))))," "))</f>
        <v xml:space="preserve"> </v>
      </c>
      <c r="CJ16" s="33" t="str">
        <f>IF(AND(OR(BE16="1/16",BG16="1/16",BI16="1/16",BK16="1/16",BM16="1/16",BU16="1/8",BW16="1/8",BY16="1/8",CA16="1/8",CC16="1/8",CC16="1/4",CE16="1/4",CE16="F+PF",CG16="1/4",CG16="1/2",CG16="Finale",CG16="F+PF"),CI16=" "),CH16,IF(CJ20&gt;0,IF(OR(COUNTIF(CJ20,"*CO*"),COUNTIF(CJ20,"*Poulie*")),"Poulies","Classique")," "))</f>
        <v xml:space="preserve"> </v>
      </c>
      <c r="CK16" s="35" t="str">
        <f>IF(OR(BG16="1/16",BI16="1/16",BK16="1/16",BM16="1/16",BW16="1/8",BY16="1/8",CA16="1/8",CC16="1/8",CE16="1/4",CG16="1/4",CG16="F+PF",CI16="1/4",CI16="1/2",CI16="Finale",CI16="F+PF")," ",IF(CL20&gt;0,IF(COUNTIF(CL20,"*1/16*"),"1/16",IF(COUNTIF(CL20,"*1/8*"),"1/8",IF(COUNTIF(CL20,"*1/4*"),"1/4",IF(COUNTIF(CL20,"*1/2*"),"1/2",IF(COUNTIF(CL20,"*Finale +*"),"F+PF","Finale")))))," "))</f>
        <v xml:space="preserve"> </v>
      </c>
      <c r="CL16" s="33" t="str">
        <f>IF(AND(OR(BG16="1/16",BI16="1/16",BK16="1/16",BM16="1/16",BW16="1/8",BY16="1/8",CA16="1/8",CC16="1/8",CE16="1/4",CG16="1/4",CG16="F+PF",CI16="1/4",CI16="1/2",CI16="Finale",CI16="F+PF"),CK16=" "),CJ16,IF(CL20&gt;0,IF(OR(COUNTIF(CL20,"*CO*"),COUNTIF(CL20,"*Poulie*")),"Poulies","Classique")," "))</f>
        <v xml:space="preserve"> </v>
      </c>
      <c r="CM16" s="35" t="str">
        <f>IF(OR(BI16="1/16",BK16="1/16",BM16="1/16",BY16="1/8",CA16="1/8",CC16="1/8",CG16="1/4",CI16="1/4",CI16="F+PF",CK16="1/4",CK16="1/2",CK16="Finale",CK16="F+PF")," ",IF(CN20&gt;0,IF(COUNTIF(CN20,"*1/16*"),"1/16",IF(COUNTIF(CN20,"*1/8*"),"1/8",IF(COUNTIF(CN20,"*1/4*"),"1/4",IF(COUNTIF(CN20,"*1/2*"),"1/2",IF(COUNTIF(CN20,"*Finale +*"),"F+PF","Finale")))))," "))</f>
        <v xml:space="preserve"> </v>
      </c>
      <c r="CN16" s="33" t="str">
        <f>IF(AND(OR(BI16="1/16",BK16="1/16",BM16="1/16",BY16="1/8",CA16="1/8",CC16="1/8",CG16="1/4",CI16="1/4",CI16="F+PF",CK16="1/4",CK16="1/2",CK16="Finale",CK16="F+PF"),CM16=" "),CL16,IF(CN20&gt;0,IF(OR(COUNTIF(CN20,"*CO*"),COUNTIF(CN20,"*Poulie*")),"Poulies","Classique")," "))</f>
        <v xml:space="preserve"> </v>
      </c>
      <c r="CO16" s="35" t="str">
        <f>IF(OR(BK16="1/16",BM16="1/16",CA16="1/8",CC16="1/8",CI16="1/4",CK16="1/4",CK16="F+PF",CM16="1/2",CM16="Finale",CM16="F+PF")," ",IF(CP20&gt;0,IF(COUNTIF(CP20,"*1/16*"),"1/16",IF(COUNTIF(CP20,"*1/8*"),"1/8",IF(COUNTIF(CP20,"*1/4*"),"1/4",IF(COUNTIF(CP20,"*1/2*"),"1/2",IF(COUNTIF(CP20,"*Finale +*"),"F+PF","Finale")))))," "))</f>
        <v xml:space="preserve"> </v>
      </c>
      <c r="CP16" s="33" t="str">
        <f>IF(AND(OR(BK16="1/16",BM16="1/16",CA16="1/8",CC16="1/8",CI16="1/4",CK16="1/4",CK16="F+PF",CM16="1/2",CM16="Finale",CM16="F+PF"),CO16=" "),CN16,IF(CP20&gt;0,IF(OR(COUNTIF(CP20,"*CO*"),COUNTIF(CP20,"*Poulie*")),"Poulies","Classique")," "))</f>
        <v xml:space="preserve"> </v>
      </c>
      <c r="CQ16" s="35" t="str">
        <f>IF(OR(BM16="1/16",CC16="1/8",CK16="1/4",CM16="F+PF",CO16="1/2",CO16="Finale")," ",IF(CR20&gt;0,IF(COUNTIF(CR20,"*1/16*"),"1/16",IF(COUNTIF(CR20,"*1/8*"),"1/8",IF(COUNTIF(CR20,"*1/4*"),"1/4",IF(COUNTIF(C20,"*1/2*"),"1/2",IF(COUNTIF(CR20,"*Finale +*"),"F+PF","Finale")))))," "))</f>
        <v xml:space="preserve"> </v>
      </c>
      <c r="CR16" s="33" t="str">
        <f>IF(AND(OR(BM16="1/16",CC16="1/8",CK16="1/4",CM16="F+PF",CO16="1/2",CO16="Finale"),CQ16=" "),CP16,IF(CR20&gt;0,IF(OR(COUNTIF(CR20,"*CO*"),COUNTIF(CR20,"*Poulie*")),"Poulies","Classique")," "))</f>
        <v xml:space="preserve"> </v>
      </c>
      <c r="DA16" s="36" t="s">
        <v>31</v>
      </c>
      <c r="DB16" s="37" t="str">
        <f>IF(OR($B$10&lt;&gt;0,$D$10&lt;&gt;0,$F$10&lt;&gt;0,$H$10&lt;&gt;0,$J$10&lt;&gt;0,$L$10&lt;&gt;0,$N$10&lt;&gt;0,$P$10&lt;&gt;0,$R$10&lt;&gt;0,$T$10&lt;&gt;0,$V$10&lt;&gt;0,$X$10&lt;&gt;0,$Z$10&lt;&gt;0,$AB$10&lt;&gt;0,$AD$10&lt;&gt;0,$AF$10&lt;&gt;0,$AH$10&lt;&gt;0,$AJ$10&lt;&gt;0,$AL$10&lt;&gt;0,$AN$10&lt;&gt;0,$AP$10&lt;&gt;0,$AR$10&lt;&gt;0,$AT$10&lt;&gt;0,$AV$10&lt;&gt;0,$AX$10&lt;&gt;0,$AZ$10&lt;&gt;0,$BB$10&lt;&gt;0,$BD$10&lt;&gt;0,$BF$10&lt;&gt;0,$BH$10&lt;&gt;0,$BJ$10&lt;&gt;0,$BL$10&lt;&gt;0,$BN$10&lt;&gt;0,$BP$10&lt;&gt;0,$BR$10&lt;&gt;0,$BT$10&lt;&gt;0,$BV$10&lt;&gt;0,$BX$10&lt;&gt;0,$BZ$10&lt;&gt;0,$CB$10&lt;&gt;0,$CD$10&lt;&gt;0,$CF$10&lt;&gt;0,$CH$10&lt;&gt;0,$CJ$10&lt;&gt;0,$CL$10&lt;&gt;0,$CN$10&lt;&gt;0,$CP$10&lt;&gt;0,$CR$10&lt;&gt;0),IF(AND(COUNTIF($B$10,"*JH*"),$B$6="Poulies"),$B$7,IF(AND(COUNTIF($D$10,"*JH*"),$D$6="Poulies"),$D$7,IF(AND(COUNTIF($F$10,"*JH*"),$F$6="Poulies"),$F$7,IF(AND(COUNTIF($H$10,"*JH*"),$H$6="Poulies"),$H$7,IF(AND(COUNTIF($J$10,"*JH*"),$J$6="Poulies"),$J$7,IF(AND(COUNTIF($L$10,"*JH*"),$L$6="Poulies"),$L$7,IF(AND(COUNTIF($N$10,"*JH*"),$N$6="Poulies"),$N$7,IF(AND(COUNTIF($P$10,"*JH*"),$P$6="Poulies"),$P$7,IF(AND(COUNTIF($R$10,"*JH*"),$R$6="Poulies"),$R$7,IF(AND(COUNTIF($T$10,"*JH*"),$T$6="Poulies"),$T$7,IF(AND(COUNTIF($V$10,"*JH*"),$V$6="Poulies"),$V$7,IF(AND(COUNTIF($X$10,"*JH*"),$X$6="Poulies"),$X$7,IF(AND(COUNTIF($Z$10,"*JH*"),$Z$6="Poulies"),$Z$7,IF(AND(COUNTIF($AB$10,"*JH*"),$AB$6="Poulies"),$AB$7,IF(AND(COUNTIF($AD$10,"*JH*"),$AD$6="Poulies"),$AD$7,IF(AND(COUNTIF($AF$10,"*JH*"),$AF$6="Poulies"),$AF$7,IF(AND(COUNTIF($AH$10,"*JH*"),$AH$6="Poulies"),$AH$7,IF(AND(COUNTIF($AJ$10,"*JH*"),$AJ$6="Poulies"),$AJ$7,IF(AND(COUNTIF($AL$10,"*JH*"),$AL$6="Poulies"),$AL$7,IF(AND(COUNTIF($AN$10,"*JH*"),$AN$6="Poulies"),$AN$7,IF(AND(COUNTIF($AP$10,"*JH*"),$AP$6="Poulies"),$AP$7,IF(AND(COUNTIF($AR$10,"*JH*"),$AR$6="Poulies"),$AR$7,IF(AND(COUNTIF($AT$10,"*JH*"),$AT$6="Poulies"),$AT$7,IF(AND(COUNTIF($AV$10,"*JH*"),$AV$6="Poulies"),$AV$7,IF(AND(COUNTIF($AX$10,"*JH*"),$AX$6="Poulies"),$AX$7,IF(AND(COUNTIF($AZ$10,"*JH*"),$AZ$6="Poulies"),$AZ$7,IF(AND(COUNTIF($BB$10,"*JH*"),$BB$6="Poulies"),$BB$7,IF(AND(COUNTIF($BD$10,"*JH*"),$BD$6="Poulies"),$BD$7,IF(AND(COUNTIF($BF$10,"*JH*"),$BF$6="Poulies"),$BF$7,IF(AND(COUNTIF($BH$10,"*JH*"),$BH$6="Poulies"),$BH$7,IF(AND(COUNTIF($BJ$10,"*JH*"),$BJ$6="Poulies"),$BJ$7,IF(AND(COUNTIF($BL$10,"*JH*"),$BL$6="Poulies"),$BL$7,IF(AND(COUNTIF($BN$10,"*JH*"),$BN$6="Poulies"),$BN$7,IF(AND(COUNTIF($BP$10,"*JH*"),$BP$6="Poulies"),$BP$7,IF(AND(COUNTIF($BR$10,"*JH*"),$BR$6="Poulies"),$BR$7,IF(AND(COUNTIF($BT$10,"*JH*"),$BT$6="Poulies"),$BT$7,IF(AND(COUNTIF($BV$10,"*JH*"),$BV$6="Poulies"),$BV$7,IF(AND(COUNTIF($BX$10,"*JH*"),$BX$6="Poulies"),$BX$7,IF(AND(COUNTIF($BZ$10,"*JH*"),$BZ$6="Poulies"),$BZ$7,IF(AND(COUNTIF($CB$10,"*JH*"),$CB$6="Poulies"),$CB$7,IF(AND(COUNTIF($CD$10,"*JH*"),$CD$6="Poulies"),$CD$7,IF(AND(COUNTIF($CF$10,"*JH*"),$CF$6="Poulies"),$CF$7,IF(AND(COUNTIF($CH$10,"*JH*"),$CH$6="Poulies"),$CH$7,IF(AND(COUNTIF($CJ$10,"*JH*"),$CJ$6="Poulies"),$CJ$7,IF(AND(COUNTIF($CL$10,"*JH*"),$CL$6="Poulies"),$CL$7,IF(AND(COUNTIF($CN$10,"*JH*"),$CN$6="Poulies"),$CN$7,IF(AND(COUNTIF($CP$10,"*JH*"),$CP$6="Poulies"),$CP$7,IF(AND(COUNTIF($CR$10,"*JH*"),$CR$6="Poulies"),$CR$7," "))))))))))))))))))))))))))))))))))))))))))))))))," ")</f>
        <v xml:space="preserve"> </v>
      </c>
      <c r="DC16" s="37" t="str">
        <f t="shared" si="0"/>
        <v xml:space="preserve"> </v>
      </c>
      <c r="DD16" s="37" t="str">
        <f t="shared" si="1"/>
        <v xml:space="preserve"> </v>
      </c>
      <c r="DE16" s="37" t="str">
        <f>IF(OR($B$20&lt;&gt;0,$D$20&lt;&gt;0,$F$20&lt;&gt;0,$H$20&lt;&gt;0,$J$20&lt;&gt;0,$L$20&lt;&gt;0,$N$20&lt;&gt;0,$P$20&lt;&gt;0,$R$20&lt;&gt;0,$T$20&lt;&gt;0,$V$20&lt;&gt;0,$X$20&lt;&gt;0,$Z$20&lt;&gt;0,$AB$20&lt;&gt;0,$AD$20&lt;&gt;0,$AF$20&lt;&gt;0,$AH$20&lt;&gt;0,$AJ$20&lt;&gt;0,$AL$20&lt;&gt;0,$AN$20&lt;&gt;0,$AP$20&lt;&gt;0,$AR$20&lt;&gt;0,$AT$20&lt;&gt;0,$AV$20&lt;&gt;0,$AX$20&lt;&gt;0,$AZ$20&lt;&gt;0,$BB$20&lt;&gt;0,$BD$20&lt;&gt;0,$BF$20&lt;&gt;0,$BH$20&lt;&gt;0,$BJ$20&lt;&gt;0,$BL$20&lt;&gt;0,$BN$20&lt;&gt;0,$BP$20&lt;&gt;0,$BR$20&lt;&gt;0,$BT$20&lt;&gt;0,$BV$20&lt;&gt;0,$BX$20&lt;&gt;0,$BZ$20&lt;&gt;0,$CB$20&lt;&gt;0,$CD$20&lt;&gt;0,$CF$20&lt;&gt;0,$CH$20&lt;&gt;0,$CJ$20&lt;&gt;0,$CL$20&lt;&gt;0,$CN$20&lt;&gt;0,$CP$20&lt;&gt;0,$CR$20&lt;&gt;0),IF(AND(COUNTIF($B$20,"*JH*"),$B$16="Poulies"),$B$17,IF(AND(COUNTIF($D$20,"*JH*"),$D$16="Poulies"),$D$17,IF(AND(COUNTIF($F$20,"*JH*"),$F$16="Poulies"),$F$17,IF(AND(COUNTIF($H$20,"*JH*"),$H$16="Poulies"),$H$17,IF(AND(COUNTIF($J$20,"*JH*"),$J$16="Poulies"),$J$17,IF(AND(COUNTIF($L$20,"*JH*"),$L$16="Poulies"),$L$17,IF(AND(COUNTIF($N$20,"*JH*"),$N$16="Poulies"),$N$17,IF(AND(COUNTIF($P$20,"*JH*"),$P$16="Poulies"),$P$17,IF(AND(COUNTIF($R$20,"*JH*"),$R$16="Poulies"),$R$17,IF(AND(COUNTIF($T$20,"*JH*"),$T$16="Poulies"),$T$17,IF(AND(COUNTIF($V$20,"*JH*"),$V$16="Poulies"),$V$17,IF(AND(COUNTIF($X$20,"*JH*"),$X$16="Poulies"),$X$17,IF(AND(COUNTIF($Z$20,"*JH*"),$Z$16="Poulies"),$Z$17,IF(AND(COUNTIF($AB$20,"*JH*"),$AB$16="Poulies"),$AB$17,IF(AND(COUNTIF($AD$20,"*JH*"),$AD$16="Poulies"),$AD$17,IF(AND(COUNTIF($AF$20,"*JH*"),$AF$16="Poulies"),$AF$17,IF(AND(COUNTIF($AH$20,"*JH*"),$AH$16="Poulies"),$AH$17,IF(AND(COUNTIF($AJ$20,"*JH*"),$AJ$16="Poulies"),$AJ$17,IF(AND(COUNTIF($AL$20,"*JH*"),$AL$16="Poulies"),$AL$17,IF(AND(COUNTIF($AN$20,"*JH*"),$AN$16="Poulies"),$AN$17,IF(AND(COUNTIF($AP$20,"*JH*"),$AP$16="Poulies"),$AP$17,IF(AND(COUNTIF($AR$20,"*JH*"),$AR$16="Poulies"),$AR$17,IF(AND(COUNTIF($AT$20,"*JH*"),$AT$16="Poulies"),$AT$17,IF(AND(COUNTIF($AV$20,"*JH*"),$AV$16="Poulies"),$AV$17,IF(AND(COUNTIF($AX$20,"*JH*"),$AX$16="Poulies"),$AX$17,IF(AND(COUNTIF($AZ$20,"*JH*"),$AZ$16="Poulies"),$AZ$17,IF(AND(COUNTIF($BB$20,"*JH*"),$BB$16="Poulies"),$BB$17,IF(AND(COUNTIF($BD$20,"*JH*"),$BD$16="Poulies"),$BD$17,IF(AND(COUNTIF($BF$20,"*JH*"),$BF$16="Poulies"),$BF$17,IF(AND(COUNTIF($BH$20,"*JH*"),$BH$16="Poulies"),$BH$17,IF(AND(COUNTIF($BJ$20,"*JH*"),$BJ$16="Poulies"),$BJ$17,IF(AND(COUNTIF($BL$20,"*JH*"),$BL$16="Poulies"),$BL$17,IF(AND(COUNTIF($BN$20,"*JH*"),$BN$16="Poulies"),$BN$17,IF(AND(COUNTIF($BP$20,"*JH*"),$BP$16="Poulies"),$BP$17,IF(AND(COUNTIF($BR$20,"*JH*"),$BR$16="Poulies"),$BR$17,IF(AND(COUNTIF($BT$20,"*JH*"),$BT$16="Poulies"),$BT$17,IF(AND(COUNTIF($BV$20,"*JH*"),$BV$16="Poulies"),$BV$17,IF(AND(COUNTIF($BX$20,"*JH*"),$BX$16="Poulies"),$BX$17,IF(AND(COUNTIF($BZ$20,"*JH*"),$BZ$16="Poulies"),$BZ$17,IF(AND(COUNTIF($CB$20,"*JH*"),$CB$16="Poulies"),$CB$17,IF(AND(COUNTIF($CD$20,"*JH*"),$CD$16="Poulies"),$CD$17,IF(AND(COUNTIF($CF$20,"*JH*"),$CF$16="Poulies"),$CF$17,IF(AND(COUNTIF($CH$20,"*JH*"),$CH$16="Poulies"),$CH$17,IF(AND(COUNTIF($CJ$20,"*JH*"),$CJ$16="Poulies"),$CJ$17,IF(AND(COUNTIF($CL$20,"*JH*"),$CL$16="Poulies"),$CL$17,IF(AND(COUNTIF($CN$20,"*JH*"),$CN$16="Poulies"),$CN$17,IF(AND(COUNTIF($CP$20,"*JH*"),$CP$16="Poulies"),$CP$17,IF(AND(COUNTIF($CR$20,"*JH*"),$CR$16="Poulies"),$CR$17," "))))))))))))))))))))))))))))))))))))))))))))))))," ")</f>
        <v xml:space="preserve"> </v>
      </c>
      <c r="DF16" s="37" t="str">
        <f t="shared" si="2"/>
        <v xml:space="preserve"> </v>
      </c>
      <c r="DG16" s="37" t="str">
        <f t="shared" si="3"/>
        <v xml:space="preserve"> </v>
      </c>
      <c r="DH16" s="38" t="str">
        <f>IF(OR($B$30&lt;&gt;0,$D$30&lt;&gt;0,$F$30&lt;&gt;0,$H$30&lt;&gt;0,$J$30&lt;&gt;0,$L$30&lt;&gt;0,$N$30&lt;&gt;0,$P$30&lt;&gt;0,$R$30&lt;&gt;0,$T$30&lt;&gt;0,$V$30&lt;&gt;0,$X$30&lt;&gt;0,$Z$30&lt;&gt;0,$AB$30&lt;&gt;0,$AD$30&lt;&gt;0,$AF$30&lt;&gt;0,$AH$30&lt;&gt;0,$AJ$30&lt;&gt;0,$AL$30&lt;&gt;0,$AN$30&lt;&gt;0,$AP$30&lt;&gt;0,$AR$30&lt;&gt;0,$AT$30&lt;&gt;0,$AV$30&lt;&gt;0,$AX$30&lt;&gt;0,$AZ$30&lt;&gt;0,$BB$30&lt;&gt;0,$BD$30&lt;&gt;0,$BF$30&lt;&gt;0,$BH$30&lt;&gt;0,$BJ$30&lt;&gt;0,$BL$30&lt;&gt;0,$BN$30&lt;&gt;0,$BP$30&lt;&gt;0,$BR$30&lt;&gt;0,$BT$30&lt;&gt;0,$BV$30&lt;&gt;0,$BX$30&lt;&gt;0,$BZ$30&lt;&gt;0,$CB$30&lt;&gt;0,$CD$30&lt;&gt;0,$CF$30&lt;&gt;0,$CH$30&lt;&gt;0,$CJ$30&lt;&gt;0,$CL$30&lt;&gt;0,$CN$30&lt;&gt;0,$CP$30&lt;&gt;0,$CR$30&lt;&gt;0),IF(AND(COUNTIF($B$30,"*JH*"),$B$26="Poulies"),$B$27,IF(AND(COUNTIF($D$30,"*JH*"),$D$26="Poulies"),$D$27,IF(AND(COUNTIF($F$30,"*JH*"),$F$26="Poulies"),$F$27,IF(AND(COUNTIF($H$30,"*JH*"),$H$26="Poulies"),$H$27,IF(AND(COUNTIF($J$30,"*JH*"),$J$26="Poulies"),$J$27,IF(AND(COUNTIF($L$30,"*JH*"),$L$26="Poulies"),$L$27,IF(AND(COUNTIF($N$30,"*JH*"),$N$26="Poulies"),$N$27,IF(AND(COUNTIF($P$30,"*JH*"),$P$26="Poulies"),$P$27,IF(AND(COUNTIF($R$30,"*JH*"),$R$26="Poulies"),$R$27,IF(AND(COUNTIF($T$30,"*JH*"),$T$26="Poulies"),$T$27,IF(AND(COUNTIF($V$30,"*JH*"),$V$26="Poulies"),$V$27,IF(AND(COUNTIF($X$30,"*JH*"),$X$26="Poulies"),$X$27,IF(AND(COUNTIF($Z$30,"*JH*"),$Z$26="Poulies"),$Z$27,IF(AND(COUNTIF($AB$30,"*JH*"),$AB$26="Poulies"),$AB$27,IF(AND(COUNTIF($AD$30,"*JH*"),$AD$26="Poulies"),$AD$27,IF(AND(COUNTIF($AF$30,"*JH*"),$AF$26="Poulies"),$AF$27,IF(AND(COUNTIF($AH$30,"*JH*"),$AH$26="Poulies"),$AH$27,IF(AND(COUNTIF($AJ$30,"*JH*"),$AJ$26="Poulies"),$AJ$27,IF(AND(COUNTIF($AL$30,"*JH*"),$AL$26="Poulies"),$AL$27,IF(AND(COUNTIF($AN$30,"*JH*"),$AN$26="Poulies"),$AN$27,IF(AND(COUNTIF($AP$30,"*JH*"),$AP$26="Poulies"),$AP$27,IF(AND(COUNTIF($AR$30,"*JH*"),$AR$26="Poulies"),$AR$27,IF(AND(COUNTIF($AT$30,"*JH*"),$AT$26="Poulies"),$AT$27,IF(AND(COUNTIF($AV$30,"*JH*"),$AV$26="Poulies"),$AV$27,IF(AND(COUNTIF($AX$30,"*JH*"),$AX$26="Poulies"),$AX$27,IF(AND(COUNTIF($AZ$30,"*JH*"),$AZ$26="Poulies"),$AZ$27,IF(AND(COUNTIF($BB$30,"*JH*"),$BB$26="Poulies"),$BB$27,IF(AND(COUNTIF($BD$30,"*JH*"),$BD$26="Poulies"),$BD$27,IF(AND(COUNTIF($BF$30,"*JH*"),$BF$26="Poulies"),$BF$27,IF(AND(COUNTIF($BH$30,"*JH*"),$BH$26="Poulies"),$BH$27,IF(AND(COUNTIF($BJ$30,"*JH*"),$BJ$26="Poulies"),$BJ$27,IF(AND(COUNTIF($BL$30,"*JH*"),$BL$26="Poulies"),$BL$27,IF(AND(COUNTIF($BN$30,"*JH*"),$BN$26="Poulies"),$BN$27,IF(AND(COUNTIF($BP$30,"*JH*"),$BP$26="Poulies"),$BP$27,IF(AND(COUNTIF($BR$30,"*JH*"),$BR$26="Poulies"),$BR$27,IF(AND(COUNTIF($BT$30,"*JH*"),$BT$26="Poulies"),$BT$27,IF(AND(COUNTIF($BV$30,"*JH*"),$BV$26="Poulies"),$BV$27,IF(AND(COUNTIF($BX$30,"*JH*"),$BX$26="Poulies"),$BX$27,IF(AND(COUNTIF($BZ$30,"*JH*"),$BZ$26="Poulies"),$BZ$27,IF(AND(COUNTIF($CB$30,"*JH*"),$CB$26="Poulies"),$CB$27,IF(AND(COUNTIF($CD$30,"*JH*"),$CD$26="Poulies"),$CD$27,IF(AND(COUNTIF($CF$30,"*JH*"),$CF$26="Poulies"),$CF$27,IF(AND(COUNTIF($CH$30,"*JH*"),$CH$26="Poulies"),$CH$27,IF(AND(COUNTIF($CJ$30,"*JH*"),$CJ$26="Poulies"),$CJ$27,IF(AND(COUNTIF($CL$30,"*JH*"),$CL$26="Poulies"),$CL$27,IF(AND(COUNTIF($CN$30,"*JH*"),$CN$26="Poulies"),$CN$27,IF(AND(COUNTIF($CP$30,"*JH*"),$CP$26="Poulies"),$CP$27,IF(AND(COUNTIF($CR$30,"*JH*"),$CR$26="Poulies"),$CR$27," "))))))))))))))))))))))))))))))))))))))))))))))))," ")</f>
        <v xml:space="preserve"> </v>
      </c>
      <c r="DI16" s="38" t="str">
        <f t="shared" si="4"/>
        <v xml:space="preserve"> </v>
      </c>
      <c r="DJ16" s="39" t="str">
        <f t="shared" si="5"/>
        <v xml:space="preserve"> </v>
      </c>
      <c r="DK16" s="38" t="str">
        <f>IF(OR($B$40&lt;&gt;0,$D$40&lt;&gt;0,$F$40&lt;&gt;0,$H$40&lt;&gt;0,$J$40&lt;&gt;0,$L$40&lt;&gt;0,$N$40&lt;&gt;0,$P$40&lt;&gt;0,$R$40&lt;&gt;0,$T$40&lt;&gt;0,$V$40&lt;&gt;0,$X$40&lt;&gt;0,$Z$40&lt;&gt;0,$AB$40&lt;&gt;0,$AD$40&lt;&gt;0,$AF$40&lt;&gt;0,$AH$40&lt;&gt;0,$AJ$40&lt;&gt;0,$AL$40&lt;&gt;0,$AN$40&lt;&gt;0,$AP$40&lt;&gt;0,$AR$40&lt;&gt;0,$AT$40&lt;&gt;0,$AV$40&lt;&gt;0,$AX$40&lt;&gt;0,$AZ$40&lt;&gt;0,$BB$40&lt;&gt;0,$BD$40&lt;&gt;0,$BF$40&lt;&gt;0,$BH$40&lt;&gt;0,$BJ$40&lt;&gt;0,$BL$40&lt;&gt;0,$BN$40&lt;&gt;0,$BP$40&lt;&gt;0,$BR$40&lt;&gt;0,$BT$40&lt;&gt;0,$BV$40&lt;&gt;0,$BX$40&lt;&gt;0,$BZ$40&lt;&gt;0,$CB$40&lt;&gt;0,$CD$40&lt;&gt;0,$CF$40&lt;&gt;0,$CH$40&lt;&gt;0,$CJ$40&lt;&gt;0,$CL$40&lt;&gt;0,$CN$40&lt;&gt;0,$CP$40&lt;&gt;0,$CR$40&lt;&gt;0),IF(AND(COUNTIF($B$40,"*JH*"),$B$36="Poulies"),$B$37,IF(AND(COUNTIF($D$40,"*JH*"),$D$36="Poulies"),$D$37,IF(AND(COUNTIF($F$40,"*JH*"),$F$36="Poulies"),$F$37,IF(AND(COUNTIF($H$40,"*JH*"),$H$36="Poulies"),$H$37,IF(AND(COUNTIF($J$40,"*JH*"),$J$36="Poulies"),$J$37,IF(AND(COUNTIF($L$40,"*JH*"),$L$36="Poulies"),$L$37,IF(AND(COUNTIF($N$40,"*JH*"),$N$36="Poulies"),$N$37,IF(AND(COUNTIF($P$40,"*JH*"),$P$36="Poulies"),$P$37,IF(AND(COUNTIF($R$40,"*JH*"),$R$36="Poulies"),$R$37,IF(AND(COUNTIF($T$40,"*JH*"),$T$36="Poulies"),$T$37,IF(AND(COUNTIF($V$40,"*JH*"),$V$36="Poulies"),$V$37,IF(AND(COUNTIF($X$40,"*JH*"),$X$36="Poulies"),$X$37,IF(AND(COUNTIF($Z$40,"*JH*"),$Z$36="Poulies"),$Z$37,IF(AND(COUNTIF($AB$40,"*JH*"),$AB$36="Poulies"),$AB$37,IF(AND(COUNTIF($AD$40,"*JH*"),$AD$36="Poulies"),$AD$37,IF(AND(COUNTIF($AF$40,"*JH*"),$AF$36="Poulies"),$AF$37,IF(AND(COUNTIF($AH$40,"*JH*"),$AH$36="Poulies"),$AH$37,IF(AND(COUNTIF($AJ$40,"*JH*"),$AJ$36="Poulies"),$AJ$37,IF(AND(COUNTIF($AL$40,"*JH*"),$AL$36="Poulies"),$AL$37,IF(AND(COUNTIF($AN$40,"*JH*"),$AN$36="Poulies"),$AN$37,IF(AND(COUNTIF($AP$40,"*JH*"),$AP$36="Poulies"),$AP$37,IF(AND(COUNTIF($AR$40,"*JH*"),$AR$36="Poulies"),$AR$37,IF(AND(COUNTIF($AT$40,"*JH*"),$AT$36="Poulies"),$AT$37,IF(AND(COUNTIF($AV$40,"*JH*"),$AV$36="Poulies"),$AV$37,IF(AND(COUNTIF($AX$40,"*JH*"),$AX$36="Poulies"),$AX$37,IF(AND(COUNTIF($AZ$40,"*JH*"),$AZ$36="Poulies"),$AZ$37,IF(AND(COUNTIF($BB$40,"*JH*"),$BB$36="Poulies"),$BB$37,IF(AND(COUNTIF($BD$40,"*JH*"),$BD$36="Poulies"),$BD$37,IF(AND(COUNTIF($BF$40,"*JH*"),$BF$36="Poulies"),$BF$37,IF(AND(COUNTIF($BH$40,"*JH*"),$BH$36="Poulies"),$BH$37,IF(AND(COUNTIF($BJ$40,"*JH*"),$BJ$36="Poulies"),$BJ$37,IF(AND(COUNTIF($BL$40,"*JH*"),$BL$36="Poulies"),$BL$37,IF(AND(COUNTIF($BN$40,"*JH*"),$BN$36="Poulies"),$BN$37,IF(AND(COUNTIF($BP$40,"*JH*"),$BP$36="Poulies"),$BP$37,IF(AND(COUNTIF($BR$40,"*JH*"),$BR$36="Poulies"),$BR$37,IF(AND(COUNTIF($BT$40,"*JH*"),$BT$36="Poulies"),$BT$37,IF(AND(COUNTIF($BV$40,"*JH*"),$BV$36="Poulies"),$BV$37,IF(AND(COUNTIF($BX$40,"*JH*"),$BX$36="Poulies"),$BX$37,IF(AND(COUNTIF($BZ$40,"*JH*"),$BZ$36="Poulies"),$BZ$37,IF(AND(COUNTIF($CB$40,"*JH*"),$CB$36="Poulies"),$CB$37,IF(AND(COUNTIF($CD$40,"*JH*"),$CD$36="Poulies"),$CD$37,IF(AND(COUNTIF($CF$40,"*JH*"),$CF$36="Poulies"),$CF$37,IF(AND(COUNTIF($CH$40,"*JH*"),$CH$36="Poulies"),$CH$37,IF(AND(COUNTIF($CJ$40,"*JH*"),$CJ$36="Poulies"),$CJ$37,IF(AND(COUNTIF($CL$40,"*JH*"),$CL$36="Poulies"),$CL$37,IF(AND(COUNTIF($CN$40,"*JH*"),$CN$36="Poulies"),$CN$37,IF(AND(COUNTIF($CP$40,"*JH*"),$CP$36="Poulies"),$CP$37,IF(AND(COUNTIF($CR$40,"*JH*"),$CR$36="Poulies"),$CR$37," "))))))))))))))))))))))))))))))))))))))))))))))))," ")</f>
        <v xml:space="preserve"> </v>
      </c>
      <c r="DL16" s="38" t="str">
        <f t="shared" si="6"/>
        <v xml:space="preserve"> </v>
      </c>
      <c r="DM16" s="38" t="str">
        <f t="shared" si="7"/>
        <v xml:space="preserve"> </v>
      </c>
      <c r="DN16" s="38" t="str">
        <f>IF(OR($B$50&lt;&gt;0,$D$50&lt;&gt;0,$F$50&lt;&gt;0,$H$50&lt;&gt;0,$J$50&lt;&gt;0,$L$50&lt;&gt;0,$N$50&lt;&gt;0,$P$50&lt;&gt;0,$R$50&lt;&gt;0,$T$50&lt;&gt;0,$V$50&lt;&gt;0,$X$50&lt;&gt;0,$Z$50&lt;&gt;0,$AB$50&lt;&gt;0,$AD$50&lt;&gt;0,$AF$50&lt;&gt;0,$AH$50&lt;&gt;0,$AJ$50&lt;&gt;0,$AL$50&lt;&gt;0,$AN$50&lt;&gt;0,$AP$50&lt;&gt;0,$AR$50&lt;&gt;0,$AT$50&lt;&gt;0,$AV$50&lt;&gt;0,$AX$50&lt;&gt;0,$AZ$50&lt;&gt;0,$BB$50&lt;&gt;0,$BD$50&lt;&gt;0,$BF$50&lt;&gt;0,$BH$50&lt;&gt;0,$BJ$50&lt;&gt;0,$BL$50&lt;&gt;0,$BN$50&lt;&gt;0,$BP$50&lt;&gt;0,$BR$50&lt;&gt;0,$BT$50&lt;&gt;0,$BV$50&lt;&gt;0,$BX$50&lt;&gt;0,$BZ$50&lt;&gt;0,$CB$50&lt;&gt;0,$CD$50&lt;&gt;0,$CF$50&lt;&gt;0,$CH$50&lt;&gt;0,$CJ$50&lt;&gt;0,$CL$50&lt;&gt;0,$CN$50&lt;&gt;0,$CP$50&lt;&gt;0,$CR$50&lt;&gt;0),IF(AND(COUNTIF($B$50,"*JH*"),$B$46="Poulies"),$B$47,IF(AND(COUNTIF($D$50,"*JH*"),$D$46="Poulies"),$D$47,IF(AND(COUNTIF($F$50,"*JH*"),$F$46="Poulies"),$F$47,IF(AND(COUNTIF($H$50,"*JH*"),$H$46="Poulies"),$H$47,IF(AND(COUNTIF($J$50,"*JH*"),$J$46="Poulies"),$J$47,IF(AND(COUNTIF($L$50,"*JH*"),$L$46="Poulies"),$L$47,IF(AND(COUNTIF($N$50,"*JH*"),$N$46="Poulies"),$N$47,IF(AND(COUNTIF($P$50,"*JH*"),$P$46="Poulies"),$P$47,IF(AND(COUNTIF($R$50,"*JH*"),$R$46="Poulies"),$R$47,IF(AND(COUNTIF($T$50,"*JH*"),$T$46="Poulies"),$T$47,IF(AND(COUNTIF($V$50,"*JH*"),$V$46="Poulies"),$V$47,IF(AND(COUNTIF($X$50,"*JH*"),$X$46="Poulies"),$X$47,IF(AND(COUNTIF($Z$50,"*JH*"),$Z$46="Poulies"),$Z$47,IF(AND(COUNTIF($AB$50,"*JH*"),$AB$46="Poulies"),$AB$47,IF(AND(COUNTIF($AD$50,"*JH*"),$AD$46="Poulies"),$AD$47,IF(AND(COUNTIF($AF$50,"*JH*"),$AF$46="Poulies"),$AF$47,IF(AND(COUNTIF($AH$50,"*JH*"),$AH$46="Poulies"),$AH$47,IF(AND(COUNTIF($AJ$50,"*JH*"),$AJ$46="Poulies"),$AJ$47,IF(AND(COUNTIF($AL$50,"*JH*"),$AL$46="Poulies"),$AL$47,IF(AND(COUNTIF($AN$50,"*JH*"),$AN$46="Poulies"),$AN$47,IF(AND(COUNTIF($AP$50,"*JH*"),$AP$46="Poulies"),$AP$47,IF(AND(COUNTIF($AR$50,"*JH*"),$AR$46="Poulies"),$AR$47,IF(AND(COUNTIF($AT$50,"*JH*"),$AT$46="Poulies"),$AT$47,IF(AND(COUNTIF($AV$50,"*JH*"),$AV$46="Poulies"),$AV$47,IF(AND(COUNTIF($AX$50,"*JH*"),$AX$46="Poulies"),$AX$47,IF(AND(COUNTIF($AZ$50,"*JH*"),$AZ$46="Poulies"),$AZ$47,IF(AND(COUNTIF($BB$50,"*JH*"),$BB$46="Poulies"),$BB$47,IF(AND(COUNTIF($BD$50,"*JH*"),$BD$46="Poulies"),$BD$47,IF(AND(COUNTIF($BF$50,"*JH*"),$BF$46="Poulies"),$BF$47,IF(AND(COUNTIF($BH$50,"*JH*"),$BH$46="Poulies"),$BH$47,IF(AND(COUNTIF($BJ$50,"*JH*"),$BJ$46="Poulies"),$BJ$47,IF(AND(COUNTIF($BL$50,"*JH*"),$BL$46="Poulies"),$BL$47,IF(AND(COUNTIF($BN$50,"*JH*"),$BN$46="Poulies"),$BN$47,IF(AND(COUNTIF($BP$50,"*JH*"),$BP$46="Poulies"),$BP$47,IF(AND(COUNTIF($BR$50,"*JH*"),$BR$46="Poulies"),$BR$47,IF(AND(COUNTIF($BT$50,"*JH*"),$BT$46="Poulies"),$BT$47,IF(AND(COUNTIF($BV$50,"*JH*"),$BV$46="Poulies"),$BV$47,IF(AND(COUNTIF($BX$50,"*JH*"),$BX$46="Poulies"),$BX$47,IF(AND(COUNTIF($BZ$50,"*JH*"),$BZ$46="Poulies"),$BZ$47,IF(AND(COUNTIF($CB$50,"*JH*"),$CB$46="Poulies"),$CB$47,IF(AND(COUNTIF($CD$50,"*JH*"),$CD$46="Poulies"),$CD$47,IF(AND(COUNTIF($CF$50,"*JH*"),$CF$46="Poulies"),$CF$47,IF(AND(COUNTIF($CH$50,"*JH*"),$CH$46="Poulies"),$CH$47,IF(AND(COUNTIF($CJ$50,"*JH*"),$CJ$46="Poulies"),$CJ$47,IF(AND(COUNTIF($CL$50,"*JH*"),$CL$46="Poulies"),$CL$47,IF(AND(COUNTIF($CN$50,"*JH*"),$CN$46="Poulies"),$CN$47,IF(AND(COUNTIF($CP$50,"*JH*"),$CP$46="Poulies"),$CP$47,IF(AND(COUNTIF($CR$50,"*JH*"),$CR$46="Poulies"),$CR$47," "))))))))))))))))))))))))))))))))))))))))))))))))," ")</f>
        <v xml:space="preserve"> </v>
      </c>
      <c r="DO16" s="38" t="str">
        <f t="shared" si="8"/>
        <v xml:space="preserve"> </v>
      </c>
      <c r="DP16" s="38" t="str">
        <f t="shared" si="9"/>
        <v xml:space="preserve"> </v>
      </c>
    </row>
    <row r="17" spans="1:120" s="40" customFormat="1" ht="26.25" customHeight="1" thickTop="1" thickBot="1">
      <c r="B17" s="41">
        <f>IF('AFFICHAGE FINALE'!$D$3=0,0,1)</f>
        <v>1</v>
      </c>
      <c r="D17" s="41">
        <f>IF(AND(B17&lt;'AFFICHAGE FINALE'!$D$3,B17&lt;&gt;0),B17+1,0)</f>
        <v>2</v>
      </c>
      <c r="E17" s="42"/>
      <c r="F17" s="41">
        <f>IF(AND(D17&lt;'AFFICHAGE FINALE'!$D$3,D17&lt;&gt;0),D17+1,0)</f>
        <v>3</v>
      </c>
      <c r="G17" s="42"/>
      <c r="H17" s="41">
        <f>IF(AND(F17&lt;'AFFICHAGE FINALE'!$D$3,F17&lt;&gt;0),F17+1,0)</f>
        <v>4</v>
      </c>
      <c r="I17" s="42"/>
      <c r="J17" s="41">
        <f>IF(AND(H17&lt;'AFFICHAGE FINALE'!$D$3,H17&lt;&gt;0),H17+1,0)</f>
        <v>5</v>
      </c>
      <c r="K17" s="42"/>
      <c r="L17" s="41">
        <f>IF(AND(J17&lt;'AFFICHAGE FINALE'!$D$3,J17&lt;&gt;0),J17+1,0)</f>
        <v>6</v>
      </c>
      <c r="M17" s="42"/>
      <c r="N17" s="41">
        <f>IF(AND(L17&lt;'AFFICHAGE FINALE'!$D$3,L17&lt;&gt;0),L17+1,0)</f>
        <v>7</v>
      </c>
      <c r="O17" s="42"/>
      <c r="P17" s="41">
        <f>IF(AND(N17&lt;'AFFICHAGE FINALE'!$D$3,N17&lt;&gt;0),N17+1,0)</f>
        <v>8</v>
      </c>
      <c r="Q17" s="42"/>
      <c r="R17" s="41">
        <f>IF(AND(P17&lt;'AFFICHAGE FINALE'!$D$3,P17&lt;&gt;0),P17+1,0)</f>
        <v>9</v>
      </c>
      <c r="S17" s="42"/>
      <c r="T17" s="41">
        <f>IF(AND(R17&lt;'AFFICHAGE FINALE'!$D$3,R17&lt;&gt;0),R17+1,0)</f>
        <v>10</v>
      </c>
      <c r="U17" s="42"/>
      <c r="V17" s="41">
        <f>IF(AND(T17&lt;'AFFICHAGE FINALE'!$D$3,T17&lt;&gt;0),T17+1,0)</f>
        <v>11</v>
      </c>
      <c r="W17" s="42"/>
      <c r="X17" s="41">
        <f>IF(AND(V17&lt;'AFFICHAGE FINALE'!$D$3,V17&lt;&gt;0),V17+1,0)</f>
        <v>12</v>
      </c>
      <c r="Y17" s="42"/>
      <c r="Z17" s="41">
        <f>IF(AND(X17&lt;'AFFICHAGE FINALE'!$D$3,X17&lt;&gt;0),X17+1,0)</f>
        <v>13</v>
      </c>
      <c r="AA17" s="42"/>
      <c r="AB17" s="41">
        <f>IF(AND(Z17&lt;'AFFICHAGE FINALE'!$D$3,Z17&lt;&gt;0),Z17+1,0)</f>
        <v>14</v>
      </c>
      <c r="AC17" s="42"/>
      <c r="AD17" s="41">
        <f>IF(AND(AB17&lt;'AFFICHAGE FINALE'!$D$3,AB17&lt;&gt;0),AB17+1,0)</f>
        <v>15</v>
      </c>
      <c r="AE17" s="42"/>
      <c r="AF17" s="41">
        <f>IF(AND(AD17&lt;'AFFICHAGE FINALE'!$D$3,AD17&lt;&gt;0),AD17+1,0)</f>
        <v>16</v>
      </c>
      <c r="AG17" s="42"/>
      <c r="AH17" s="41">
        <f>IF(AND(AF17&lt;'AFFICHAGE FINALE'!$D$3,AF17&lt;&gt;0),AF17+1,0)</f>
        <v>17</v>
      </c>
      <c r="AI17" s="42"/>
      <c r="AJ17" s="41">
        <f>IF(AND(AH17&lt;'AFFICHAGE FINALE'!$D$3,AH17&lt;&gt;0),AH17+1,0)</f>
        <v>18</v>
      </c>
      <c r="AK17" s="42"/>
      <c r="AL17" s="41">
        <f>IF(AND(AJ17&lt;'AFFICHAGE FINALE'!$D$3,AJ17&lt;&gt;0),AJ17+1,0)</f>
        <v>19</v>
      </c>
      <c r="AM17" s="42"/>
      <c r="AN17" s="41">
        <f>IF(AND(AL17&lt;'AFFICHAGE FINALE'!$D$3,AL17&lt;&gt;0),AL17+1,0)</f>
        <v>20</v>
      </c>
      <c r="AO17" s="42"/>
      <c r="AP17" s="41">
        <f>IF(AND(AN17&lt;'AFFICHAGE FINALE'!$D$3,AN17&lt;&gt;0),AN17+1,0)</f>
        <v>21</v>
      </c>
      <c r="AQ17" s="42"/>
      <c r="AR17" s="41">
        <f>IF(AND(AP17&lt;'AFFICHAGE FINALE'!$D$3,AP17&lt;&gt;0),AP17+1,0)</f>
        <v>22</v>
      </c>
      <c r="AS17" s="42"/>
      <c r="AT17" s="41">
        <f>IF(AND(AR17&lt;'AFFICHAGE FINALE'!$D$3,AR17&lt;&gt;0),AR17+1,0)</f>
        <v>23</v>
      </c>
      <c r="AU17" s="42"/>
      <c r="AV17" s="41">
        <f>IF(AND(AT17&lt;'AFFICHAGE FINALE'!$D$3,AT17&lt;&gt;0),AT17+1,0)</f>
        <v>24</v>
      </c>
      <c r="AW17" s="42"/>
      <c r="AX17" s="41">
        <f>IF(AND(AV17&lt;'AFFICHAGE FINALE'!$D$3,AV17&lt;&gt;0),AV17+1,0)</f>
        <v>25</v>
      </c>
      <c r="AY17" s="42"/>
      <c r="AZ17" s="41">
        <f>IF(AND(AX17&lt;'AFFICHAGE FINALE'!$D$3,AX17&lt;&gt;0),AX17+1,0)</f>
        <v>26</v>
      </c>
      <c r="BA17" s="42"/>
      <c r="BB17" s="41">
        <f>IF(AND(AZ17&lt;'AFFICHAGE FINALE'!$D$3,AZ17&lt;&gt;0),AZ17+1,0)</f>
        <v>27</v>
      </c>
      <c r="BD17" s="41">
        <f>IF(AND(BB17&lt;'AFFICHAGE FINALE'!$D$3,BB17&lt;&gt;0),BB17+1,0)</f>
        <v>28</v>
      </c>
      <c r="BF17" s="41">
        <f>IF(AND(BD17&lt;'AFFICHAGE FINALE'!$D$3,BD17&lt;&gt;0),BD17+1,0)</f>
        <v>29</v>
      </c>
      <c r="BH17" s="41">
        <f>IF(AND(BF17&lt;'AFFICHAGE FINALE'!$D$3,BF17&lt;&gt;0),BF17+1,0)</f>
        <v>30</v>
      </c>
      <c r="BJ17" s="41">
        <f>IF(AND(BH17&lt;'AFFICHAGE FINALE'!$D$3,BH17&lt;&gt;0),BH17+1,0)</f>
        <v>31</v>
      </c>
      <c r="BL17" s="41">
        <f>IF(AND(BJ17&lt;'AFFICHAGE FINALE'!$D$3,BJ17&lt;&gt;0),BJ17+1,0)</f>
        <v>32</v>
      </c>
      <c r="BN17" s="41">
        <f>IF(AND(BL17&lt;'AFFICHAGE FINALE'!$D$3,BL17&lt;&gt;0),BL17+1,0)</f>
        <v>33</v>
      </c>
      <c r="BP17" s="41">
        <f>IF(AND(BN17&lt;'AFFICHAGE FINALE'!$D$3,BN17&lt;&gt;0),BN17+1,0)</f>
        <v>34</v>
      </c>
      <c r="BR17" s="41">
        <f>IF(AND(BP17&lt;'AFFICHAGE FINALE'!$D$3,BP17&lt;&gt;0),BP17+1,0)</f>
        <v>35</v>
      </c>
      <c r="BT17" s="41">
        <f>IF(AND(BR17&lt;'AFFICHAGE FINALE'!$D$3,BR17&lt;&gt;0),BR17+1,0)</f>
        <v>36</v>
      </c>
      <c r="BV17" s="41">
        <f>IF(AND(BT17&lt;'AFFICHAGE FINALE'!$D$3,BT17&lt;&gt;0),BT17+1,0)</f>
        <v>37</v>
      </c>
      <c r="BX17" s="41">
        <f>IF(AND(BV17&lt;'AFFICHAGE FINALE'!$D$3,BV17&lt;&gt;0),BV17+1,0)</f>
        <v>38</v>
      </c>
      <c r="BZ17" s="41">
        <f>IF(AND(BX17&lt;'AFFICHAGE FINALE'!$D$3,BX17&lt;&gt;0),BX17+1,0)</f>
        <v>39</v>
      </c>
      <c r="CB17" s="41">
        <f>IF(AND(BZ17&lt;'AFFICHAGE FINALE'!$D$3,BZ17&lt;&gt;0),BZ17+1,0)</f>
        <v>40</v>
      </c>
      <c r="CD17" s="41">
        <f>IF(AND(CB17&lt;'AFFICHAGE FINALE'!$D$3,CB17&lt;&gt;0),CB17+1,0)</f>
        <v>41</v>
      </c>
      <c r="CF17" s="41">
        <f>IF(AND(CD17&lt;'AFFICHAGE FINALE'!$D$3,CD17&lt;&gt;0),CD17+1,0)</f>
        <v>42</v>
      </c>
      <c r="CH17" s="41">
        <f>IF(AND(CF17&lt;'AFFICHAGE FINALE'!$D$3,CF17&lt;&gt;0),CF17+1,0)</f>
        <v>43</v>
      </c>
      <c r="CJ17" s="41">
        <f>IF(AND(CH17&lt;'AFFICHAGE FINALE'!$D$3,CH17&lt;&gt;0),CH17+1,0)</f>
        <v>44</v>
      </c>
      <c r="CL17" s="41">
        <f>IF(AND(CJ17&lt;'AFFICHAGE FINALE'!$D$3,CJ17&lt;&gt;0),CJ17+1,0)</f>
        <v>45</v>
      </c>
      <c r="CN17" s="41">
        <f>IF(AND(CL17&lt;'AFFICHAGE FINALE'!$D$3,CL17&lt;&gt;0),CL17+1,0)</f>
        <v>46</v>
      </c>
      <c r="CP17" s="41">
        <f>IF(AND(CN17&lt;'AFFICHAGE FINALE'!$D$3,CN17&lt;&gt;0),CN17+1,0)</f>
        <v>47</v>
      </c>
      <c r="CR17" s="41">
        <f>IF(AND(CP17&lt;'AFFICHAGE FINALE'!$D$3,CP17&lt;&gt;0),CP17+1,0)</f>
        <v>48</v>
      </c>
      <c r="DA17" s="36" t="s">
        <v>40</v>
      </c>
      <c r="DB17" s="37" t="str">
        <f>IF(OR($B$10&lt;&gt;0,$D$10&lt;&gt;0,$F$10&lt;&gt;0,$H$10&lt;&gt;0,$J$10&lt;&gt;0,$L$10&lt;&gt;0,$N$10&lt;&gt;0,$P$10&lt;&gt;0,$R$10&lt;&gt;0,$T$10&lt;&gt;0,$V$10&lt;&gt;0,$X$10&lt;&gt;0,$Z$10&lt;&gt;0,$AB$10&lt;&gt;0,$AD$10&lt;&gt;0,$AF$10&lt;&gt;0,$AH$10&lt;&gt;0,$AJ$10&lt;&gt;0,$AL$10&lt;&gt;0,$AN$10&lt;&gt;0,$AP$10&lt;&gt;0,$AR$10&lt;&gt;0,$AT$10&lt;&gt;0,$AV$10&lt;&gt;0,$AX$10&lt;&gt;0,$AZ$10&lt;&gt;0,$BB$10&lt;&gt;0,$BD$10&lt;&gt;0,$BF$10&lt;&gt;0,$BH$10&lt;&gt;0,$BJ$10&lt;&gt;0,$BL$10&lt;&gt;0,$BN$10&lt;&gt;0,$BP$10&lt;&gt;0,$BR$10&lt;&gt;0,$BT$10&lt;&gt;0,$BV$10&lt;&gt;0,$BX$10&lt;&gt;0,$BZ$10&lt;&gt;0,$CB$10&lt;&gt;0,$CD$10&lt;&gt;0,$CF$10&lt;&gt;0,$CH$10&lt;&gt;0,$CJ$10&lt;&gt;0,$CL$10&lt;&gt;0,$CN$10&lt;&gt;0,$CP$10&lt;&gt;0,$CR$10&lt;&gt;0),IF(AND(COUNTIF($B$10,"*JD*"),$B$6="Poulies"),$B$7,IF(AND(COUNTIF($D$10,"*JD*"),$D$6="Poulies"),$D$7,IF(AND(COUNTIF($F$10,"*JD*"),$F$6="Poulies"),$F$7,IF(AND(COUNTIF($H$10,"*JD*"),$H$6="Poulies"),$H$7,IF(AND(COUNTIF($J$10,"*JD*"),$J$6="Poulies"),$J$7,IF(AND(COUNTIF($L$10,"*JD*"),$L$6="Poulies"),$L$7,IF(AND(COUNTIF($N$10,"*JD*"),$N$6="Poulies"),$N$7,IF(AND(COUNTIF($P$10,"*JD*"),$P$6="Poulies"),$P$7,IF(AND(COUNTIF($R$10,"*JD*"),$R$6="Poulies"),$R$7,IF(AND(COUNTIF($T$10,"*JD*"),$T$6="Poulies"),$T$7,IF(AND(COUNTIF($V$10,"*JD*"),$V$6="Poulies"),$V$7,IF(AND(COUNTIF($X$10,"*JD*"),$X$6="Poulies"),$X$7,IF(AND(COUNTIF($Z$10,"*JD*"),$Z$6="Poulies"),$Z$7,IF(AND(COUNTIF($AB$10,"*JD*"),$AB$6="Poulies"),$AB$7,IF(AND(COUNTIF($AD$10,"*JD*"),$AD$6="Poulies"),$AD$7,IF(AND(COUNTIF($AF$10,"*JD*"),$AF$6="Poulies"),$AF$7,IF(AND(COUNTIF($AH$10,"*JD*"),$AH$6="Poulies"),$AH$7,IF(AND(COUNTIF($AJ$10,"*JD*"),$AJ$6="Poulies"),$AJ$7,IF(AND(COUNTIF($AL$10,"*JD*"),$AL$6="Poulies"),$AL$7,IF(AND(COUNTIF($AN$10,"*JD*"),$AN$6="Poulies"),$AN$7,IF(AND(COUNTIF($AP$10,"*JD*"),$AP$6="Poulies"),$AP$7,IF(AND(COUNTIF($AR$10,"*JD*"),$AR$6="Poulies"),$AR$7,IF(AND(COUNTIF($AT$10,"*JD*"),$AT$6="Poulies"),$AT$7,IF(AND(COUNTIF($AV$10,"*JD*"),$AV$6="Poulies"),$AV$7,IF(AND(COUNTIF($AX$10,"*JD*"),$AX$6="Poulies"),$AX$7,IF(AND(COUNTIF($AZ$10,"*JD*"),$AZ$6="Poulies"),$AZ$7,IF(AND(COUNTIF($BB$10,"*JD*"),$BB$6="Poulies"),$BB$7,IF(AND(COUNTIF($BD$10,"*JD*"),$BD$6="Poulies"),$BD$7,IF(AND(COUNTIF($BF$10,"*JD*"),$BF$6="Poulies"),$BF$7,IF(AND(COUNTIF($BH$10,"*JD*"),$BH$6="Poulies"),$BH$7,IF(AND(COUNTIF($BJ$10,"*JD*"),$BJ$6="Poulies"),$BJ$7,IF(AND(COUNTIF($BL$10,"*JD*"),$BL$6="Poulies"),$BL$7,IF(AND(COUNTIF($BN$10,"*JD*"),$BN$6="Poulies"),$BN$7,IF(AND(COUNTIF($BP$10,"*JD*"),$BP$6="Poulies"),$BP$7,IF(AND(COUNTIF($BR$10,"*JD*"),$BR$6="Poulies"),$BR$7,IF(AND(COUNTIF($BT$10,"*JD*"),$BT$6="Poulies"),$BT$7,IF(AND(COUNTIF($BV$10,"*JD*"),$BV$6="Poulies"),$BV$7,IF(AND(COUNTIF($BX$10,"*JD*"),$BX$6="Poulies"),$BX$7,IF(AND(COUNTIF($BZ$10,"*JD*"),$BZ$6="Poulies"),$BZ$7,IF(AND(COUNTIF($CB$10,"*JD*"),$CB$6="Poulies"),$CB$7,IF(AND(COUNTIF($CD$10,"*JD*"),$CD$6="Poulies"),$CD$7,IF(AND(COUNTIF($CF$10,"*JD*"),$CF$6="Poulies"),$CF$7,IF(AND(COUNTIF($CH$10,"*JD*"),$CH$6="Poulies"),$CH$7,IF(AND(COUNTIF($CJ$10,"*JD*"),$CJ$6="Poulies"),$CJ$7,IF(AND(COUNTIF($CL$10,"*JD*"),$CL$6="Poulies"),$CL$7,IF(AND(COUNTIF($CN$10,"*JD*"),$CN$6="Poulies"),$CN$7,IF(AND(COUNTIF($CP$10,"*JD*"),$CP$6="Poulies"),$CP$7,IF(AND(COUNTIF($CR$10,"*JD*"),$CR$6="Poulies"),$CR$7," "))))))))))))))))))))))))))))))))))))))))))))))))," ")</f>
        <v xml:space="preserve"> </v>
      </c>
      <c r="DC17" s="37" t="str">
        <f t="shared" si="0"/>
        <v xml:space="preserve"> </v>
      </c>
      <c r="DD17" s="37" t="str">
        <f t="shared" si="1"/>
        <v xml:space="preserve"> </v>
      </c>
      <c r="DE17" s="37" t="str">
        <f>IF(OR($B$20&lt;&gt;0,$D$20&lt;&gt;0,$F$20&lt;&gt;0,$H$20&lt;&gt;0,$J$20&lt;&gt;0,$L$20&lt;&gt;0,$N$20&lt;&gt;0,$P$20&lt;&gt;0,$R$20&lt;&gt;0,$T$20&lt;&gt;0,$V$20&lt;&gt;0,$X$20&lt;&gt;0,$Z$20&lt;&gt;0,$AB$20&lt;&gt;0,$AD$20&lt;&gt;0,$AF$20&lt;&gt;0,$AH$20&lt;&gt;0,$AJ$20&lt;&gt;0,$AL$20&lt;&gt;0,$AN$20&lt;&gt;0,$AP$20&lt;&gt;0,$AR$20&lt;&gt;0,$AT$20&lt;&gt;0,$AV$20&lt;&gt;0,$AX$20&lt;&gt;0,$AZ$20&lt;&gt;0,$BB$20&lt;&gt;0,$BD$20&lt;&gt;0,$BF$20&lt;&gt;0,$BH$20&lt;&gt;0,$BJ$20&lt;&gt;0,$BL$20&lt;&gt;0,$BN$20&lt;&gt;0,$BP$20&lt;&gt;0,$BR$20&lt;&gt;0,$BT$20&lt;&gt;0,$BV$20&lt;&gt;0,$BX$20&lt;&gt;0,$BZ$20&lt;&gt;0,$CB$20&lt;&gt;0,$CD$20&lt;&gt;0,$CF$20&lt;&gt;0,$CH$20&lt;&gt;0,$CJ$20&lt;&gt;0,$CL$20&lt;&gt;0,$CN$20&lt;&gt;0,$CP$20&lt;&gt;0,$CR$20&lt;&gt;0),IF(AND(COUNTIF($B$20,"*JD*"),$B$16="Poulies"),$B$17,IF(AND(COUNTIF($D$20,"*JD*"),$D$16="Poulies"),$D$17,IF(AND(COUNTIF($F$20,"*JD*"),$F$16="Poulies"),$F$17,IF(AND(COUNTIF($H$20,"*JD*"),$H$16="Poulies"),$H$17,IF(AND(COUNTIF($J$20,"*JD*"),$J$16="Poulies"),$J$17,IF(AND(COUNTIF($L$20,"*JD*"),$L$16="Poulies"),$L$17,IF(AND(COUNTIF($N$20,"*JD*"),$N$16="Poulies"),$N$17,IF(AND(COUNTIF($P$20,"*JD*"),$P$16="Poulies"),$P$17,IF(AND(COUNTIF($R$20,"*JD*"),$R$16="Poulies"),$R$17,IF(AND(COUNTIF($T$20,"*JD*"),$T$16="Poulies"),$T$17,IF(AND(COUNTIF($V$20,"*JD*"),$V$16="Poulies"),$V$17,IF(AND(COUNTIF($X$20,"*JD*"),$X$16="Poulies"),$X$17,IF(AND(COUNTIF($Z$20,"*JD*"),$Z$16="Poulies"),$Z$17,IF(AND(COUNTIF($AB$20,"*JD*"),$AB$16="Poulies"),$AB$17,IF(AND(COUNTIF($AD$20,"*JD*"),$AD$16="Poulies"),$AD$17,IF(AND(COUNTIF($AF$20,"*JD*"),$AF$16="Poulies"),$AF$17,IF(AND(COUNTIF($AH$20,"*JD*"),$AH$16="Poulies"),$AH$17,IF(AND(COUNTIF($AJ$20,"*JD*"),$AJ$16="Poulies"),$AJ$17,IF(AND(COUNTIF($AL$20,"*JD*"),$AL$16="Poulies"),$AL$17,IF(AND(COUNTIF($AN$20,"*JD*"),$AN$16="Poulies"),$AN$17,IF(AND(COUNTIF($AP$20,"*JD*"),$AP$16="Poulies"),$AP$17,IF(AND(COUNTIF($AR$20,"*JD*"),$AR$16="Poulies"),$AR$17,IF(AND(COUNTIF($AT$20,"*JD*"),$AT$16="Poulies"),$AT$17,IF(AND(COUNTIF($AV$20,"*JD*"),$AV$16="Poulies"),$AV$17,IF(AND(COUNTIF($AX$20,"*JD*"),$AX$16="Poulies"),$AX$17,IF(AND(COUNTIF($AZ$20,"*JD*"),$AZ$16="Poulies"),$AZ$17,IF(AND(COUNTIF($BB$20,"*JD*"),$BB$16="Poulies"),$BB$17,IF(AND(COUNTIF($BD$20,"*JD*"),$BD$16="Poulies"),$BD$17,IF(AND(COUNTIF($BF$20,"*JD*"),$BF$16="Poulies"),$BF$17,IF(AND(COUNTIF($BH$20,"*JD*"),$BH$16="Poulies"),$BH$17,IF(AND(COUNTIF($BJ$20,"*JD*"),$BJ$16="Poulies"),$BJ$17,IF(AND(COUNTIF($BL$20,"*JD*"),$BL$16="Poulies"),$BL$17,IF(AND(COUNTIF($BN$20,"*JD*"),$BN$16="Poulies"),$BN$17,IF(AND(COUNTIF($BP$20,"*JD*"),$BP$16="Poulies"),$BP$17,IF(AND(COUNTIF($BR$20,"*JD*"),$BR$16="Poulies"),$BR$17,IF(AND(COUNTIF($BT$20,"*JD*"),$BT$16="Poulies"),$BT$17,IF(AND(COUNTIF($BV$20,"*JD*"),$BV$16="Poulies"),$BV$17,IF(AND(COUNTIF($BX$20,"*JD*"),$BX$16="Poulies"),$BX$17,IF(AND(COUNTIF($BZ$20,"*JD*"),$BZ$16="Poulies"),$BZ$17,IF(AND(COUNTIF($CB$20,"*JD*"),$CB$16="Poulies"),$CB$17,IF(AND(COUNTIF($CD$20,"*JD*"),$CD$16="Poulies"),$CD$17,IF(AND(COUNTIF($CF$20,"*JD*"),$CF$16="Poulies"),$CF$17,IF(AND(COUNTIF($CH$20,"*JD*"),$CH$16="Poulies"),$CH$17,IF(AND(COUNTIF($CJ$20,"*JD*"),$CJ$16="Poulies"),$CJ$17,IF(AND(COUNTIF($CL$20,"*JD*"),$CL$16="Poulies"),$CL$17,IF(AND(COUNTIF($CN$20,"*JD*"),$CN$16="Poulies"),$CN$17,IF(AND(COUNTIF($CP$20,"*JD*"),$CP$16="Poulies"),$CP$17,IF(AND(COUNTIF($CR$20,"*JD*"),$CR$16="Poulies"),$CR$17," "))))))))))))))))))))))))))))))))))))))))))))))))," ")</f>
        <v xml:space="preserve"> </v>
      </c>
      <c r="DF17" s="37" t="str">
        <f t="shared" si="2"/>
        <v xml:space="preserve"> </v>
      </c>
      <c r="DG17" s="37" t="str">
        <f t="shared" si="3"/>
        <v xml:space="preserve"> </v>
      </c>
      <c r="DH17" s="38" t="str">
        <f>IF(OR($B$30&lt;&gt;0,$D$30&lt;&gt;0,$F$30&lt;&gt;0,$H$30&lt;&gt;0,$J$30&lt;&gt;0,$L$30&lt;&gt;0,$N$30&lt;&gt;0,$P$30&lt;&gt;0,$R$30&lt;&gt;0,$T$30&lt;&gt;0,$V$30&lt;&gt;0,$X$30&lt;&gt;0,$Z$30&lt;&gt;0,$AB$30&lt;&gt;0,$AD$30&lt;&gt;0,$AF$30&lt;&gt;0,$AH$30&lt;&gt;0,$AJ$30&lt;&gt;0,$AL$30&lt;&gt;0,$AN$30&lt;&gt;0,$AP$30&lt;&gt;0,$AR$30&lt;&gt;0,$AT$30&lt;&gt;0,$AV$30&lt;&gt;0,$AX$30&lt;&gt;0,$AZ$30&lt;&gt;0,$BB$30&lt;&gt;0,$BD$30&lt;&gt;0,$BF$30&lt;&gt;0,$BH$30&lt;&gt;0,$BJ$30&lt;&gt;0,$BL$30&lt;&gt;0,$BN$30&lt;&gt;0,$BP$30&lt;&gt;0,$BR$30&lt;&gt;0,$BT$30&lt;&gt;0,$BV$30&lt;&gt;0,$BX$30&lt;&gt;0,$BZ$30&lt;&gt;0,$CB$30&lt;&gt;0,$CD$30&lt;&gt;0,$CF$30&lt;&gt;0,$CH$30&lt;&gt;0,$CJ$30&lt;&gt;0,$CL$30&lt;&gt;0,$CN$30&lt;&gt;0,$CP$30&lt;&gt;0,$CR$30&lt;&gt;0),IF(AND(COUNTIF($B$30,"*JD*"),$B$26="Poulies"),$B$27,IF(AND(COUNTIF($D$30,"*JD*"),$D$26="Poulies"),$D$27,IF(AND(COUNTIF($F$30,"*JD*"),$F$26="Poulies"),$F$27,IF(AND(COUNTIF($H$30,"*JD*"),$H$26="Poulies"),$H$27,IF(AND(COUNTIF($J$30,"*JD*"),$J$26="Poulies"),$J$27,IF(AND(COUNTIF($L$30,"*JD*"),$L$26="Poulies"),$L$27,IF(AND(COUNTIF($N$30,"*JD*"),$N$26="Poulies"),$N$27,IF(AND(COUNTIF($P$30,"*JD*"),$P$26="Poulies"),$P$27,IF(AND(COUNTIF($R$30,"*JD*"),$R$26="Poulies"),$R$27,IF(AND(COUNTIF($T$30,"*JD*"),$T$26="Poulies"),$T$27,IF(AND(COUNTIF($V$30,"*JD*"),$V$26="Poulies"),$V$27,IF(AND(COUNTIF($X$30,"*JD*"),$X$26="Poulies"),$X$27,IF(AND(COUNTIF($Z$30,"*JD*"),$Z$26="Poulies"),$Z$27,IF(AND(COUNTIF($AB$30,"*JD*"),$AB$26="Poulies"),$AB$27,IF(AND(COUNTIF($AD$30,"*JD*"),$AD$26="Poulies"),$AD$27,IF(AND(COUNTIF($AF$30,"*JD*"),$AF$26="Poulies"),$AF$27,IF(AND(COUNTIF($AH$30,"*JD*"),$AH$26="Poulies"),$AH$27,IF(AND(COUNTIF($AJ$30,"*JD*"),$AJ$26="Poulies"),$AJ$27,IF(AND(COUNTIF($AL$30,"*JD*"),$AL$26="Poulies"),$AL$27,IF(AND(COUNTIF($AN$30,"*JD*"),$AN$26="Poulies"),$AN$27,IF(AND(COUNTIF($AP$30,"*JD*"),$AP$26="Poulies"),$AP$27,IF(AND(COUNTIF($AR$30,"*JD*"),$AR$26="Poulies"),$AR$27,IF(AND(COUNTIF($AT$30,"*JD*"),$AT$26="Poulies"),$AT$27,IF(AND(COUNTIF($AV$30,"*JD*"),$AV$26="Poulies"),$AV$27,IF(AND(COUNTIF($AX$30,"*JD*"),$AX$26="Poulies"),$AX$27,IF(AND(COUNTIF($AZ$30,"*JD*"),$AZ$26="Poulies"),$AZ$27,IF(AND(COUNTIF($BB$30,"*JD*"),$BB$26="Poulies"),$BB$27,IF(AND(COUNTIF($BD$30,"*JD*"),$BD$26="Poulies"),$BD$27,IF(AND(COUNTIF($BF$30,"*JD*"),$BF$26="Poulies"),$BF$27,IF(AND(COUNTIF($BH$30,"*JD*"),$BH$26="Poulies"),$BH$27,IF(AND(COUNTIF($BJ$30,"*JD*"),$BJ$26="Poulies"),$BJ$27,IF(AND(COUNTIF($BL$30,"*JD*"),$BL$26="Poulies"),$BL$27,IF(AND(COUNTIF($BN$30,"*JD*"),$BN$26="Poulies"),$BN$27,IF(AND(COUNTIF($BP$30,"*JD*"),$BP$26="Poulies"),$BP$27,IF(AND(COUNTIF($BR$30,"*JD*"),$BR$26="Poulies"),$BR$27,IF(AND(COUNTIF($BT$30,"*JD*"),$BT$26="Poulies"),$BT$27,IF(AND(COUNTIF($BV$30,"*JD*"),$BV$26="Poulies"),$BV$27,IF(AND(COUNTIF($BX$30,"*JD*"),$BX$26="Poulies"),$BX$27,IF(AND(COUNTIF($BZ$30,"*JD*"),$BZ$26="Poulies"),$BZ$27,IF(AND(COUNTIF($CB$30,"*JD*"),$CB$26="Poulies"),$CB$27,IF(AND(COUNTIF($CD$30,"*JD*"),$CD$26="Poulies"),$CD$27,IF(AND(COUNTIF($CF$30,"*JD*"),$CF$26="Poulies"),$CF$27,IF(AND(COUNTIF($CH$30,"*JD*"),$CH$26="Poulies"),$CH$27,IF(AND(COUNTIF($CJ$30,"*JD*"),$CJ$26="Poulies"),$CJ$27,IF(AND(COUNTIF($CL$30,"*JD*"),$CL$26="Poulies"),$CL$27,IF(AND(COUNTIF($CN$30,"*JD*"),$CN$26="Poulies"),$CN$27,IF(AND(COUNTIF($CP$30,"*JD*"),$CP$26="Poulies"),$CP$27,IF(AND(COUNTIF($CR$30,"*JD*"),$CR$26="Poulies"),$CR$27," "))))))))))))))))))))))))))))))))))))))))))))))))," ")</f>
        <v xml:space="preserve"> </v>
      </c>
      <c r="DI17" s="38" t="str">
        <f t="shared" si="4"/>
        <v xml:space="preserve"> </v>
      </c>
      <c r="DJ17" s="39" t="str">
        <f t="shared" si="5"/>
        <v xml:space="preserve"> </v>
      </c>
      <c r="DK17" s="38" t="str">
        <f>IF(OR($B$40&lt;&gt;0,$D$40&lt;&gt;0,$F$40&lt;&gt;0,$H$40&lt;&gt;0,$J$40&lt;&gt;0,$L$40&lt;&gt;0,$N$40&lt;&gt;0,$P$40&lt;&gt;0,$R$40&lt;&gt;0,$T$40&lt;&gt;0,$V$40&lt;&gt;0,$X$40&lt;&gt;0,$Z$40&lt;&gt;0,$AB$40&lt;&gt;0,$AD$40&lt;&gt;0,$AF$40&lt;&gt;0,$AH$40&lt;&gt;0,$AJ$40&lt;&gt;0,$AL$40&lt;&gt;0,$AN$40&lt;&gt;0,$AP$40&lt;&gt;0,$AR$40&lt;&gt;0,$AT$40&lt;&gt;0,$AV$40&lt;&gt;0,$AX$40&lt;&gt;0,$AZ$40&lt;&gt;0,$BB$40&lt;&gt;0,$BD$40&lt;&gt;0,$BF$40&lt;&gt;0,$BH$40&lt;&gt;0,$BJ$40&lt;&gt;0,$BL$40&lt;&gt;0,$BN$40&lt;&gt;0,$BP$40&lt;&gt;0,$BR$40&lt;&gt;0,$BT$40&lt;&gt;0,$BV$40&lt;&gt;0,$BX$40&lt;&gt;0,$BZ$40&lt;&gt;0,$CB$40&lt;&gt;0,$CD$40&lt;&gt;0,$CF$40&lt;&gt;0,$CH$40&lt;&gt;0,$CJ$40&lt;&gt;0,$CL$40&lt;&gt;0,$CN$40&lt;&gt;0,$CP$40&lt;&gt;0,$CR$40&lt;&gt;0),IF(AND(COUNTIF($B$40,"*JD*"),$B$36="Poulies"),$B$37,IF(AND(COUNTIF($D$40,"*JD*"),$D$36="Poulies"),$D$37,IF(AND(COUNTIF($F$40,"*JD*"),$F$36="Poulies"),$F$37,IF(AND(COUNTIF($H$40,"*JD*"),$H$36="Poulies"),$H$37,IF(AND(COUNTIF($J$40,"*JD*"),$J$36="Poulies"),$J$37,IF(AND(COUNTIF($L$40,"*JD*"),$L$36="Poulies"),$L$37,IF(AND(COUNTIF($N$40,"*JD*"),$N$36="Poulies"),$N$37,IF(AND(COUNTIF($P$40,"*JD*"),$P$36="Poulies"),$P$37,IF(AND(COUNTIF($R$40,"*JD*"),$R$36="Poulies"),$R$37,IF(AND(COUNTIF($T$40,"*JD*"),$T$36="Poulies"),$T$37,IF(AND(COUNTIF($V$40,"*JD*"),$V$36="Poulies"),$V$37,IF(AND(COUNTIF($X$40,"*JD*"),$X$36="Poulies"),$X$37,IF(AND(COUNTIF($Z$40,"*JD*"),$Z$36="Poulies"),$Z$37,IF(AND(COUNTIF($AB$40,"*JD*"),$AB$36="Poulies"),$AB$37,IF(AND(COUNTIF($AD$40,"*JD*"),$AD$36="Poulies"),$AD$37,IF(AND(COUNTIF($AF$40,"*JD*"),$AF$36="Poulies"),$AF$37,IF(AND(COUNTIF($AH$40,"*JD*"),$AH$36="Poulies"),$AH$37,IF(AND(COUNTIF($AJ$40,"*JD*"),$AJ$36="Poulies"),$AJ$37,IF(AND(COUNTIF($AL$40,"*JD*"),$AL$36="Poulies"),$AL$37,IF(AND(COUNTIF($AN$40,"*JD*"),$AN$36="Poulies"),$AN$37,IF(AND(COUNTIF($AP$40,"*JD*"),$AP$36="Poulies"),$AP$37,IF(AND(COUNTIF($AR$40,"*JD*"),$AR$36="Poulies"),$AR$37,IF(AND(COUNTIF($AT$40,"*JD*"),$AT$36="Poulies"),$AT$37,IF(AND(COUNTIF($AV$40,"*JD*"),$AV$36="Poulies"),$AV$37,IF(AND(COUNTIF($AX$40,"*JD*"),$AX$36="Poulies"),$AX$37,IF(AND(COUNTIF($AZ$40,"*JD*"),$AZ$36="Poulies"),$AZ$37,IF(AND(COUNTIF($BB$40,"*JD*"),$BB$36="Poulies"),$BB$37,IF(AND(COUNTIF($BD$40,"*JD*"),$BD$36="Poulies"),$BD$37,IF(AND(COUNTIF($BF$40,"*JD*"),$BF$36="Poulies"),$BF$37,IF(AND(COUNTIF($BH$40,"*JD*"),$BH$36="Poulies"),$BH$37,IF(AND(COUNTIF($BJ$40,"*JD*"),$BJ$36="Poulies"),$BJ$37,IF(AND(COUNTIF($BL$40,"*JD*"),$BL$36="Poulies"),$BL$37,IF(AND(COUNTIF($BN$40,"*JD*"),$BN$36="Poulies"),$BN$37,IF(AND(COUNTIF($BP$40,"*JD*"),$BP$36="Poulies"),$BP$37,IF(AND(COUNTIF($BR$40,"*JD*"),$BR$36="Poulies"),$BR$37,IF(AND(COUNTIF($BT$40,"*JD*"),$BT$36="Poulies"),$BT$37,IF(AND(COUNTIF($BV$40,"*JD*"),$BV$36="Poulies"),$BV$37,IF(AND(COUNTIF($BX$40,"*JD*"),$BX$36="Poulies"),$BX$37,IF(AND(COUNTIF($BZ$40,"*JD*"),$BZ$36="Poulies"),$BZ$37,IF(AND(COUNTIF($CB$40,"*JD*"),$CB$36="Poulies"),$CB$37,IF(AND(COUNTIF($CD$40,"*JD*"),$CD$36="Poulies"),$CD$37,IF(AND(COUNTIF($CF$40,"*JD*"),$CF$36="Poulies"),$CF$37,IF(AND(COUNTIF($CH$40,"*JD*"),$CH$36="Poulies"),$CH$37,IF(AND(COUNTIF($CJ$40,"*JD*"),$CJ$36="Poulies"),$CJ$37,IF(AND(COUNTIF($CL$40,"*JD*"),$CL$36="Poulies"),$CL$37,IF(AND(COUNTIF($CN$40,"*JD*"),$CN$36="Poulies"),$CN$37,IF(AND(COUNTIF($CP$40,"*JD*"),$CP$36="Poulies"),$CP$37,IF(AND(COUNTIF($CR$40,"*JD*"),$CR$36="Poulies"),$CR$37," "))))))))))))))))))))))))))))))))))))))))))))))))," ")</f>
        <v xml:space="preserve"> </v>
      </c>
      <c r="DL17" s="38" t="str">
        <f t="shared" si="6"/>
        <v xml:space="preserve"> </v>
      </c>
      <c r="DM17" s="38" t="str">
        <f t="shared" si="7"/>
        <v xml:space="preserve"> </v>
      </c>
      <c r="DN17" s="38" t="str">
        <f>IF(OR($B$50&lt;&gt;0,$D$50&lt;&gt;0,$F$50&lt;&gt;0,$H$50&lt;&gt;0,$J$50&lt;&gt;0,$L$50&lt;&gt;0,$N$50&lt;&gt;0,$P$50&lt;&gt;0,$R$50&lt;&gt;0,$T$50&lt;&gt;0,$V$50&lt;&gt;0,$X$50&lt;&gt;0,$Z$50&lt;&gt;0,$AB$50&lt;&gt;0,$AD$50&lt;&gt;0,$AF$50&lt;&gt;0,$AH$50&lt;&gt;0,$AJ$50&lt;&gt;0,$AL$50&lt;&gt;0,$AN$50&lt;&gt;0,$AP$50&lt;&gt;0,$AR$50&lt;&gt;0,$AT$50&lt;&gt;0,$AV$50&lt;&gt;0,$AX$50&lt;&gt;0,$AZ$50&lt;&gt;0,$BB$50&lt;&gt;0,$BD$50&lt;&gt;0,$BF$50&lt;&gt;0,$BH$50&lt;&gt;0,$BJ$50&lt;&gt;0,$BL$50&lt;&gt;0,$BN$50&lt;&gt;0,$BP$50&lt;&gt;0,$BR$50&lt;&gt;0,$BT$50&lt;&gt;0,$BV$50&lt;&gt;0,$BX$50&lt;&gt;0,$BZ$50&lt;&gt;0,$CB$50&lt;&gt;0,$CD$50&lt;&gt;0,$CF$50&lt;&gt;0,$CH$50&lt;&gt;0,$CJ$50&lt;&gt;0,$CL$50&lt;&gt;0,$CN$50&lt;&gt;0,$CP$50&lt;&gt;0,$CR$50&lt;&gt;0),IF(AND(COUNTIF($B$50,"*JD*"),$B$46="Poulies"),$B$47,IF(AND(COUNTIF($D$50,"*JD*"),$D$46="Poulies"),$D$47,IF(AND(COUNTIF($F$50,"*JD*"),$F$46="Poulies"),$F$47,IF(AND(COUNTIF($H$50,"*JD*"),$H$46="Poulies"),$H$47,IF(AND(COUNTIF($J$50,"*JD*"),$J$46="Poulies"),$J$47,IF(AND(COUNTIF($L$50,"*JD*"),$L$46="Poulies"),$L$47,IF(AND(COUNTIF($N$50,"*JD*"),$N$46="Poulies"),$N$47,IF(AND(COUNTIF($P$50,"*JD*"),$P$46="Poulies"),$P$47,IF(AND(COUNTIF($R$50,"*JD*"),$R$46="Poulies"),$R$47,IF(AND(COUNTIF($T$50,"*JD*"),$T$46="Poulies"),$T$47,IF(AND(COUNTIF($V$50,"*JD*"),$V$46="Poulies"),$V$47,IF(AND(COUNTIF($X$50,"*JD*"),$X$46="Poulies"),$X$47,IF(AND(COUNTIF($Z$50,"*JD*"),$Z$46="Poulies"),$Z$47,IF(AND(COUNTIF($AB$50,"*JD*"),$AB$46="Poulies"),$AB$47,IF(AND(COUNTIF($AD$50,"*JD*"),$AD$46="Poulies"),$AD$47,IF(AND(COUNTIF($AF$50,"*JD*"),$AF$46="Poulies"),$AF$47,IF(AND(COUNTIF($AH$50,"*JD*"),$AH$46="Poulies"),$AH$47,IF(AND(COUNTIF($AJ$50,"*JD*"),$AJ$46="Poulies"),$AJ$47,IF(AND(COUNTIF($AL$50,"*JD*"),$AL$46="Poulies"),$AL$47,IF(AND(COUNTIF($AN$50,"*JD*"),$AN$46="Poulies"),$AN$47,IF(AND(COUNTIF($AP$50,"*JD*"),$AP$46="Poulies"),$AP$47,IF(AND(COUNTIF($AR$50,"*JD*"),$AR$46="Poulies"),$AR$47,IF(AND(COUNTIF($AT$50,"*JD*"),$AT$46="Poulies"),$AT$47,IF(AND(COUNTIF($AV$50,"*JD*"),$AV$46="Poulies"),$AV$47,IF(AND(COUNTIF($AX$50,"*JD*"),$AX$46="Poulies"),$AX$47,IF(AND(COUNTIF($AZ$50,"*JD*"),$AZ$46="Poulies"),$AZ$47,IF(AND(COUNTIF($BB$50,"*JD*"),$BB$46="Poulies"),$BB$47,IF(AND(COUNTIF($BD$50,"*JD*"),$BD$46="Poulies"),$BD$47,IF(AND(COUNTIF($BF$50,"*JD*"),$BF$46="Poulies"),$BF$47,IF(AND(COUNTIF($BH$50,"*JD*"),$BH$46="Poulies"),$BH$47,IF(AND(COUNTIF($BJ$50,"*JD*"),$BJ$46="Poulies"),$BJ$47,IF(AND(COUNTIF($BL$50,"*JD*"),$BL$46="Poulies"),$BL$47,IF(AND(COUNTIF($BN$50,"*JD*"),$BN$46="Poulies"),$BN$47,IF(AND(COUNTIF($BP$50,"*JD*"),$BP$46="Poulies"),$BP$47,IF(AND(COUNTIF($BR$50,"*JD*"),$BR$46="Poulies"),$BR$47,IF(AND(COUNTIF($BT$50,"*JD*"),$BT$46="Poulies"),$BT$47,IF(AND(COUNTIF($BV$50,"*JD*"),$BV$46="Poulies"),$BV$47,IF(AND(COUNTIF($BX$50,"*JD*"),$BX$46="Poulies"),$BX$47,IF(AND(COUNTIF($BZ$50,"*JD*"),$BZ$46="Poulies"),$BZ$47,IF(AND(COUNTIF($CB$50,"*JD*"),$CB$46="Poulies"),$CB$47,IF(AND(COUNTIF($CD$50,"*JD*"),$CD$46="Poulies"),$CD$47,IF(AND(COUNTIF($CF$50,"*JD*"),$CF$46="Poulies"),$CF$47,IF(AND(COUNTIF($CH$50,"*JD*"),$CH$46="Poulies"),$CH$47,IF(AND(COUNTIF($CJ$50,"*JD*"),$CJ$46="Poulies"),$CJ$47,IF(AND(COUNTIF($CL$50,"*JD*"),$CL$46="Poulies"),$CL$47,IF(AND(COUNTIF($CN$50,"*JD*"),$CN$46="Poulies"),$CN$47,IF(AND(COUNTIF($CP$50,"*JD*"),$CP$46="Poulies"),$CP$47,IF(AND(COUNTIF($CR$50,"*JD*"),$CR$46="Poulies"),$CR$47," "))))))))))))))))))))))))))))))))))))))))))))))))," ")</f>
        <v xml:space="preserve"> </v>
      </c>
      <c r="DO17" s="38" t="str">
        <f t="shared" si="8"/>
        <v xml:space="preserve"> </v>
      </c>
      <c r="DP17" s="38" t="str">
        <f t="shared" si="9"/>
        <v xml:space="preserve"> </v>
      </c>
    </row>
    <row r="18" spans="1:120" s="44" customFormat="1" ht="26.25" customHeight="1" thickTop="1">
      <c r="B18" s="44">
        <f>IF(B16=" ",0,IF(B21="Finale",1,2))</f>
        <v>0</v>
      </c>
      <c r="C18" s="45"/>
      <c r="D18" s="44">
        <f>IF(D16=" ",0,IF(D21="Finale",1,2))</f>
        <v>0</v>
      </c>
      <c r="E18" s="45"/>
      <c r="F18" s="44">
        <f>IF(F16=" ",0,IF(F21="Finale",1,2))</f>
        <v>0</v>
      </c>
      <c r="G18" s="45"/>
      <c r="H18" s="44">
        <f>IF(H16=" ",0,IF(H21="Finale",1,2))</f>
        <v>0</v>
      </c>
      <c r="I18" s="46"/>
      <c r="J18" s="44">
        <f>IF(J16=" ",0,IF(J21="Finale",1,2))</f>
        <v>0</v>
      </c>
      <c r="K18" s="46"/>
      <c r="L18" s="44">
        <f>IF(L16=" ",0,IF(L21="Finale",1,2))</f>
        <v>0</v>
      </c>
      <c r="M18" s="46"/>
      <c r="N18" s="44">
        <f>IF(N16=" ",0,IF(N21="Finale",1,2))</f>
        <v>0</v>
      </c>
      <c r="O18" s="46"/>
      <c r="P18" s="44">
        <f>IF(P16=" ",0,IF(P21="Finale",1,2))</f>
        <v>0</v>
      </c>
      <c r="Q18" s="46"/>
      <c r="R18" s="44">
        <f>IF(R16=" ",0,IF(R21="Finale",1,2))</f>
        <v>0</v>
      </c>
      <c r="S18" s="46"/>
      <c r="T18" s="44">
        <f>IF(T16=" ",0,IF(T21="Finale",1,2))</f>
        <v>0</v>
      </c>
      <c r="U18" s="46"/>
      <c r="V18" s="44">
        <f>IF(V16=" ",0,IF(V21="Finale",1,2))</f>
        <v>0</v>
      </c>
      <c r="W18" s="46"/>
      <c r="X18" s="44">
        <f>IF(X16=" ",0,IF(X21="Finale",1,2))</f>
        <v>0</v>
      </c>
      <c r="Y18" s="46"/>
      <c r="Z18" s="44">
        <f>IF(Z16=" ",0,IF(Z21="Finale",1,2))</f>
        <v>0</v>
      </c>
      <c r="AA18" s="46"/>
      <c r="AB18" s="44">
        <f>IF(AB16=" ",0,IF(AB21="Finale",1,2))</f>
        <v>0</v>
      </c>
      <c r="AC18" s="46"/>
      <c r="AD18" s="44">
        <f>IF(AD16=" ",0,IF(AD21="Finale",1,2))</f>
        <v>0</v>
      </c>
      <c r="AE18" s="46"/>
      <c r="AF18" s="44">
        <f>IF(AF16=" ",0,IF(AF21="Finale",1,2))</f>
        <v>0</v>
      </c>
      <c r="AG18" s="46"/>
      <c r="AH18" s="44">
        <f>IF(AH16=" ",0,IF(AH21="Finale",1,2))</f>
        <v>0</v>
      </c>
      <c r="AI18" s="46"/>
      <c r="AJ18" s="44">
        <f>IF(AJ16=" ",0,IF(AJ21="Finale",1,2))</f>
        <v>0</v>
      </c>
      <c r="AK18" s="46"/>
      <c r="AL18" s="44">
        <f>IF(AL16=" ",0,IF(AL21="Finale",1,2))</f>
        <v>0</v>
      </c>
      <c r="AM18" s="46"/>
      <c r="AN18" s="44">
        <f>IF(AN16=" ",0,IF(AN21="Finale",1,2))</f>
        <v>0</v>
      </c>
      <c r="AO18" s="46"/>
      <c r="AP18" s="44">
        <f>IF(AP16=" ",0,IF(AP21="Finale",1,2))</f>
        <v>0</v>
      </c>
      <c r="AQ18" s="46"/>
      <c r="AR18" s="44">
        <f>IF(AR16=" ",0,IF(AR21="Finale",1,2))</f>
        <v>0</v>
      </c>
      <c r="AS18" s="46"/>
      <c r="AT18" s="44">
        <f>IF(AT16=" ",0,IF(AT21="Finale",1,2))</f>
        <v>0</v>
      </c>
      <c r="AU18" s="46"/>
      <c r="AV18" s="44">
        <f>IF(AV16=" ",0,IF(AV21="Finale",1,2))</f>
        <v>0</v>
      </c>
      <c r="AW18" s="46"/>
      <c r="AX18" s="44">
        <f>IF(AX16=" ",0,IF(AX21="Finale",1,2))</f>
        <v>0</v>
      </c>
      <c r="AY18" s="46"/>
      <c r="AZ18" s="44">
        <f>IF(AZ16=" ",0,IF(AZ21="Finale",1,2))</f>
        <v>0</v>
      </c>
      <c r="BB18" s="44">
        <f>IF(BB16=" ",0,IF(BB21="Finale",1,2))</f>
        <v>0</v>
      </c>
      <c r="BD18" s="44">
        <f>IF(BD16=" ",0,IF(BD21="Finale",1,2))</f>
        <v>0</v>
      </c>
      <c r="BF18" s="44">
        <f>IF(BF16=" ",0,IF(BF21="Finale",1,2))</f>
        <v>0</v>
      </c>
      <c r="BH18" s="44">
        <f>IF(BH16=" ",0,IF(BH21="Finale",1,2))</f>
        <v>0</v>
      </c>
      <c r="BJ18" s="44">
        <f>IF(BJ16=" ",0,IF(BJ21="Finale",1,2))</f>
        <v>0</v>
      </c>
      <c r="BL18" s="44">
        <f>IF(BL16=" ",0,IF(BL21="Finale",1,2))</f>
        <v>0</v>
      </c>
      <c r="BN18" s="44">
        <f>IF(BN16=" ",0,IF(BN21="Finale",1,2))</f>
        <v>0</v>
      </c>
      <c r="BP18" s="44">
        <f>IF(BP16=" ",0,IF(BP21="Finale",1,2))</f>
        <v>0</v>
      </c>
      <c r="BR18" s="44">
        <f>IF(BR16=" ",0,IF(BR21="Finale",1,2))</f>
        <v>0</v>
      </c>
      <c r="BT18" s="44">
        <f>IF(BT16=" ",0,IF(BT21="Finale",1,2))</f>
        <v>0</v>
      </c>
      <c r="BV18" s="44">
        <f>IF(BV16=" ",0,IF(BV21="Finale",1,2))</f>
        <v>0</v>
      </c>
      <c r="BX18" s="44">
        <f>IF(BX16=" ",0,IF(BX21="Finale",1,2))</f>
        <v>0</v>
      </c>
      <c r="BZ18" s="44">
        <f>IF(BZ16=" ",0,IF(BZ21="Finale",1,2))</f>
        <v>0</v>
      </c>
      <c r="CB18" s="44">
        <f>IF(CB16=" ",0,IF(CB21="Finale",1,2))</f>
        <v>0</v>
      </c>
      <c r="CD18" s="44">
        <f>IF(CD16=" ",0,IF(CD21="Finale",1,2))</f>
        <v>0</v>
      </c>
      <c r="CF18" s="44">
        <f>IF(CF16=" ",0,IF(CF21="Finale",1,2))</f>
        <v>0</v>
      </c>
      <c r="CH18" s="44">
        <f>IF(CH16=" ",0,IF(CH21="Finale",1,2))</f>
        <v>0</v>
      </c>
      <c r="CJ18" s="44">
        <f>IF(CJ16=" ",0,IF(CJ21="Finale",1,2))</f>
        <v>0</v>
      </c>
      <c r="CL18" s="44">
        <f>IF(CL16=" ",0,IF(CL21="Finale",1,2))</f>
        <v>0</v>
      </c>
      <c r="CN18" s="44">
        <f>IF(CN16=" ",0,IF(CN21="Finale",1,2))</f>
        <v>0</v>
      </c>
      <c r="CP18" s="44">
        <f>IF(CP16=" ",0,IF(CP21="Finale",1,2))</f>
        <v>0</v>
      </c>
      <c r="CR18" s="44">
        <f>IF(CR16=" ",0,IF(CR21="Finale",1,2))</f>
        <v>0</v>
      </c>
      <c r="DA18" s="36" t="s">
        <v>14</v>
      </c>
      <c r="DB18" s="37" t="str">
        <f>IF(OR($B$10&lt;&gt;0,$D$10&lt;&gt;0,$F$10&lt;&gt;0,$H$10&lt;&gt;0,$J$10&lt;&gt;0,$L$10&lt;&gt;0,$N$10&lt;&gt;0,$P$10&lt;&gt;0,$R$10&lt;&gt;0,$T$10&lt;&gt;0,$V$10&lt;&gt;0,$X$10&lt;&gt;0,$Z$10&lt;&gt;0,$AB$10&lt;&gt;0,$AD$10&lt;&gt;0,$AF$10&lt;&gt;0,$AH$10&lt;&gt;0,$AJ$10&lt;&gt;0,$AL$10&lt;&gt;0,$AN$10&lt;&gt;0,$AP$10&lt;&gt;0,$AR$10&lt;&gt;0,$AT$10&lt;&gt;0,$AV$10&lt;&gt;0,$AX$10&lt;&gt;0,$AZ$10&lt;&gt;0,$BB$10&lt;&gt;0,$BD$10&lt;&gt;0,$BF$10&lt;&gt;0,$BH$10&lt;&gt;0,$BJ$10&lt;&gt;0,$BL$10&lt;&gt;0,$BN$10&lt;&gt;0,$BP$10&lt;&gt;0,$BR$10&lt;&gt;0,$BT$10&lt;&gt;0,$BV$10&lt;&gt;0,$BX$10&lt;&gt;0,$BZ$10&lt;&gt;0,$CB$10&lt;&gt;0,$CD$10&lt;&gt;0,$CF$10&lt;&gt;0,$CH$10&lt;&gt;0,$CJ$10&lt;&gt;0,$CL$10&lt;&gt;0,$CN$10&lt;&gt;0,$CP$10&lt;&gt;0,$CR$10&lt;&gt;0),IF(AND(COUNTIF($B$10,"*SH*"),$B$6="Classique"),$B$7,IF(AND(COUNTIF($D$10,"*SH*"),$D$6="Classique"),$D$7,IF(AND(COUNTIF($F$10,"*SH*"),$F$6="Classique"),$F$7,IF(AND(COUNTIF($H$10,"*SH*"),$H$6="Classique"),$H$7,IF(AND(COUNTIF($J$10,"*SH*"),$J$6="Classique"),$J$7,IF(AND(COUNTIF($L$10,"*SH*"),$L$6="Classique"),$L$7,IF(AND(COUNTIF($N$10,"*SH*"),$N$6="Classique"),$N$7,IF(AND(COUNTIF($P$10,"*SH*"),$P$6="Classique"),$P$7,IF(AND(COUNTIF($R$10,"*SH*"),$R$6="Classique"),$R$7,IF(AND(COUNTIF($T$10,"*SH*"),$T$6="Classique"),$T$7,IF(AND(COUNTIF($V$10,"*SH*"),$V$6="Classique"),$V$7,IF(AND(COUNTIF($X$10,"*SH*"),$X$6="Classique"),$X$7,IF(AND(COUNTIF($Z$10,"*SH*"),$Z$6="Classique"),$Z$7,IF(AND(COUNTIF($AB$10,"*SH*"),$AB$6="Classique"),$AB$7,IF(AND(COUNTIF($AD$10,"*SH*"),$AD$6="Classique"),$AD$7,IF(AND(COUNTIF($AF$10,"*SH*"),$AF$6="Classique"),$AF$7,IF(AND(COUNTIF($AH$10,"*SH*"),$AH$6="Classique"),$AH$7,IF(AND(COUNTIF($AJ$10,"*SH*"),$AJ$6="Classique"),$AJ$7,IF(AND(COUNTIF($AL$10,"*SH*"),$AL$6="Classique"),$AL$7,IF(AND(COUNTIF($AN$10,"*SH*"),$AN$6="Classique"),$AN$7,IF(AND(COUNTIF($AP$10,"*SH*"),$AP$6="Classique"),$AP$7,IF(AND(COUNTIF($AR$10,"*SH*"),$AR$6="Classique"),$AR$7,IF(AND(COUNTIF($AT$10,"*SH*"),$AT$6="Classique"),$AT$7,IF(AND(COUNTIF($AV$10,"*SH*"),$AV$6="Classique"),$AV$7,IF(AND(COUNTIF($AX$10,"*SH*"),$AX$6="Classique"),$AX$7,IF(AND(COUNTIF($AZ$10,"*SH*"),$AZ$6="Classique"),$AZ$7,IF(AND(COUNTIF($BB$10,"*SH*"),$BB$6="Classique"),$BB$7,IF(AND(COUNTIF($BD$10,"*SH*"),$BD$6="Classique"),$BD$7,IF(AND(COUNTIF($BF$10,"*SH*"),$BF$6="Classique"),$BF$7,IF(AND(COUNTIF($BH$10,"*SH*"),$BH$6="Classique"),$BH$7,IF(AND(COUNTIF($BJ$10,"*SH*"),$BJ$6="Classique"),$BJ$7,IF(AND(COUNTIF($BL$10,"*SH*"),$BL$6="Classique"),$BL$7,IF(AND(COUNTIF($BN$10,"*SH*"),$BN$6="Classique"),$BN$7,IF(AND(COUNTIF($BP$10,"*SH*"),$BP$6="Classique"),$BP$7,IF(AND(COUNTIF($BR$10,"*SH*"),$BR$6="Classique"),$BR$7,IF(AND(COUNTIF($BT$10,"*SH*"),$BT$6="Classique"),$BT$7,IF(AND(COUNTIF($BV$10,"*SH*"),$BV$6="Classique"),$BV$7,IF(AND(COUNTIF($BX$10,"*SH*"),$BX$6="Classique"),$BX$7,IF(AND(COUNTIF($BZ$10,"*SH*"),$BZ$6="Classique"),$BZ$7,IF(AND(COUNTIF($CB$10,"*SH*"),$CB$6="Classique"),$CB$7,IF(AND(COUNTIF($CD$10,"*SH*"),$CD$6="Classique"),$CD$7,IF(AND(COUNTIF($CF$10,"*SH*"),$CF$6="Classique"),$CF$7,IF(AND(COUNTIF($CH$10,"*SH*"),$CH$6="Classique"),$CH$7,IF(AND(COUNTIF($CJ$10,"*SH*"),$CJ$6="Classique"),$CJ$7,IF(AND(COUNTIF($CL$10,"*SH*"),$CL$6="Classique"),$CL$7,IF(AND(COUNTIF($CN$10,"*SH*"),$CN$6="Classique"),$CN$7,IF(AND(COUNTIF($CP$10,"*SH*"),$CP$6="Classique"),$CP$7,IF(AND(COUNTIF($CR$10,"*SH*"),$CR$6="Classique"),$CR$7," "))))))))))))))))))))))))))))))))))))))))))))))))," ")</f>
        <v xml:space="preserve"> </v>
      </c>
      <c r="DC18" s="37" t="str">
        <f t="shared" si="0"/>
        <v xml:space="preserve"> </v>
      </c>
      <c r="DD18" s="37" t="str">
        <f t="shared" si="1"/>
        <v xml:space="preserve"> </v>
      </c>
      <c r="DE18" s="55" t="str">
        <f>IF(OR($B$20&lt;&gt;0,$D$20&lt;&gt;0,$F$20&lt;&gt;0,$H$20&lt;&gt;0,$J$20&lt;&gt;0,$L$20&lt;&gt;0,$N$20&lt;&gt;0,$P$20&lt;&gt;0,$R$20&lt;&gt;0,$T$20&lt;&gt;0,$V$20&lt;&gt;0,$X$20&lt;&gt;0,$Z$20&lt;&gt;0,$AB$20&lt;&gt;0,$AD$20&lt;&gt;0,$AF$20&lt;&gt;0,$AH$20&lt;&gt;0,$AJ$20&lt;&gt;0,$AL$20&lt;&gt;0,$AN$20&lt;&gt;0,$AP$20&lt;&gt;0,$AR$20&lt;&gt;0,$AT$20&lt;&gt;0,$AV$20&lt;&gt;0,$AX$20&lt;&gt;0,$AZ$20&lt;&gt;0,$BB$20&lt;&gt;0,$BD$20&lt;&gt;0,$BF$20&lt;&gt;0,$BH$20&lt;&gt;0,$BJ$20&lt;&gt;0,$BL$20&lt;&gt;0,$BN$20&lt;&gt;0,$BP$20&lt;&gt;0,$BR$20&lt;&gt;0,$BT$20&lt;&gt;0,$BV$20&lt;&gt;0,$BX$20&lt;&gt;0,$BZ$20&lt;&gt;0,$CB$20&lt;&gt;0,$CD$20&lt;&gt;0,$CF$20&lt;&gt;0,$CH$20&lt;&gt;0,$CJ$20&lt;&gt;0,$CL$20&lt;&gt;0,$CN$20&lt;&gt;0,$CP$20&lt;&gt;0,$CR$20&lt;&gt;0),IF(AND(COUNTIF($B$20,"*SH*"),$B$16="Classique"),$B$17,IF(AND(COUNTIF($D$20,"*SH*"),$D$16="Classique"),$D$17,IF(AND(COUNTIF($F$20,"*SH*"),$F$16="Classique"),$F$17,IF(AND(COUNTIF($H$20,"*SH*"),$H$16="Classique"),$H$17,IF(AND(COUNTIF($J$20,"*SH*"),$J$16="Classique"),$J$17,IF(AND(COUNTIF($L$20,"*SH*"),$L$16="Classique"),$L$17,IF(AND(COUNTIF($N$20,"*SH*"),$N$16="Classique"),$N$17,IF(AND(COUNTIF($P$20,"*SH*"),$P$16="Classique"),$P$17,IF(AND(COUNTIF($R$20,"*SH*"),$R$16="Classique"),$R$17,IF(AND(COUNTIF($T$20,"*SH*"),$T$16="Classique"),$T$17,IF(AND(COUNTIF($V$20,"*SH*"),$V$16="Classique"),$V$17,IF(AND(COUNTIF($X$20,"*SH*"),$X$16="Classique"),$X$17,IF(AND(COUNTIF($Z$20,"*SH*"),$Z$16="Classique"),$Z$17,IF(AND(COUNTIF($AB$20,"*SH*"),$AB$16="Classique"),$AB$17,IF(AND(COUNTIF($AD$20,"*SH*"),$AD$16="Classique"),$AD$17,IF(AND(COUNTIF($AF$20,"*SH*"),$AF$16="Classique"),$AF$17,IF(AND(COUNTIF($AH$20,"*SH*"),$AH$16="Classique"),$AH$17,IF(AND(COUNTIF($AJ$20,"*SH*"),$AJ$16="Classique"),$AJ$17,IF(AND(COUNTIF($AL$20,"*SH*"),$AL$16="Classique"),$AL$17,IF(AND(COUNTIF($AN$20,"*SH*"),$AN$16="Classique"),$AN$17,IF(AND(COUNTIF($AP$20,"*SH*"),$AP$16="Classique"),$AP$17,IF(AND(COUNTIF($AR$20,"*SH*"),$AR$16="Classique"),$AR$17,IF(AND(COUNTIF($AT$20,"*SH*"),$AT$16="Classique"),$AT$17,IF(AND(COUNTIF($AV$20,"*SH*"),$AV$16="Classique"),$AV$17,IF(AND(COUNTIF($AX$20,"*SH*"),$AX$16="Classique"),$AX$17,IF(AND(COUNTIF($AZ$20,"*SH*"),$AZ$16="Classique"),$AZ$17,IF(AND(COUNTIF($BB$20,"*SH*"),$BB$16="Classique"),$BB$17,IF(AND(COUNTIF($BD$20,"*SH*"),$BD$16="Classique"),$BD$17,IF(AND(COUNTIF($BF$20,"*SH*"),$BF$16="Classique"),$BF$17,IF(AND(COUNTIF($BH$20,"*SH*"),$BH$16="Classique"),$BH$17,IF(AND(COUNTIF($BJ$20,"*SH*"),$BJ$16="Classique"),$BJ$17,IF(AND(COUNTIF($BL$20,"*SH*"),$BL$16="Classique"),$BL$17,IF(AND(COUNTIF($BN$20,"*SH*"),$BN$16="Classique"),$BN$17,IF(AND(COUNTIF($BP$20,"*SH*"),$BP$16="Classique"),$BP$17,IF(AND(COUNTIF($BR$20,"*SH*"),$BR$16="Classique"),$BR$17,IF(AND(COUNTIF($BT$20,"*SH*"),$BT$16="Classique"),$BT$17,IF(AND(COUNTIF($BV$20,"*SH*"),$BV$16="Classique"),$BV$17,IF(AND(COUNTIF($BX$20,"*SH*"),$BX$16="Classique"),$BX$17,IF(AND(COUNTIF($BZ$20,"*SH*"),$BZ$16="Classique"),$BZ$17,IF(AND(COUNTIF($CB$20,"*SH*"),$CB$16="Classique"),$CB$17,IF(AND(COUNTIF($CD$20,"*SH*"),$CD$16="Classique"),$CD$17,IF(AND(COUNTIF($CF$20,"*SH*"),$CF$16="Classique"),$CF$17,IF(AND(COUNTIF($CH$20,"*SH*"),$CH$16="Classique"),$CH$17,IF(AND(COUNTIF($CJ$20,"*SH*"),$CJ$16="Classique"),$CJ$17,IF(AND(COUNTIF($CL$20,"*SH*"),$CL$16="Classique"),$CL$17,IF(AND(COUNTIF($CN$20,"*SH*"),$CN$16="Classique"),$CN$17,IF(AND(COUNTIF($CP$20,"*SH*"),$CP$16="Classique"),$CP$17,IF(AND(COUNTIF($CR$20,"*SH*"),$CR$16="Classique"),$CR$17," "))))))))))))))))))))))))))))))))))))))))))))))))," ")</f>
        <v xml:space="preserve"> </v>
      </c>
      <c r="DF18" s="37" t="str">
        <f t="shared" si="2"/>
        <v xml:space="preserve"> </v>
      </c>
      <c r="DG18" s="37" t="str">
        <f t="shared" si="3"/>
        <v xml:space="preserve"> </v>
      </c>
      <c r="DH18" s="56" t="str">
        <f>IF(OR($B$30&lt;&gt;0,$D$30&lt;&gt;0,$F$30&lt;&gt;0,$H$30&lt;&gt;0,$J$30&lt;&gt;0,$L$30&lt;&gt;0,$N$30&lt;&gt;0,$P$30&lt;&gt;0,$R$30&lt;&gt;0,$T$30&lt;&gt;0,$V$30&lt;&gt;0,$X$30&lt;&gt;0,$Z$30&lt;&gt;0,$AB$30&lt;&gt;0,$AD$30&lt;&gt;0,$AF$30&lt;&gt;0,$AH$30&lt;&gt;0,$AJ$30&lt;&gt;0,$AL$30&lt;&gt;0,$AN$30&lt;&gt;0,$AP$30&lt;&gt;0,$AR$30&lt;&gt;0,$AT$30&lt;&gt;0,$AV$30&lt;&gt;0,$AX$30&lt;&gt;0,$AZ$30&lt;&gt;0,$BB$30&lt;&gt;0,$BD$30&lt;&gt;0,$BF$30&lt;&gt;0,$BH$30&lt;&gt;0,$BJ$30&lt;&gt;0,$BL$30&lt;&gt;0,$BN$30&lt;&gt;0,$BP$30&lt;&gt;0,$BR$30&lt;&gt;0,$BT$30&lt;&gt;0,$BV$30&lt;&gt;0,$BX$30&lt;&gt;0,$BZ$30&lt;&gt;0,$CB$30&lt;&gt;0,$CD$30&lt;&gt;0,$CF$30&lt;&gt;0,$CH$30&lt;&gt;0,$CJ$30&lt;&gt;0,$CL$30&lt;&gt;0,$CN$30&lt;&gt;0,$CP$30&lt;&gt;0,$CR$30&lt;&gt;0),IF(AND(COUNTIF($B$30,"*SH*"),$B$26="Classique"),$B$27,IF(AND(COUNTIF($D$30,"*SH*"),$D$26="Classique"),$D$27,IF(AND(COUNTIF($F$30,"*SH*"),$F$26="Classique"),$F$27,IF(AND(COUNTIF($H$30,"*SH*"),$H$26="Classique"),$H$27,IF(AND(COUNTIF($J$30,"*SH*"),$J$26="Classique"),$J$27,IF(AND(COUNTIF($L$30,"*SH*"),$L$26="Classique"),$L$27,IF(AND(COUNTIF($N$30,"*SH*"),$N$26="Classique"),$N$27,IF(AND(COUNTIF($P$30,"*SH*"),$P$26="Classique"),$P$27,IF(AND(COUNTIF($R$30,"*SH*"),$R$26="Classique"),$R$27,IF(AND(COUNTIF($T$30,"*SH*"),$T$26="Classique"),$T$27,IF(AND(COUNTIF($V$30,"*SH*"),$V$26="Classique"),$V$27,IF(AND(COUNTIF($X$30,"*SH*"),$X$26="Classique"),$X$27,IF(AND(COUNTIF($Z$30,"*SH*"),$Z$26="Classique"),$Z$27,IF(AND(COUNTIF($AB$30,"*SH*"),$AB$26="Classique"),$AB$27,IF(AND(COUNTIF($AD$30,"*SH*"),$AD$26="Classique"),$AD$27,IF(AND(COUNTIF($AF$30,"*SH*"),$AF$26="Classique"),$AF$27,IF(AND(COUNTIF($AH$30,"*SH*"),$AH$26="Classique"),$AH$27,IF(AND(COUNTIF($AJ$30,"*SH*"),$AJ$26="Classique"),$AJ$27,IF(AND(COUNTIF($AL$30,"*SH*"),$AL$26="Classique"),$AL$27,IF(AND(COUNTIF($AN$30,"*SH*"),$AN$26="Classique"),$AN$27,IF(AND(COUNTIF($AP$30,"*SH*"),$AP$26="Classique"),$AP$27,IF(AND(COUNTIF($AR$30,"*SH*"),$AR$26="Classique"),$AR$27,IF(AND(COUNTIF($AT$30,"*SH*"),$AT$26="Classique"),$AT$27,IF(AND(COUNTIF($AV$30,"*SH*"),$AV$26="Classique"),$AV$27,IF(AND(COUNTIF($AX$30,"*SH*"),$AX$26="Classique"),$AX$27,IF(AND(COUNTIF($AZ$30,"*SH*"),$AZ$26="Classique"),$AZ$27,IF(AND(COUNTIF($BB$30,"*SH*"),$BB$26="Classique"),$BB$27,IF(AND(COUNTIF($BD$30,"*SH*"),$BD$26="Classique"),$BD$27,IF(AND(COUNTIF($BF$30,"*SH*"),$BF$26="Classique"),$BF$27,IF(AND(COUNTIF($BH$30,"*SH*"),$BH$26="Classique"),$BH$27,IF(AND(COUNTIF($BJ$30,"*SH*"),$BJ$26="Classique"),$BJ$27,IF(AND(COUNTIF($BL$30,"*SH*"),$BL$26="Classique"),$BL$27,IF(AND(COUNTIF($BN$30,"*SH*"),$BN$26="Classique"),$BN$27,IF(AND(COUNTIF($BP$30,"*SH*"),$BP$26="Classique"),$BP$27,IF(AND(COUNTIF($BR$30,"*SH*"),$BR$26="Classique"),$BR$27,IF(AND(COUNTIF($BT$30,"*SH*"),$BT$26="Classique"),$BT$27,IF(AND(COUNTIF($BV$30,"*SH*"),$BV$26="Classique"),$BV$27,IF(AND(COUNTIF($BX$30,"*SH*"),$BX$26="Classique"),$BX$27,IF(AND(COUNTIF($BZ$30,"*SH*"),$BZ$26="Classique"),$BZ$27,IF(AND(COUNTIF($CB$30,"*SH*"),$CB$26="Classique"),$CB$27,IF(AND(COUNTIF($CD$30,"*SH*"),$CD$26="Classique"),$CD$27,IF(AND(COUNTIF($CF$30,"*SH*"),$CF$26="Classique"),$CF$27,IF(AND(COUNTIF($CH$30,"*SH*"),$CH$26="Classique"),$CH$27,IF(AND(COUNTIF($CJ$30,"*SH*"),$CJ$26="Classique"),$CJ$27,IF(AND(COUNTIF($CL$30,"*SH*"),$CL$26="Classique"),$CL$27,IF(AND(COUNTIF($CN$30,"*SH*"),$CN$26="Classique"),$CN$27,IF(AND(COUNTIF($CP$30,"*SH*"),$CP$26="Classique"),$CP$27,IF(AND(COUNTIF($CR$30,"*SH*"),$CR$26="Classique"),$CR$27," "))))))))))))))))))))))))))))))))))))))))))))))))," ")</f>
        <v xml:space="preserve"> </v>
      </c>
      <c r="DI18" s="57" t="str">
        <f t="shared" si="4"/>
        <v xml:space="preserve"> </v>
      </c>
      <c r="DJ18" s="39" t="str">
        <f t="shared" si="5"/>
        <v xml:space="preserve"> </v>
      </c>
      <c r="DK18" s="38" t="str">
        <f>IF(OR($B$40&lt;&gt;0,$D$40&lt;&gt;0,$F$40&lt;&gt;0,$H$40&lt;&gt;0,$J$40&lt;&gt;0,$L$40&lt;&gt;0,$N$40&lt;&gt;0,$P$40&lt;&gt;0,$R$40&lt;&gt;0,$T$40&lt;&gt;0,$V$40&lt;&gt;0,$X$40&lt;&gt;0,$Z$40&lt;&gt;0,$AB$40&lt;&gt;0,$AD$40&lt;&gt;0,$AF$40&lt;&gt;0,$AH$40&lt;&gt;0,$AJ$40&lt;&gt;0,$AL$40&lt;&gt;0,$AN$40&lt;&gt;0,$AP$40&lt;&gt;0,$AR$40&lt;&gt;0,$AT$40&lt;&gt;0,$AV$40&lt;&gt;0,$AX$40&lt;&gt;0,$AZ$40&lt;&gt;0,$BB$40&lt;&gt;0,$BD$40&lt;&gt;0,$BF$40&lt;&gt;0,$BH$40&lt;&gt;0,$BJ$40&lt;&gt;0,$BL$40&lt;&gt;0,$BN$40&lt;&gt;0,$BP$40&lt;&gt;0,$BR$40&lt;&gt;0,$BT$40&lt;&gt;0,$BV$40&lt;&gt;0,$BX$40&lt;&gt;0,$BZ$40&lt;&gt;0,$CB$40&lt;&gt;0,$CD$40&lt;&gt;0,$CF$40&lt;&gt;0,$CH$40&lt;&gt;0,$CJ$40&lt;&gt;0,$CL$40&lt;&gt;0,$CN$40&lt;&gt;0,$CP$40&lt;&gt;0,$CR$40&lt;&gt;0),IF(AND(COUNTIF($B$40,"*SH*"),$B$36="Classique"),$B$37,IF(AND(COUNTIF($D$40,"*SH*"),$D$36="Classique"),$D$37,IF(AND(COUNTIF($F$40,"*SH*"),$F$36="Classique"),$F$37,IF(AND(COUNTIF($H$40,"*SH*"),$H$36="Classique"),$H$37,IF(AND(COUNTIF($J$40,"*SH*"),$J$36="Classique"),$J$37,IF(AND(COUNTIF($L$40,"*SH*"),$L$36="Classique"),$L$37,IF(AND(COUNTIF($N$40,"*SH*"),$N$36="Classique"),$N$37,IF(AND(COUNTIF($P$40,"*SH*"),$P$36="Classique"),$P$37,IF(AND(COUNTIF($R$40,"*SH*"),$R$36="Classique"),$R$37,IF(AND(COUNTIF($T$40,"*SH*"),$T$36="Classique"),$T$37,IF(AND(COUNTIF($V$40,"*SH*"),$V$36="Classique"),$V$37,IF(AND(COUNTIF($X$40,"*SH*"),$X$36="Classique"),$X$37,IF(AND(COUNTIF($Z$40,"*SH*"),$Z$36="Classique"),$Z$37,IF(AND(COUNTIF($AB$40,"*SH*"),$AB$36="Classique"),$AB$37,IF(AND(COUNTIF($AD$40,"*SH*"),$AD$36="Classique"),$AD$37,IF(AND(COUNTIF($AF$40,"*SH*"),$AF$36="Classique"),$AF$37,IF(AND(COUNTIF($AH$40,"*SH*"),$AH$36="Classique"),$AH$37,IF(AND(COUNTIF($AJ$40,"*SH*"),$AJ$36="Classique"),$AJ$37,IF(AND(COUNTIF($AL$40,"*SH*"),$AL$36="Classique"),$AL$37,IF(AND(COUNTIF($AN$40,"*SH*"),$AN$36="Classique"),$AN$37,IF(AND(COUNTIF($AP$40,"*SH*"),$AP$36="Classique"),$AP$37,IF(AND(COUNTIF($AR$40,"*SH*"),$AR$36="Classique"),$AR$37,IF(AND(COUNTIF($AT$40,"*SH*"),$AT$36="Classique"),$AT$37,IF(AND(COUNTIF($AV$40,"*SH*"),$AV$36="Classique"),$AV$37,IF(AND(COUNTIF($AX$40,"*SH*"),$AX$36="Classique"),$AX$37,IF(AND(COUNTIF($AZ$40,"*SH*"),$AZ$36="Classique"),$AZ$37,IF(AND(COUNTIF($BB$40,"*SH*"),$BB$36="Classique"),$BB$37,IF(AND(COUNTIF($BD$40,"*SH*"),$BD$36="Classique"),$BD$37,IF(AND(COUNTIF($BF$40,"*SH*"),$BF$36="Classique"),$BF$37,IF(AND(COUNTIF($BH$40,"*SH*"),$BH$36="Classique"),$BH$37,IF(AND(COUNTIF($BJ$40,"*SH*"),$BJ$36="Classique"),$BJ$37,IF(AND(COUNTIF($BL$40,"*SH*"),$BL$36="Classique"),$BL$37,IF(AND(COUNTIF($BN$40,"*SH*"),$BN$36="Classique"),$BN$37,IF(AND(COUNTIF($BP$40,"*SH*"),$BP$36="Classique"),$BP$37,IF(AND(COUNTIF($BR$40,"*SH*"),$BR$36="Classique"),$BR$37,IF(AND(COUNTIF($BT$40,"*SH*"),$BT$36="Classique"),$BT$37,IF(AND(COUNTIF($BV$40,"*SH*"),$BV$36="Classique"),$BV$37,IF(AND(COUNTIF($BX$40,"*SH*"),$BX$36="Classique"),$BX$37,IF(AND(COUNTIF($BZ$40,"*SH*"),$BZ$36="Classique"),$BZ$37,IF(AND(COUNTIF($CB$40,"*SH*"),$CB$36="Classique"),$CB$37,IF(AND(COUNTIF($CD$40,"*SH*"),$CD$36="Classique"),$CD$37,IF(AND(COUNTIF($CF$40,"*SH*"),$CF$36="Classique"),$CF$37,IF(AND(COUNTIF($CH$40,"*SH*"),$CH$36="Classique"),$CH$37,IF(AND(COUNTIF($CJ$40,"*SH*"),$CJ$36="Classique"),$CJ$37,IF(AND(COUNTIF($CL$40,"*SH*"),$CL$36="Classique"),$CL$37,IF(AND(COUNTIF($CN$40,"*SH*"),$CN$36="Classique"),$CN$37,IF(AND(COUNTIF($CP$40,"*SH*"),$CP$36="Classique"),$CP$37,IF(AND(COUNTIF($CR$40,"*SH*"),$CR$36="Classique"),$CR$37," "))))))))))))))))))))))))))))))))))))))))))))))))," ")</f>
        <v xml:space="preserve"> </v>
      </c>
      <c r="DL18" s="38" t="str">
        <f t="shared" si="6"/>
        <v xml:space="preserve"> </v>
      </c>
      <c r="DM18" s="38" t="str">
        <f t="shared" si="7"/>
        <v xml:space="preserve"> </v>
      </c>
      <c r="DN18" s="38" t="str">
        <f>IF(OR($B$50&lt;&gt;0,$D$50&lt;&gt;0,$F$50&lt;&gt;0,$H$50&lt;&gt;0,$J$50&lt;&gt;0,$L$50&lt;&gt;0,$N$50&lt;&gt;0,$P$50&lt;&gt;0,$R$50&lt;&gt;0,$T$50&lt;&gt;0,$V$50&lt;&gt;0,$X$50&lt;&gt;0,$Z$50&lt;&gt;0,$AB$50&lt;&gt;0,$AD$50&lt;&gt;0,$AF$50&lt;&gt;0,$AH$50&lt;&gt;0,$AJ$50&lt;&gt;0,$AL$50&lt;&gt;0,$AN$50&lt;&gt;0,$AP$50&lt;&gt;0,$AR$50&lt;&gt;0,$AT$50&lt;&gt;0,$AV$50&lt;&gt;0,$AX$50&lt;&gt;0,$AZ$50&lt;&gt;0,$BB$50&lt;&gt;0,$BD$50&lt;&gt;0,$BF$50&lt;&gt;0,$BH$50&lt;&gt;0,$BJ$50&lt;&gt;0,$BL$50&lt;&gt;0,$BN$50&lt;&gt;0,$BP$50&lt;&gt;0,$BR$50&lt;&gt;0,$BT$50&lt;&gt;0,$BV$50&lt;&gt;0,$BX$50&lt;&gt;0,$BZ$50&lt;&gt;0,$CB$50&lt;&gt;0,$CD$50&lt;&gt;0,$CF$50&lt;&gt;0,$CH$50&lt;&gt;0,$CJ$50&lt;&gt;0,$CL$50&lt;&gt;0,$CN$50&lt;&gt;0,$CP$50&lt;&gt;0,$CR$50&lt;&gt;0),IF(AND(COUNTIF($B$50,"*SH*"),$B$46="Classique"),$B$47,IF(AND(COUNTIF($D$50,"*SH*"),$D$46="Classique"),$D$47,IF(AND(COUNTIF($F$50,"*SH*"),$F$46="Classique"),$F$47,IF(AND(COUNTIF($H$50,"*SH*"),$H$46="Classique"),$H$47,IF(AND(COUNTIF($J$50,"*SH*"),$J$46="Classique"),$J$47,IF(AND(COUNTIF($L$50,"*SH*"),$L$46="Classique"),$L$47,IF(AND(COUNTIF($N$50,"*SH*"),$N$46="Classique"),$N$47,IF(AND(COUNTIF($P$50,"*SH*"),$P$46="Classique"),$P$47,IF(AND(COUNTIF($R$50,"*SH*"),$R$46="Classique"),$R$47,IF(AND(COUNTIF($T$50,"*SH*"),$T$46="Classique"),$T$47,IF(AND(COUNTIF($V$50,"*SH*"),$V$46="Classique"),$V$47,IF(AND(COUNTIF($X$50,"*SH*"),$X$46="Classique"),$X$47,IF(AND(COUNTIF($Z$50,"*SH*"),$Z$46="Classique"),$Z$47,IF(AND(COUNTIF($AB$50,"*SH*"),$AB$46="Classique"),$AB$47,IF(AND(COUNTIF($AD$50,"*SH*"),$AD$46="Classique"),$AD$47,IF(AND(COUNTIF($AF$50,"*SH*"),$AF$46="Classique"),$AF$47,IF(AND(COUNTIF($AH$50,"*SH*"),$AH$46="Classique"),$AH$47,IF(AND(COUNTIF($AJ$50,"*SH*"),$AJ$46="Classique"),$AJ$47,IF(AND(COUNTIF($AL$50,"*SH*"),$AL$46="Classique"),$AL$47,IF(AND(COUNTIF($AN$50,"*SH*"),$AN$46="Classique"),$AN$47,IF(AND(COUNTIF($AP$50,"*SH*"),$AP$46="Classique"),$AP$47,IF(AND(COUNTIF($AR$50,"*SH*"),$AR$46="Classique"),$AR$47,IF(AND(COUNTIF($AT$50,"*SH*"),$AT$46="Classique"),$AT$47,IF(AND(COUNTIF($AV$50,"*SH*"),$AV$46="Classique"),$AV$47,IF(AND(COUNTIF($AX$50,"*SH*"),$AX$46="Classique"),$AX$47,IF(AND(COUNTIF($AZ$50,"*SH*"),$AZ$46="Classique"),$AZ$47,IF(AND(COUNTIF($BB$50,"*SH*"),$BB$46="Classique"),$BB$47,IF(AND(COUNTIF($BD$50,"*SH*"),$BD$46="Classique"),$BD$47,IF(AND(COUNTIF($BF$50,"*SH*"),$BF$46="Classique"),$BF$47,IF(AND(COUNTIF($BH$50,"*SH*"),$BH$46="Classique"),$BH$47,IF(AND(COUNTIF($BJ$50,"*SH*"),$BJ$46="Classique"),$BJ$47,IF(AND(COUNTIF($BL$50,"*SH*"),$BL$46="Classique"),$BL$47,IF(AND(COUNTIF($BN$50,"*SH*"),$BN$46="Classique"),$BN$47,IF(AND(COUNTIF($BP$50,"*SH*"),$BP$46="Classique"),$BP$47,IF(AND(COUNTIF($BR$50,"*SH*"),$BR$46="Classique"),$BR$47,IF(AND(COUNTIF($BT$50,"*SH*"),$BT$46="Classique"),$BT$47,IF(AND(COUNTIF($BV$50,"*SH*"),$BV$46="Classique"),$BV$47,IF(AND(COUNTIF($BX$50,"*SH*"),$BX$46="Classique"),$BX$47,IF(AND(COUNTIF($BZ$50,"*SH*"),$BZ$46="Classique"),$BZ$47,IF(AND(COUNTIF($CB$50,"*SH*"),$CB$46="Classique"),$CB$47,IF(AND(COUNTIF($CD$50,"*SH*"),$CD$46="Classique"),$CD$47,IF(AND(COUNTIF($CF$50,"*SH*"),$CF$46="Classique"),$CF$47,IF(AND(COUNTIF($CH$50,"*SH*"),$CH$46="Classique"),$CH$47,IF(AND(COUNTIF($CJ$50,"*SH*"),$CJ$46="Classique"),$CJ$47,IF(AND(COUNTIF($CL$50,"*SH*"),$CL$46="Classique"),$CL$47,IF(AND(COUNTIF($CN$50,"*SH*"),$CN$46="Classique"),$CN$47,IF(AND(COUNTIF($CP$50,"*SH*"),$CP$46="Classique"),$CP$47,IF(AND(COUNTIF($CR$50,"*SH*"),$CR$46="Classique"),$CR$47," "))))))))))))))))))))))))))))))))))))))))))))))))," ")</f>
        <v xml:space="preserve"> </v>
      </c>
      <c r="DO18" s="38" t="str">
        <f t="shared" si="8"/>
        <v xml:space="preserve"> </v>
      </c>
      <c r="DP18" s="38" t="str">
        <f t="shared" si="9"/>
        <v xml:space="preserve"> </v>
      </c>
    </row>
    <row r="19" spans="1:120" s="44" customFormat="1" ht="26.25" customHeight="1">
      <c r="B19" s="47"/>
      <c r="C19" s="47"/>
      <c r="D19" s="47"/>
      <c r="E19" s="45"/>
      <c r="F19" s="46"/>
      <c r="G19" s="45"/>
      <c r="H19" s="46"/>
      <c r="I19" s="46"/>
      <c r="J19" s="46"/>
      <c r="K19" s="46"/>
      <c r="L19" s="47"/>
      <c r="M19" s="47"/>
      <c r="N19" s="47"/>
      <c r="O19" s="46"/>
      <c r="P19" s="46"/>
      <c r="Q19" s="46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8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6"/>
      <c r="AY19" s="46"/>
      <c r="BE19" s="46"/>
      <c r="BF19" s="46"/>
      <c r="BG19" s="46"/>
      <c r="DA19" s="36" t="s">
        <v>41</v>
      </c>
      <c r="DB19" s="37" t="str">
        <f>IF(OR($B$10&lt;&gt;0,$D$10&lt;&gt;0,$F$10&lt;&gt;0,$H$10&lt;&gt;0,$J$10&lt;&gt;0,$L$10&lt;&gt;0,$N$10&lt;&gt;0,$P$10&lt;&gt;0,$R$10&lt;&gt;0,$T$10&lt;&gt;0,$V$10&lt;&gt;0,$X$10&lt;&gt;0,$Z$10&lt;&gt;0,$AB$10&lt;&gt;0,$AD$10&lt;&gt;0,$AF$10&lt;&gt;0,$AH$10&lt;&gt;0,$AJ$10&lt;&gt;0,$AL$10&lt;&gt;0,$AN$10&lt;&gt;0,$AP$10&lt;&gt;0,$AR$10&lt;&gt;0,$AT$10&lt;&gt;0,$AV$10&lt;&gt;0,$AX$10&lt;&gt;0,$AZ$10&lt;&gt;0,$BB$10&lt;&gt;0,$BD$10&lt;&gt;0,$BF$10&lt;&gt;0,$BH$10&lt;&gt;0,$BJ$10&lt;&gt;0,$BL$10&lt;&gt;0,$BN$10&lt;&gt;0,$BP$10&lt;&gt;0,$BR$10&lt;&gt;0,$BT$10&lt;&gt;0,$BV$10&lt;&gt;0,$BX$10&lt;&gt;0,$BZ$10&lt;&gt;0,$CB$10&lt;&gt;0,$CD$10&lt;&gt;0,$CF$10&lt;&gt;0,$CH$10&lt;&gt;0,$CJ$10&lt;&gt;0,$CL$10&lt;&gt;0,$CN$10&lt;&gt;0,$CP$10&lt;&gt;0,$CR$10&lt;&gt;0),IF(AND(COUNTIF($B$10,"*SD*"),$B$6="Classique"),$B$7,IF(AND(COUNTIF($D$10,"*SD*"),$D$6="Classique"),$D$7,IF(AND(COUNTIF($F$10,"*SD*"),$F$6="Classique"),$F$7,IF(AND(COUNTIF($H$10,"*SD*"),$H$6="Classique"),$H$7,IF(AND(COUNTIF($J$10,"*SD*"),$J$6="Classique"),$J$7,IF(AND(COUNTIF($L$10,"*SD*"),$L$6="Classique"),$L$7,IF(AND(COUNTIF($N$10,"*SD*"),$N$6="Classique"),$N$7,IF(AND(COUNTIF($P$10,"*SD*"),$P$6="Classique"),$P$7,IF(AND(COUNTIF($R$10,"*SD*"),$R$6="Classique"),$R$7,IF(AND(COUNTIF($T$10,"*SD*"),$T$6="Classique"),$T$7,IF(AND(COUNTIF($V$10,"*SD*"),$V$6="Classique"),$V$7,IF(AND(COUNTIF($X$10,"*SD*"),$X$6="Classique"),$X$7,IF(AND(COUNTIF($Z$10,"*SD*"),$Z$6="Classique"),$Z$7,IF(AND(COUNTIF($AB$10,"*SD*"),$AB$6="Classique"),$AB$7,IF(AND(COUNTIF($AD$10,"*SD*"),$AD$6="Classique"),$AD$7,IF(AND(COUNTIF($AF$10,"*SD*"),$AF$6="Classique"),$AF$7,IF(AND(COUNTIF($AH$10,"*SD*"),$AH$6="Classique"),$AH$7,IF(AND(COUNTIF($AJ$10,"*SD*"),$AJ$6="Classique"),$AJ$7,IF(AND(COUNTIF($AL$10,"*SD*"),$AL$6="Classique"),$AL$7,IF(AND(COUNTIF($AN$10,"*SD*"),$AN$6="Classique"),$AN$7,IF(AND(COUNTIF($AP$10,"*SD*"),$AP$6="Classique"),$AP$7,IF(AND(COUNTIF($AR$10,"*SD*"),$AR$6="Classique"),$AR$7,IF(AND(COUNTIF($AT$10,"*SD*"),$AT$6="Classique"),$AT$7,IF(AND(COUNTIF($AV$10,"*SD*"),$AV$6="Classique"),$AV$7,IF(AND(COUNTIF($AX$10,"*SD*"),$AX$6="Classique"),$AX$7,IF(AND(COUNTIF($AZ$10,"*SD*"),$AZ$6="Classique"),$AZ$7,IF(AND(COUNTIF($BB$10,"*SD*"),$BB$6="Classique"),$BB$7,IF(AND(COUNTIF($BD$10,"*SD*"),$BD$6="Classique"),$BD$7,IF(AND(COUNTIF($BF$10,"*SD*"),$BF$6="Classique"),$BF$7,IF(AND(COUNTIF($BH$10,"*SD*"),$BH$6="Classique"),$BH$7,IF(AND(COUNTIF($BJ$10,"*SD*"),$BJ$6="Classique"),$BJ$7,IF(AND(COUNTIF($BL$10,"*SD*"),$BL$6="Classique"),$BL$7,IF(AND(COUNTIF($BN$10,"*SD*"),$BN$6="Classique"),$BN$7,IF(AND(COUNTIF($BP$10,"*SD*"),$BP$6="Classique"),$BP$7,IF(AND(COUNTIF($BR$10,"*SD*"),$BR$6="Classique"),$BR$7,IF(AND(COUNTIF($BT$10,"*SD*"),$BT$6="Classique"),$BT$7,IF(AND(COUNTIF($BV$10,"*SD*"),$BV$6="Classique"),$BV$7,IF(AND(COUNTIF($BX$10,"*SD*"),$BX$6="Classique"),$BX$7,IF(AND(COUNTIF($BZ$10,"*SD*"),$BZ$6="Classique"),$BZ$7,IF(AND(COUNTIF($CB$10,"*SD*"),$CB$6="Classique"),$CB$7,IF(AND(COUNTIF($CD$10,"*SD*"),$CD$6="Classique"),$CD$7,IF(AND(COUNTIF($CF$10,"*SD*"),$CF$6="Classique"),$CF$7,IF(AND(COUNTIF($CH$10,"*SD*"),$CH$6="Classique"),$CH$7,IF(AND(COUNTIF($CJ$10,"*SD*"),$CJ$6="Classique"),$CJ$7,IF(AND(COUNTIF($CL$10,"*SD*"),$CL$6="Classique"),$CL$7,IF(AND(COUNTIF($CN$10,"*SD*"),$CN$6="Classique"),$CN$7,IF(AND(COUNTIF($CP$10,"*SD*"),$CP$6="Classique"),$CP$7,IF(AND(COUNTIF($CR$10,"*SD*"),$CR$6="Classique"),$CR$7," "))))))))))))))))))))))))))))))))))))))))))))))))," ")</f>
        <v xml:space="preserve"> </v>
      </c>
      <c r="DC19" s="37" t="str">
        <f t="shared" si="0"/>
        <v xml:space="preserve"> </v>
      </c>
      <c r="DD19" s="37" t="str">
        <f t="shared" si="1"/>
        <v xml:space="preserve"> </v>
      </c>
      <c r="DE19" s="37" t="str">
        <f>IF(OR($B$20&lt;&gt;0,$D$20&lt;&gt;0,$F$20&lt;&gt;0,$H$20&lt;&gt;0,$J$20&lt;&gt;0,$L$20&lt;&gt;0,$N$20&lt;&gt;0,$P$20&lt;&gt;0,$R$20&lt;&gt;0,$T$20&lt;&gt;0,$V$20&lt;&gt;0,$X$20&lt;&gt;0,$Z$20&lt;&gt;0,$AB$20&lt;&gt;0,$AD$20&lt;&gt;0,$AF$20&lt;&gt;0,$AH$20&lt;&gt;0,$AJ$20&lt;&gt;0,$AL$20&lt;&gt;0,$AN$20&lt;&gt;0,$AP$20&lt;&gt;0,$AR$20&lt;&gt;0,$AT$20&lt;&gt;0,$AV$20&lt;&gt;0,$AX$20&lt;&gt;0,$AZ$20&lt;&gt;0,$BB$20&lt;&gt;0,$BD$20&lt;&gt;0,$BF$20&lt;&gt;0,$BH$20&lt;&gt;0,$BJ$20&lt;&gt;0,$BL$20&lt;&gt;0,$BN$20&lt;&gt;0,$BP$20&lt;&gt;0,$BR$20&lt;&gt;0,$BT$20&lt;&gt;0,$BV$20&lt;&gt;0,$BX$20&lt;&gt;0,$BZ$20&lt;&gt;0,$CB$20&lt;&gt;0,$CD$20&lt;&gt;0,$CF$20&lt;&gt;0,$CH$20&lt;&gt;0,$CJ$20&lt;&gt;0,$CL$20&lt;&gt;0,$CN$20&lt;&gt;0,$CP$20&lt;&gt;0,$CR$20&lt;&gt;0),IF(AND(COUNTIF($B$20,"*SD*"),$B$16="Classique"),$B$17,IF(AND(COUNTIF($D$20,"*SD*"),$D$16="Classique"),$D$17,IF(AND(COUNTIF($F$20,"*SD*"),$F$16="Classique"),$F$17,IF(AND(COUNTIF($H$20,"*SD*"),$H$16="Classique"),$H$17,IF(AND(COUNTIF($J$20,"*SD*"),$J$16="Classique"),$J$17,IF(AND(COUNTIF($L$20,"*SD*"),$L$16="Classique"),$L$17,IF(AND(COUNTIF($N$20,"*SD*"),$N$16="Classique"),$N$17,IF(AND(COUNTIF($P$20,"*SD*"),$P$16="Classique"),$P$17,IF(AND(COUNTIF($R$20,"*SD*"),$R$16="Classique"),$R$17,IF(AND(COUNTIF($T$20,"*SD*"),$T$16="Classique"),$T$17,IF(AND(COUNTIF($V$20,"*SD*"),$V$16="Classique"),$V$17,IF(AND(COUNTIF($X$20,"*SD*"),$X$16="Classique"),$X$17,IF(AND(COUNTIF($Z$20,"*SD*"),$Z$16="Classique"),$Z$17,IF(AND(COUNTIF($AB$20,"*SD*"),$AB$16="Classique"),$AB$17,IF(AND(COUNTIF($AD$20,"*SD*"),$AD$16="Classique"),$AD$17,IF(AND(COUNTIF($AF$20,"*SD*"),$AF$16="Classique"),$AF$17,IF(AND(COUNTIF($AH$20,"*SD*"),$AH$16="Classique"),$AH$17,IF(AND(COUNTIF($AJ$20,"*SD*"),$AJ$16="Classique"),$AJ$17,IF(AND(COUNTIF($AL$20,"*SD*"),$AL$16="Classique"),$AL$17,IF(AND(COUNTIF($AN$20,"*SD*"),$AN$16="Classique"),$AN$17,IF(AND(COUNTIF($AP$20,"*SD*"),$AP$16="Classique"),$AP$17,IF(AND(COUNTIF($AR$20,"*SD*"),$AR$16="Classique"),$AR$17,IF(AND(COUNTIF($AT$20,"*SD*"),$AT$16="Classique"),$AT$17,IF(AND(COUNTIF($AV$20,"*SD*"),$AV$16="Classique"),$AV$17,IF(AND(COUNTIF($AX$20,"*SD*"),$AX$16="Classique"),$AX$17,IF(AND(COUNTIF($AZ$20,"*SD*"),$AZ$16="Classique"),$AZ$17,IF(AND(COUNTIF($BB$20,"*SD*"),$BB$16="Classique"),$BB$17,IF(AND(COUNTIF($BD$20,"*SD*"),$BD$16="Classique"),$BD$17,IF(AND(COUNTIF($BF$20,"*SD*"),$BF$16="Classique"),$BF$17,IF(AND(COUNTIF($BH$20,"*SD*"),$BH$16="Classique"),$BH$17,IF(AND(COUNTIF($BJ$20,"*SD*"),$BJ$16="Classique"),$BJ$17,IF(AND(COUNTIF($BL$20,"*SD*"),$BL$16="Classique"),$BL$17,IF(AND(COUNTIF($BN$20,"*SD*"),$BN$16="Classique"),$BN$17,IF(AND(COUNTIF($BP$20,"*SD*"),$BP$16="Classique"),$BP$17,IF(AND(COUNTIF($BR$20,"*SD*"),$BR$16="Classique"),$BR$17,IF(AND(COUNTIF($BT$20,"*SD*"),$BT$16="Classique"),$BT$17,IF(AND(COUNTIF($BV$20,"*SD*"),$BV$16="Classique"),$BV$17,IF(AND(COUNTIF($BX$20,"*SD*"),$BX$16="Classique"),$BX$17,IF(AND(COUNTIF($BZ$20,"*SD*"),$BZ$16="Classique"),$BZ$17,IF(AND(COUNTIF($CB$20,"*SD*"),$CB$16="Classique"),$CB$17,IF(AND(COUNTIF($CD$20,"*SD*"),$CD$16="Classique"),$CD$17,IF(AND(COUNTIF($CF$20,"*SD*"),$CF$16="Classique"),$CF$17,IF(AND(COUNTIF($CH$20,"*SD*"),$CH$16="Classique"),$CH$17,IF(AND(COUNTIF($CJ$20,"*SD*"),$CJ$16="Classique"),$CJ$17,IF(AND(COUNTIF($CL$20,"*SD*"),$CL$16="Classique"),$CL$17,IF(AND(COUNTIF($CN$20,"*SD*"),$CN$16="Classique"),$CN$17,IF(AND(COUNTIF($CP$20,"*SD*"),$CP$16="Classique"),$CP$17,IF(AND(COUNTIF($CR$20,"*SD*"),$CR$16="Classique"),$CR$17," "))))))))))))))))))))))))))))))))))))))))))))))))," ")</f>
        <v xml:space="preserve"> </v>
      </c>
      <c r="DF19" s="37" t="str">
        <f t="shared" si="2"/>
        <v xml:space="preserve"> </v>
      </c>
      <c r="DG19" s="37" t="str">
        <f t="shared" si="3"/>
        <v xml:space="preserve"> </v>
      </c>
      <c r="DH19" s="56" t="str">
        <f>IF(OR($B$30&lt;&gt;0,$D$30&lt;&gt;0,$F$30&lt;&gt;0,$H$30&lt;&gt;0,$J$30&lt;&gt;0,$L$30&lt;&gt;0,$N$30&lt;&gt;0,$P$30&lt;&gt;0,$R$30&lt;&gt;0,$T$30&lt;&gt;0,$V$30&lt;&gt;0,$X$30&lt;&gt;0,$Z$30&lt;&gt;0,$AB$30&lt;&gt;0,$AD$30&lt;&gt;0,$AF$30&lt;&gt;0,$AH$30&lt;&gt;0,$AJ$30&lt;&gt;0,$AL$30&lt;&gt;0,$AN$30&lt;&gt;0,$AP$30&lt;&gt;0,$AR$30&lt;&gt;0,$AT$30&lt;&gt;0,$AV$30&lt;&gt;0,$AX$30&lt;&gt;0,$AZ$30&lt;&gt;0,$BB$30&lt;&gt;0,$BD$30&lt;&gt;0,$BF$30&lt;&gt;0,$BH$30&lt;&gt;0,$BJ$30&lt;&gt;0,$BL$30&lt;&gt;0,$BN$30&lt;&gt;0,$BP$30&lt;&gt;0,$BR$30&lt;&gt;0,$BT$30&lt;&gt;0,$BV$30&lt;&gt;0,$BX$30&lt;&gt;0,$BZ$30&lt;&gt;0,$CB$30&lt;&gt;0,$CD$30&lt;&gt;0,$CF$30&lt;&gt;0,$CH$30&lt;&gt;0,$CJ$30&lt;&gt;0,$CL$30&lt;&gt;0,$CN$30&lt;&gt;0,$CP$30&lt;&gt;0,$CR$30&lt;&gt;0),IF(AND(COUNTIF($B$30,"*SD*"),$B$26="Classique"),$B$27,IF(AND(COUNTIF($D$30,"*SD*"),$D$26="Classique"),$D$27,IF(AND(COUNTIF($F$30,"*SD*"),$F$26="Classique"),$F$27,IF(AND(COUNTIF($H$30,"*SD*"),$H$26="Classique"),$H$27,IF(AND(COUNTIF($J$30,"*SD*"),$J$26="Classique"),$J$27,IF(AND(COUNTIF($L$30,"*SD*"),$L$26="Classique"),$L$27,IF(AND(COUNTIF($N$30,"*SD*"),$N$26="Classique"),$N$27,IF(AND(COUNTIF($P$30,"*SD*"),$P$26="Classique"),$P$27,IF(AND(COUNTIF($R$30,"*SD*"),$R$26="Classique"),$R$27,IF(AND(COUNTIF($T$30,"*SD*"),$T$26="Classique"),$T$27,IF(AND(COUNTIF($V$30,"*SD*"),$V$26="Classique"),$V$27,IF(AND(COUNTIF($X$30,"*SD*"),$X$26="Classique"),$X$27,IF(AND(COUNTIF($Z$30,"*SD*"),$Z$26="Classique"),$Z$27,IF(AND(COUNTIF($AB$30,"*SD*"),$AB$26="Classique"),$AB$27,IF(AND(COUNTIF($AD$30,"*SD*"),$AD$26="Classique"),$AD$27,IF(AND(COUNTIF($AF$30,"*SD*"),$AF$26="Classique"),$AF$27,IF(AND(COUNTIF($AH$30,"*SD*"),$AH$26="Classique"),$AH$27,IF(AND(COUNTIF($AJ$30,"*SD*"),$AJ$26="Classique"),$AJ$27,IF(AND(COUNTIF($AL$30,"*SD*"),$AL$26="Classique"),$AL$27,IF(AND(COUNTIF($AN$30,"*SD*"),$AN$26="Classique"),$AN$27,IF(AND(COUNTIF($AP$30,"*SD*"),$AP$26="Classique"),$AP$27,IF(AND(COUNTIF($AR$30,"*SD*"),$AR$26="Classique"),$AR$27,IF(AND(COUNTIF($AT$30,"*SD*"),$AT$26="Classique"),$AT$27,IF(AND(COUNTIF($AV$30,"*SD*"),$AV$26="Classique"),$AV$27,IF(AND(COUNTIF($AX$30,"*SD*"),$AX$26="Classique"),$AX$27,IF(AND(COUNTIF($AZ$30,"*SD*"),$AZ$26="Classique"),$AZ$27,IF(AND(COUNTIF($BB$30,"*SD*"),$BB$26="Classique"),$BB$27,IF(AND(COUNTIF($BD$30,"*SD*"),$BD$26="Classique"),$BD$27,IF(AND(COUNTIF($BF$30,"*SD*"),$BF$26="Classique"),$BF$27,IF(AND(COUNTIF($BH$30,"*SD*"),$BH$26="Classique"),$BH$27,IF(AND(COUNTIF($BJ$30,"*SD*"),$BJ$26="Classique"),$BJ$27,IF(AND(COUNTIF($BL$30,"*SD*"),$BL$26="Classique"),$BL$27,IF(AND(COUNTIF($BN$30,"*SD*"),$BN$26="Classique"),$BN$27,IF(AND(COUNTIF($BP$30,"*SD*"),$BP$26="Classique"),$BP$27,IF(AND(COUNTIF($BR$30,"*SD*"),$BR$26="Classique"),$BR$27,IF(AND(COUNTIF($BT$30,"*SD*"),$BT$26="Classique"),$BT$27,IF(AND(COUNTIF($BV$30,"*SD*"),$BV$26="Classique"),$BV$27,IF(AND(COUNTIF($BX$30,"*SD*"),$BX$26="Classique"),$BX$27,IF(AND(COUNTIF($BZ$30,"*SD*"),$BZ$26="Classique"),$BZ$27,IF(AND(COUNTIF($CB$30,"*SD*"),$CB$26="Classique"),$CB$27,IF(AND(COUNTIF($CD$30,"*SD*"),$CD$26="Classique"),$CD$27,IF(AND(COUNTIF($CF$30,"*SD*"),$CF$26="Classique"),$CF$27,IF(AND(COUNTIF($CH$30,"*SD*"),$CH$26="Classique"),$CH$27,IF(AND(COUNTIF($CJ$30,"*SD*"),$CJ$26="Classique"),$CJ$27,IF(AND(COUNTIF($CL$30,"*SD*"),$CL$26="Classique"),$CL$27,IF(AND(COUNTIF($CN$30,"*SD*"),$CN$26="Classique"),$CN$27,IF(AND(COUNTIF($CP$30,"*SD*"),$CP$26="Classique"),$CP$27,IF(AND(COUNTIF($CR$30,"*SD*"),$CR$26="Classique"),$CR$27," "))))))))))))))))))))))))))))))))))))))))))))))))," ")</f>
        <v xml:space="preserve"> </v>
      </c>
      <c r="DI19" s="57" t="str">
        <f t="shared" si="4"/>
        <v xml:space="preserve"> </v>
      </c>
      <c r="DJ19" s="39" t="str">
        <f t="shared" si="5"/>
        <v xml:space="preserve"> </v>
      </c>
      <c r="DK19" s="38" t="str">
        <f>IF(OR($B$40&lt;&gt;0,$D$40&lt;&gt;0,$F$40&lt;&gt;0,$H$40&lt;&gt;0,$J$40&lt;&gt;0,$L$40&lt;&gt;0,$N$40&lt;&gt;0,$P$40&lt;&gt;0,$R$40&lt;&gt;0,$T$40&lt;&gt;0,$V$40&lt;&gt;0,$X$40&lt;&gt;0,$Z$40&lt;&gt;0,$AB$40&lt;&gt;0,$AD$40&lt;&gt;0,$AF$40&lt;&gt;0,$AH$40&lt;&gt;0,$AJ$40&lt;&gt;0,$AL$40&lt;&gt;0,$AN$40&lt;&gt;0,$AP$40&lt;&gt;0,$AR$40&lt;&gt;0,$AT$40&lt;&gt;0,$AV$40&lt;&gt;0,$AX$40&lt;&gt;0,$AZ$40&lt;&gt;0,$BB$40&lt;&gt;0,$BD$40&lt;&gt;0,$BF$40&lt;&gt;0,$BH$40&lt;&gt;0,$BJ$40&lt;&gt;0,$BL$40&lt;&gt;0,$BN$40&lt;&gt;0,$BP$40&lt;&gt;0,$BR$40&lt;&gt;0,$BT$40&lt;&gt;0,$BV$40&lt;&gt;0,$BX$40&lt;&gt;0,$BZ$40&lt;&gt;0,$CB$40&lt;&gt;0,$CD$40&lt;&gt;0,$CF$40&lt;&gt;0,$CH$40&lt;&gt;0,$CJ$40&lt;&gt;0,$CL$40&lt;&gt;0,$CN$40&lt;&gt;0,$CP$40&lt;&gt;0,$CR$40&lt;&gt;0),IF(AND(COUNTIF($B$40,"*SD*"),$B$36="Classique"),$B$37,IF(AND(COUNTIF($D$40,"*SD*"),$D$36="Classique"),$D$37,IF(AND(COUNTIF($F$40,"*SD*"),$F$36="Classique"),$F$37,IF(AND(COUNTIF($H$40,"*SD*"),$H$36="Classique"),$H$37,IF(AND(COUNTIF($J$40,"*SD*"),$J$36="Classique"),$J$37,IF(AND(COUNTIF($L$40,"*SD*"),$L$36="Classique"),$L$37,IF(AND(COUNTIF($N$40,"*SD*"),$N$36="Classique"),$N$37,IF(AND(COUNTIF($P$40,"*SD*"),$P$36="Classique"),$P$37,IF(AND(COUNTIF($R$40,"*SD*"),$R$36="Classique"),$R$37,IF(AND(COUNTIF($T$40,"*SD*"),$T$36="Classique"),$T$37,IF(AND(COUNTIF($V$40,"*SD*"),$V$36="Classique"),$V$37,IF(AND(COUNTIF($X$40,"*SD*"),$X$36="Classique"),$X$37,IF(AND(COUNTIF($Z$40,"*SD*"),$Z$36="Classique"),$Z$37,IF(AND(COUNTIF($AB$40,"*SD*"),$AB$36="Classique"),$AB$37,IF(AND(COUNTIF($AD$40,"*SD*"),$AD$36="Classique"),$AD$37,IF(AND(COUNTIF($AF$40,"*SD*"),$AF$36="Classique"),$AF$37,IF(AND(COUNTIF($AH$40,"*SD*"),$AH$36="Classique"),$AH$37,IF(AND(COUNTIF($AJ$40,"*SD*"),$AJ$36="Classique"),$AJ$37,IF(AND(COUNTIF($AL$40,"*SD*"),$AL$36="Classique"),$AL$37,IF(AND(COUNTIF($AN$40,"*SD*"),$AN$36="Classique"),$AN$37,IF(AND(COUNTIF($AP$40,"*SD*"),$AP$36="Classique"),$AP$37,IF(AND(COUNTIF($AR$40,"*SD*"),$AR$36="Classique"),$AR$37,IF(AND(COUNTIF($AT$40,"*SD*"),$AT$36="Classique"),$AT$37,IF(AND(COUNTIF($AV$40,"*SD*"),$AV$36="Classique"),$AV$37,IF(AND(COUNTIF($AX$40,"*SD*"),$AX$36="Classique"),$AX$37,IF(AND(COUNTIF($AZ$40,"*SD*"),$AZ$36="Classique"),$AZ$37,IF(AND(COUNTIF($BB$40,"*SD*"),$BB$36="Classique"),$BB$37,IF(AND(COUNTIF($BD$40,"*SD*"),$BD$36="Classique"),$BD$37,IF(AND(COUNTIF($BF$40,"*SD*"),$BF$36="Classique"),$BF$37,IF(AND(COUNTIF($BH$40,"*SD*"),$BH$36="Classique"),$BH$37,IF(AND(COUNTIF($BJ$40,"*SD*"),$BJ$36="Classique"),$BJ$37,IF(AND(COUNTIF($BL$40,"*SD*"),$BL$36="Classique"),$BL$37,IF(AND(COUNTIF($BN$40,"*SD*"),$BN$36="Classique"),$BN$37,IF(AND(COUNTIF($BP$40,"*SD*"),$BP$36="Classique"),$BP$37,IF(AND(COUNTIF($BR$40,"*SD*"),$BR$36="Classique"),$BR$37,IF(AND(COUNTIF($BT$40,"*SD*"),$BT$36="Classique"),$BT$37,IF(AND(COUNTIF($BV$40,"*SD*"),$BV$36="Classique"),$BV$37,IF(AND(COUNTIF($BX$40,"*SD*"),$BX$36="Classique"),$BX$37,IF(AND(COUNTIF($BZ$40,"*SD*"),$BZ$36="Classique"),$BZ$37,IF(AND(COUNTIF($CB$40,"*SD*"),$CB$36="Classique"),$CB$37,IF(AND(COUNTIF($CD$40,"*SD*"),$CD$36="Classique"),$CD$37,IF(AND(COUNTIF($CF$40,"*SD*"),$CF$36="Classique"),$CF$37,IF(AND(COUNTIF($CH$40,"*SD*"),$CH$36="Classique"),$CH$37,IF(AND(COUNTIF($CJ$40,"*SD*"),$CJ$36="Classique"),$CJ$37,IF(AND(COUNTIF($CL$40,"*SD*"),$CL$36="Classique"),$CL$37,IF(AND(COUNTIF($CN$40,"*SD*"),$CN$36="Classique"),$CN$37,IF(AND(COUNTIF($CP$40,"*SD*"),$CP$36="Classique"),$CP$37,IF(AND(COUNTIF($CR$40,"*SD*"),$CR$36="Classique"),$CR$37," "))))))))))))))))))))))))))))))))))))))))))))))))," ")</f>
        <v xml:space="preserve"> </v>
      </c>
      <c r="DL19" s="38" t="str">
        <f t="shared" si="6"/>
        <v xml:space="preserve"> </v>
      </c>
      <c r="DM19" s="38" t="str">
        <f t="shared" si="7"/>
        <v xml:space="preserve"> </v>
      </c>
      <c r="DN19" s="38" t="str">
        <f>IF(OR($B$50&lt;&gt;0,$D$50&lt;&gt;0,$F$50&lt;&gt;0,$H$50&lt;&gt;0,$J$50&lt;&gt;0,$L$50&lt;&gt;0,$N$50&lt;&gt;0,$P$50&lt;&gt;0,$R$50&lt;&gt;0,$T$50&lt;&gt;0,$V$50&lt;&gt;0,$X$50&lt;&gt;0,$Z$50&lt;&gt;0,$AB$50&lt;&gt;0,$AD$50&lt;&gt;0,$AF$50&lt;&gt;0,$AH$50&lt;&gt;0,$AJ$50&lt;&gt;0,$AL$50&lt;&gt;0,$AN$50&lt;&gt;0,$AP$50&lt;&gt;0,$AR$50&lt;&gt;0,$AT$50&lt;&gt;0,$AV$50&lt;&gt;0,$AX$50&lt;&gt;0,$AZ$50&lt;&gt;0,$BB$50&lt;&gt;0,$BD$50&lt;&gt;0,$BF$50&lt;&gt;0,$BH$50&lt;&gt;0,$BJ$50&lt;&gt;0,$BL$50&lt;&gt;0,$BN$50&lt;&gt;0,$BP$50&lt;&gt;0,$BR$50&lt;&gt;0,$BT$50&lt;&gt;0,$BV$50&lt;&gt;0,$BX$50&lt;&gt;0,$BZ$50&lt;&gt;0,$CB$50&lt;&gt;0,$CD$50&lt;&gt;0,$CF$50&lt;&gt;0,$CH$50&lt;&gt;0,$CJ$50&lt;&gt;0,$CL$50&lt;&gt;0,$CN$50&lt;&gt;0,$CP$50&lt;&gt;0,$CR$50&lt;&gt;0),IF(AND(COUNTIF($B$50,"*SD*"),$B$46="Classique"),$B$47,IF(AND(COUNTIF($D$50,"*SD*"),$D$46="Classique"),$D$47,IF(AND(COUNTIF($F$50,"*SD*"),$F$46="Classique"),$F$47,IF(AND(COUNTIF($H$50,"*SD*"),$H$46="Classique"),$H$47,IF(AND(COUNTIF($J$50,"*SD*"),$J$46="Classique"),$J$47,IF(AND(COUNTIF($L$50,"*SD*"),$L$46="Classique"),$L$47,IF(AND(COUNTIF($N$50,"*SD*"),$N$46="Classique"),$N$47,IF(AND(COUNTIF($P$50,"*SD*"),$P$46="Classique"),$P$47,IF(AND(COUNTIF($R$50,"*SD*"),$R$46="Classique"),$R$47,IF(AND(COUNTIF($T$50,"*SD*"),$T$46="Classique"),$T$47,IF(AND(COUNTIF($V$50,"*SD*"),$V$46="Classique"),$V$47,IF(AND(COUNTIF($X$50,"*SD*"),$X$46="Classique"),$X$47,IF(AND(COUNTIF($Z$50,"*SD*"),$Z$46="Classique"),$Z$47,IF(AND(COUNTIF($AB$50,"*SD*"),$AB$46="Classique"),$AB$47,IF(AND(COUNTIF($AD$50,"*SD*"),$AD$46="Classique"),$AD$47,IF(AND(COUNTIF($AF$50,"*SD*"),$AF$46="Classique"),$AF$47,IF(AND(COUNTIF($AH$50,"*SD*"),$AH$46="Classique"),$AH$47,IF(AND(COUNTIF($AJ$50,"*SD*"),$AJ$46="Classique"),$AJ$47,IF(AND(COUNTIF($AL$50,"*SD*"),$AL$46="Classique"),$AL$47,IF(AND(COUNTIF($AN$50,"*SD*"),$AN$46="Classique"),$AN$47,IF(AND(COUNTIF($AP$50,"*SD*"),$AP$46="Classique"),$AP$47,IF(AND(COUNTIF($AR$50,"*SD*"),$AR$46="Classique"),$AR$47,IF(AND(COUNTIF($AT$50,"*SD*"),$AT$46="Classique"),$AT$47,IF(AND(COUNTIF($AV$50,"*SD*"),$AV$46="Classique"),$AV$47,IF(AND(COUNTIF($AX$50,"*SD*"),$AX$46="Classique"),$AX$47,IF(AND(COUNTIF($AZ$50,"*SD*"),$AZ$46="Classique"),$AZ$47,IF(AND(COUNTIF($BB$50,"*SD*"),$BB$46="Classique"),$BB$47,IF(AND(COUNTIF($BD$50,"*SD*"),$BD$46="Classique"),$BD$47,IF(AND(COUNTIF($BF$50,"*SD*"),$BF$46="Classique"),$BF$47,IF(AND(COUNTIF($BH$50,"*SD*"),$BH$46="Classique"),$BH$47,IF(AND(COUNTIF($BJ$50,"*SD*"),$BJ$46="Classique"),$BJ$47,IF(AND(COUNTIF($BL$50,"*SD*"),$BL$46="Classique"),$BL$47,IF(AND(COUNTIF($BN$50,"*SD*"),$BN$46="Classique"),$BN$47,IF(AND(COUNTIF($BP$50,"*SD*"),$BP$46="Classique"),$BP$47,IF(AND(COUNTIF($BR$50,"*SD*"),$BR$46="Classique"),$BR$47,IF(AND(COUNTIF($BT$50,"*SD*"),$BT$46="Classique"),$BT$47,IF(AND(COUNTIF($BV$50,"*SD*"),$BV$46="Classique"),$BV$47,IF(AND(COUNTIF($BX$50,"*SD*"),$BX$46="Classique"),$BX$47,IF(AND(COUNTIF($BZ$50,"*SD*"),$BZ$46="Classique"),$BZ$47,IF(AND(COUNTIF($CB$50,"*SD*"),$CB$46="Classique"),$CB$47,IF(AND(COUNTIF($CD$50,"*SD*"),$CD$46="Classique"),$CD$47,IF(AND(COUNTIF($CF$50,"*SD*"),$CF$46="Classique"),$CF$47,IF(AND(COUNTIF($CH$50,"*SD*"),$CH$46="Classique"),$CH$47,IF(AND(COUNTIF($CJ$50,"*SD*"),$CJ$46="Classique"),$CJ$47,IF(AND(COUNTIF($CL$50,"*SD*"),$CL$46="Classique"),$CL$47,IF(AND(COUNTIF($CN$50,"*SD*"),$CN$46="Classique"),$CN$47,IF(AND(COUNTIF($CP$50,"*SD*"),$CP$46="Classique"),$CP$47,IF(AND(COUNTIF($CR$50,"*SD*"),$CR$46="Classique"),$CR$47," "))))))))))))))))))))))))))))))))))))))))))))))))," ")</f>
        <v xml:space="preserve"> </v>
      </c>
      <c r="DO19" s="38" t="str">
        <f t="shared" si="8"/>
        <v xml:space="preserve"> </v>
      </c>
      <c r="DP19" s="38" t="str">
        <f t="shared" si="9"/>
        <v xml:space="preserve"> </v>
      </c>
    </row>
    <row r="20" spans="1:120" s="50" customFormat="1" ht="26.25" customHeight="1">
      <c r="A20" s="49" t="s">
        <v>18</v>
      </c>
      <c r="B20" s="12"/>
      <c r="C20" s="87"/>
      <c r="D20" s="12"/>
      <c r="E20" s="87"/>
      <c r="F20" s="12"/>
      <c r="G20" s="87"/>
      <c r="H20" s="12"/>
      <c r="I20" s="87"/>
      <c r="J20" s="12"/>
      <c r="K20" s="87"/>
      <c r="L20" s="12"/>
      <c r="M20" s="87"/>
      <c r="N20" s="12"/>
      <c r="O20" s="87"/>
      <c r="P20" s="12"/>
      <c r="Q20" s="87"/>
      <c r="R20" s="12"/>
      <c r="S20" s="87"/>
      <c r="T20" s="12"/>
      <c r="U20" s="87"/>
      <c r="V20" s="12"/>
      <c r="W20" s="87"/>
      <c r="X20" s="12"/>
      <c r="Y20" s="87"/>
      <c r="Z20" s="12"/>
      <c r="AA20" s="87"/>
      <c r="AB20" s="12"/>
      <c r="AC20" s="87"/>
      <c r="AD20" s="12"/>
      <c r="AE20" s="87"/>
      <c r="AF20" s="12"/>
      <c r="AG20" s="87"/>
      <c r="AH20" s="12"/>
      <c r="AI20" s="87"/>
      <c r="AJ20" s="12"/>
      <c r="AK20" s="87"/>
      <c r="AL20" s="12"/>
      <c r="AM20" s="87"/>
      <c r="AN20" s="12"/>
      <c r="AO20" s="87"/>
      <c r="AP20" s="12"/>
      <c r="AQ20" s="87"/>
      <c r="AR20" s="12"/>
      <c r="AS20" s="87"/>
      <c r="AT20" s="12"/>
      <c r="AU20" s="87"/>
      <c r="AV20" s="12"/>
      <c r="AW20" s="87"/>
      <c r="AX20" s="12"/>
      <c r="AY20" s="87"/>
      <c r="AZ20" s="12"/>
      <c r="BA20" s="87"/>
      <c r="BB20" s="12"/>
      <c r="BC20" s="87"/>
      <c r="BD20" s="12"/>
      <c r="BE20" s="87"/>
      <c r="BF20" s="12"/>
      <c r="BG20" s="87"/>
      <c r="BH20" s="12"/>
      <c r="BI20" s="87"/>
      <c r="BJ20" s="12"/>
      <c r="BK20" s="87"/>
      <c r="BL20" s="12"/>
      <c r="BM20" s="87"/>
      <c r="BN20" s="12"/>
      <c r="BO20" s="87"/>
      <c r="BP20" s="12"/>
      <c r="BQ20" s="87"/>
      <c r="BR20" s="12"/>
      <c r="BS20" s="87"/>
      <c r="BT20" s="12"/>
      <c r="BU20" s="87"/>
      <c r="BV20" s="12"/>
      <c r="BW20" s="87"/>
      <c r="BX20" s="12"/>
      <c r="BY20" s="87"/>
      <c r="BZ20" s="12"/>
      <c r="CA20" s="87"/>
      <c r="CB20" s="12"/>
      <c r="CC20" s="87"/>
      <c r="CD20" s="12"/>
      <c r="CE20" s="87"/>
      <c r="CF20" s="12"/>
      <c r="CG20" s="87"/>
      <c r="CH20" s="12"/>
      <c r="CI20" s="87"/>
      <c r="CJ20" s="12"/>
      <c r="CK20" s="87"/>
      <c r="CL20" s="12"/>
      <c r="CM20" s="87"/>
      <c r="CN20" s="12"/>
      <c r="CO20" s="87"/>
      <c r="CP20" s="12"/>
      <c r="CQ20" s="87"/>
      <c r="CR20" s="12"/>
      <c r="CS20" s="87"/>
      <c r="DA20" s="36" t="s">
        <v>32</v>
      </c>
      <c r="DB20" s="37" t="str">
        <f>IF(OR($B$10&lt;&gt;0,$D$10&lt;&gt;0,$F$10&lt;&gt;0,$H$10&lt;&gt;0,$J$10&lt;&gt;0,$L$10&lt;&gt;0,$N$10&lt;&gt;0,$P$10&lt;&gt;0,$R$10&lt;&gt;0,$T$10&lt;&gt;0,$V$10&lt;&gt;0,$X$10&lt;&gt;0,$Z$10&lt;&gt;0,$AB$10&lt;&gt;0,$AD$10&lt;&gt;0,$AF$10&lt;&gt;0,$AH$10&lt;&gt;0,$AJ$10&lt;&gt;0,$AL$10&lt;&gt;0,$AN$10&lt;&gt;0,$AP$10&lt;&gt;0,$AR$10&lt;&gt;0,$AT$10&lt;&gt;0,$AV$10&lt;&gt;0,$AX$10&lt;&gt;0,$AZ$10&lt;&gt;0,$BB$10&lt;&gt;0,$BD$10&lt;&gt;0,$BF$10&lt;&gt;0,$BH$10&lt;&gt;0,$BJ$10&lt;&gt;0,$BL$10&lt;&gt;0,$BN$10&lt;&gt;0,$BP$10&lt;&gt;0,$BR$10&lt;&gt;0,$BT$10&lt;&gt;0,$BV$10&lt;&gt;0,$BX$10&lt;&gt;0,$BZ$10&lt;&gt;0,$CB$10&lt;&gt;0,$CD$10&lt;&gt;0,$CF$10&lt;&gt;0,$CH$10&lt;&gt;0,$CJ$10&lt;&gt;0,$CL$10&lt;&gt;0,$CN$10&lt;&gt;0,$CP$10&lt;&gt;0,$CR$10&lt;&gt;0),IF(AND(COUNTIF($B$10,"*SH*"),$B$6="Poulies"),$B$7,IF(AND(COUNTIF($D$10,"*SH*"),$D$6="Poulies"),$D$7,IF(AND(COUNTIF($F$10,"*SH*"),$F$6="Poulies"),$F$7,IF(AND(COUNTIF($H$10,"*SH*"),$H$6="Poulies"),$H$7,IF(AND(COUNTIF($J$10,"*SH*"),$J$6="Poulies"),$J$7,IF(AND(COUNTIF($L$10,"*SH*"),$L$6="Poulies"),$L$7,IF(AND(COUNTIF($N$10,"*SH*"),$N$6="Poulies"),$N$7,IF(AND(COUNTIF($P$10,"*SH*"),$P$6="Poulies"),$P$7,IF(AND(COUNTIF($R$10,"*SH*"),$R$6="Poulies"),$R$7,IF(AND(COUNTIF($T$10,"*SH*"),$T$6="Poulies"),$T$7,IF(AND(COUNTIF($V$10,"*SH*"),$V$6="Poulies"),$V$7,IF(AND(COUNTIF($X$10,"*SH*"),$X$6="Poulies"),$X$7,IF(AND(COUNTIF($Z$10,"*SH*"),$Z$6="Poulies"),$Z$7,IF(AND(COUNTIF($AB$10,"*SH*"),$AB$6="Poulies"),$AB$7,IF(AND(COUNTIF($AD$10,"*SH*"),$AD$6="Poulies"),$AD$7,IF(AND(COUNTIF($AF$10,"*SH*"),$AF$6="Poulies"),$AF$7,IF(AND(COUNTIF($AH$10,"*SH*"),$AH$6="Poulies"),$AH$7,IF(AND(COUNTIF($AJ$10,"*SH*"),$AJ$6="Poulies"),$AJ$7,IF(AND(COUNTIF($AL$10,"*SH*"),$AL$6="Poulies"),$AL$7,IF(AND(COUNTIF($AN$10,"*SH*"),$AN$6="Poulies"),$AN$7,IF(AND(COUNTIF($AP$10,"*SH*"),$AP$6="Poulies"),$AP$7,IF(AND(COUNTIF($AR$10,"*SH*"),$AR$6="Poulies"),$AR$7,IF(AND(COUNTIF($AT$10,"*SH*"),$AT$6="Poulies"),$AT$7,IF(AND(COUNTIF($AV$10,"*SH*"),$AV$6="Poulies"),$AV$7,IF(AND(COUNTIF($AX$10,"*SH*"),$AX$6="Poulies"),$AX$7,IF(AND(COUNTIF($AZ$10,"*SH*"),$AZ$6="Poulies"),$AZ$7,IF(AND(COUNTIF($BB$10,"*SH*"),$BB$6="Poulies"),$BB$7,IF(AND(COUNTIF($BD$10,"*SH*"),$BD$6="Poulies"),$BD$7,IF(AND(COUNTIF($BF$10,"*SH*"),$BF$6="Poulies"),$BF$7,IF(AND(COUNTIF($BH$10,"*SH*"),$BH$6="Poulies"),$BH$7,IF(AND(COUNTIF($BJ$10,"*SH*"),$BJ$6="Poulies"),$BJ$7,IF(AND(COUNTIF($BL$10,"*SH*"),$BL$6="Poulies"),$BL$7,IF(AND(COUNTIF($BN$10,"*SH*"),$BN$6="Poulies"),$BN$7,IF(AND(COUNTIF($BP$10,"*SH*"),$BP$6="Poulies"),$BP$7,IF(AND(COUNTIF($BR$10,"*SH*"),$BR$6="Poulies"),$BR$7,IF(AND(COUNTIF($BT$10,"*SH*"),$BT$6="Poulies"),$BT$7,IF(AND(COUNTIF($BV$10,"*SH*"),$BV$6="Poulies"),$BV$7,IF(AND(COUNTIF($BX$10,"*SH*"),$BX$6="Poulies"),$BX$7,IF(AND(COUNTIF($BZ$10,"*SH*"),$BZ$6="Poulies"),$BZ$7,IF(AND(COUNTIF($CB$10,"*SH*"),$CB$6="Poulies"),$CB$7,IF(AND(COUNTIF($CD$10,"*SH*"),$CD$6="Poulies"),$CD$7,IF(AND(COUNTIF($CF$10,"*SH*"),$CF$6="Poulies"),$CF$7,IF(AND(COUNTIF($CH$10,"*SH*"),$CH$6="Poulies"),$CH$7,IF(AND(COUNTIF($CJ$10,"*SH*"),$CJ$6="Poulies"),$CJ$7,IF(AND(COUNTIF($CL$10,"*SH*"),$CL$6="Poulies"),$CL$7,IF(AND(COUNTIF($CN$10,"*SH*"),$CN$6="Poulies"),$CN$7,IF(AND(COUNTIF($CP$10,"*SH*"),$CP$6="Poulies"),$CP$7,IF(AND(COUNTIF($CR$10,"*SH*"),$CR$6="Poulies"),$CR$7," "))))))))))))))))))))))))))))))))))))))))))))))))," ")</f>
        <v xml:space="preserve"> </v>
      </c>
      <c r="DC20" s="37" t="str">
        <f t="shared" si="0"/>
        <v xml:space="preserve"> </v>
      </c>
      <c r="DD20" s="37" t="str">
        <f t="shared" si="1"/>
        <v xml:space="preserve"> </v>
      </c>
      <c r="DE20" s="55" t="str">
        <f>IF(OR($B$20&lt;&gt;0,$D$20&lt;&gt;0,$F$20&lt;&gt;0,$H$20&lt;&gt;0,$J$20&lt;&gt;0,$L$20&lt;&gt;0,$N$20&lt;&gt;0,$P$20&lt;&gt;0,$R$20&lt;&gt;0,$T$20&lt;&gt;0,$V$20&lt;&gt;0,$X$20&lt;&gt;0,$Z$20&lt;&gt;0,$AB$20&lt;&gt;0,$AD$20&lt;&gt;0,$AF$20&lt;&gt;0,$AH$20&lt;&gt;0,$AJ$20&lt;&gt;0,$AL$20&lt;&gt;0,$AN$20&lt;&gt;0,$AP$20&lt;&gt;0,$AR$20&lt;&gt;0,$AT$20&lt;&gt;0,$AV$20&lt;&gt;0,$AX$20&lt;&gt;0,$AZ$20&lt;&gt;0,$BB$20&lt;&gt;0,$BD$20&lt;&gt;0,$BF$20&lt;&gt;0,$BH$20&lt;&gt;0,$BJ$20&lt;&gt;0,$BL$20&lt;&gt;0,$BN$20&lt;&gt;0,$BP$20&lt;&gt;0,$BR$20&lt;&gt;0,$BT$20&lt;&gt;0,$BV$20&lt;&gt;0,$BX$20&lt;&gt;0,$BZ$20&lt;&gt;0,$CB$20&lt;&gt;0,$CD$20&lt;&gt;0,$CF$20&lt;&gt;0,$CH$20&lt;&gt;0,$CJ$20&lt;&gt;0,$CL$20&lt;&gt;0,$CN$20&lt;&gt;0,$CP$20&lt;&gt;0,$CR$20&lt;&gt;0),IF(AND(COUNTIF($B$20,"*SH*"),$B$16="Poulies"),$B$17,IF(AND(COUNTIF($D$20,"*SH*"),$D$16="Poulies"),$D$17,IF(AND(COUNTIF($F$20,"*SH*"),$F$16="Poulies"),$F$17,IF(AND(COUNTIF($H$20,"*SH*"),$H$16="Poulies"),$H$17,IF(AND(COUNTIF($J$20,"*SH*"),$J$16="Poulies"),$J$17,IF(AND(COUNTIF($L$20,"*SH*"),$L$16="Poulies"),$L$17,IF(AND(COUNTIF($N$20,"*SH*"),$N$16="Poulies"),$N$17,IF(AND(COUNTIF($P$20,"*SH*"),$P$16="Poulies"),$P$17,IF(AND(COUNTIF($R$20,"*SH*"),$R$16="Poulies"),$R$17,IF(AND(COUNTIF($T$20,"*SH*"),$T$16="Poulies"),$T$17,IF(AND(COUNTIF($V$20,"*SH*"),$V$16="Poulies"),$V$17,IF(AND(COUNTIF($X$20,"*SH*"),$X$16="Poulies"),$X$17,IF(AND(COUNTIF($Z$20,"*SH*"),$Z$16="Poulies"),$Z$17,IF(AND(COUNTIF($AB$20,"*SH*"),$AB$16="Poulies"),$AB$17,IF(AND(COUNTIF($AD$20,"*SH*"),$AD$16="Poulies"),$AD$17,IF(AND(COUNTIF($AF$20,"*SH*"),$AF$16="Poulies"),$AF$17,IF(AND(COUNTIF($AH$20,"*SH*"),$AH$16="Poulies"),$AH$17,IF(AND(COUNTIF($AJ$20,"*SH*"),$AJ$16="Poulies"),$AJ$17,IF(AND(COUNTIF($AL$20,"*SH*"),$AL$16="Poulies"),$AL$17,IF(AND(COUNTIF($AN$20,"*SH*"),$AN$16="Poulies"),$AN$17,IF(AND(COUNTIF($AP$20,"*SH*"),$AP$16="Poulies"),$AP$17,IF(AND(COUNTIF($AR$20,"*SH*"),$AR$16="Poulies"),$AR$17,IF(AND(COUNTIF($AT$20,"*SH*"),$AT$16="Poulies"),$AT$17,IF(AND(COUNTIF($AV$20,"*SH*"),$AV$16="Poulies"),$AV$17,IF(AND(COUNTIF($AX$20,"*SH*"),$AX$16="Poulies"),$AX$17,IF(AND(COUNTIF($AZ$20,"*SH*"),$AZ$16="Poulies"),$AZ$17,IF(AND(COUNTIF($BB$20,"*SH*"),$BB$16="Poulies"),$BB$17,IF(AND(COUNTIF($BD$20,"*SH*"),$BD$16="Poulies"),$BD$17,IF(AND(COUNTIF($BF$20,"*SH*"),$BF$16="Poulies"),$BF$17,IF(AND(COUNTIF($BH$20,"*SH*"),$BH$16="Poulies"),$BH$17,IF(AND(COUNTIF($BJ$20,"*SH*"),$BJ$16="Poulies"),$BJ$17,IF(AND(COUNTIF($BL$20,"*SH*"),$BL$16="Poulies"),$BL$17,IF(AND(COUNTIF($BN$20,"*SH*"),$BN$16="Poulies"),$BN$17,IF(AND(COUNTIF($BP$20,"*SH*"),$BP$16="Poulies"),$BP$17,IF(AND(COUNTIF($BR$20,"*SH*"),$BR$16="Poulies"),$BR$17,IF(AND(COUNTIF($BT$20,"*SH*"),$BT$16="Poulies"),$BT$17,IF(AND(COUNTIF($BV$20,"*SH*"),$BV$16="Poulies"),$BV$17,IF(AND(COUNTIF($BX$20,"*SH*"),$BX$16="Poulies"),$BX$17,IF(AND(COUNTIF($BZ$20,"*SH*"),$BZ$16="Poulies"),$BZ$17,IF(AND(COUNTIF($CB$20,"*SH*"),$CB$16="Poulies"),$CB$17,IF(AND(COUNTIF($CD$20,"*SH*"),$CD$16="Poulies"),$CD$17,IF(AND(COUNTIF($CF$20,"*SH*"),$CF$16="Poulies"),$CF$17,IF(AND(COUNTIF($CH$20,"*SH*"),$CH$16="Poulies"),$CH$17,IF(AND(COUNTIF($CJ$20,"*SH*"),$CJ$16="Poulies"),$CJ$17,IF(AND(COUNTIF($CL$20,"*SH*"),$CL$16="Poulies"),$CL$17,IF(AND(COUNTIF($CN$20,"*SH*"),$CN$16="Poulies"),$CN$17,IF(AND(COUNTIF($CP$20,"*SH*"),$CP$16="Poulies"),$CP$17,IF(AND(COUNTIF($CR$20,"*SH*"),$CR$16="Poulies"),$CR$17," "))))))))))))))))))))))))))))))))))))))))))))))))," ")</f>
        <v xml:space="preserve"> </v>
      </c>
      <c r="DF20" s="37" t="str">
        <f t="shared" si="2"/>
        <v xml:space="preserve"> </v>
      </c>
      <c r="DG20" s="37" t="str">
        <f t="shared" si="3"/>
        <v xml:space="preserve"> </v>
      </c>
      <c r="DH20" s="57" t="str">
        <f>IF(OR($B$30&lt;&gt;0,$D$30&lt;&gt;0,$F$30&lt;&gt;0,$H$30&lt;&gt;0,$J$30&lt;&gt;0,$L$30&lt;&gt;0,$N$30&lt;&gt;0,$P$30&lt;&gt;0,$R$30&lt;&gt;0,$T$30&lt;&gt;0,$V$30&lt;&gt;0,$X$30&lt;&gt;0,$Z$30&lt;&gt;0,$AB$30&lt;&gt;0,$AD$30&lt;&gt;0,$AF$30&lt;&gt;0,$AH$30&lt;&gt;0,$AJ$30&lt;&gt;0,$AL$30&lt;&gt;0,$AN$30&lt;&gt;0,$AP$30&lt;&gt;0,$AR$30&lt;&gt;0,$AT$30&lt;&gt;0,$AV$30&lt;&gt;0,$AX$30&lt;&gt;0,$AZ$30&lt;&gt;0,$BB$30&lt;&gt;0,$BD$30&lt;&gt;0,$BF$30&lt;&gt;0,$BH$30&lt;&gt;0,$BJ$30&lt;&gt;0,$BL$30&lt;&gt;0,$BN$30&lt;&gt;0,$BP$30&lt;&gt;0,$BR$30&lt;&gt;0,$BT$30&lt;&gt;0,$BV$30&lt;&gt;0,$BX$30&lt;&gt;0,$BZ$30&lt;&gt;0,$CB$30&lt;&gt;0,$CD$30&lt;&gt;0,$CF$30&lt;&gt;0,$CH$30&lt;&gt;0,$CJ$30&lt;&gt;0,$CL$30&lt;&gt;0,$CN$30&lt;&gt;0,$CP$30&lt;&gt;0,$CR$30&lt;&gt;0),IF(AND(COUNTIF($B$30,"*SH*"),$B$26="Poulies"),$B$27,IF(AND(COUNTIF($D$30,"*SH*"),$D$26="Poulies"),$D$27,IF(AND(COUNTIF($F$30,"*SH*"),$F$26="Poulies"),$F$27,IF(AND(COUNTIF($H$30,"*SH*"),$H$26="Poulies"),$H$27,IF(AND(COUNTIF($J$30,"*SH*"),$J$26="Poulies"),$J$27,IF(AND(COUNTIF($L$30,"*SH*"),$L$26="Poulies"),$L$27,IF(AND(COUNTIF($N$30,"*SH*"),$N$26="Poulies"),$N$27,IF(AND(COUNTIF($P$30,"*SH*"),$P$26="Poulies"),$P$27,IF(AND(COUNTIF($R$30,"*SH*"),$R$26="Poulies"),$R$27,IF(AND(COUNTIF($T$30,"*SH*"),$T$26="Poulies"),$T$27,IF(AND(COUNTIF($V$30,"*SH*"),$V$26="Poulies"),$V$27,IF(AND(COUNTIF($X$30,"*SH*"),$X$26="Poulies"),$X$27,IF(AND(COUNTIF($Z$30,"*SH*"),$Z$26="Poulies"),$Z$27,IF(AND(COUNTIF($AB$30,"*SH*"),$AB$26="Poulies"),$AB$27,IF(AND(COUNTIF($AD$30,"*SH*"),$AD$26="Poulies"),$AD$27,IF(AND(COUNTIF($AF$30,"*SH*"),$AF$26="Poulies"),$AF$27,IF(AND(COUNTIF($AH$30,"*SH*"),$AH$26="Poulies"),$AH$27,IF(AND(COUNTIF($AJ$30,"*SH*"),$AJ$26="Poulies"),$AJ$27,IF(AND(COUNTIF($AL$30,"*SH*"),$AL$26="Poulies"),$AL$27,IF(AND(COUNTIF($AN$30,"*SH*"),$AN$26="Poulies"),$AN$27,IF(AND(COUNTIF($AP$30,"*SH*"),$AP$26="Poulies"),$AP$27,IF(AND(COUNTIF($AR$30,"*SH*"),$AR$26="Poulies"),$AR$27,IF(AND(COUNTIF($AT$30,"*SH*"),$AT$26="Poulies"),$AT$27,IF(AND(COUNTIF($AV$30,"*SH*"),$AV$26="Poulies"),$AV$27,IF(AND(COUNTIF($AX$30,"*SH*"),$AX$26="Poulies"),$AX$27,IF(AND(COUNTIF($AZ$30,"*SH*"),$AZ$26="Poulies"),$AZ$27,IF(AND(COUNTIF($BB$30,"*SH*"),$BB$26="Poulies"),$BB$27,IF(AND(COUNTIF($BD$30,"*SH*"),$BD$26="Poulies"),$BD$27,IF(AND(COUNTIF($BF$30,"*SH*"),$BF$26="Poulies"),$BF$27,IF(AND(COUNTIF($BH$30,"*SH*"),$BH$26="Poulies"),$BH$27,IF(AND(COUNTIF($BJ$30,"*SH*"),$BJ$26="Poulies"),$BJ$27,IF(AND(COUNTIF($BL$30,"*SH*"),$BL$26="Poulies"),$BL$27,IF(AND(COUNTIF($BN$30,"*SH*"),$BN$26="Poulies"),$BN$27,IF(AND(COUNTIF($BP$30,"*SH*"),$BP$26="Poulies"),$BP$27,IF(AND(COUNTIF($BR$30,"*SH*"),$BR$26="Poulies"),$BR$27,IF(AND(COUNTIF($BT$30,"*SH*"),$BT$26="Poulies"),$BT$27,IF(AND(COUNTIF($BV$30,"*SH*"),$BV$26="Poulies"),$BV$27,IF(AND(COUNTIF($BX$30,"*SH*"),$BX$26="Poulies"),$BX$27,IF(AND(COUNTIF($BZ$30,"*SH*"),$BZ$26="Poulies"),$BZ$27,IF(AND(COUNTIF($CB$30,"*SH*"),$CB$26="Poulies"),$CB$27,IF(AND(COUNTIF($CD$30,"*SH*"),$CD$26="Poulies"),$CD$27,IF(AND(COUNTIF($CF$30,"*SH*"),$CF$26="Poulies"),$CF$27,IF(AND(COUNTIF($CH$30,"*SH*"),$CH$26="Poulies"),$CH$27,IF(AND(COUNTIF($CJ$30,"*SH*"),$CJ$26="Poulies"),$CJ$27,IF(AND(COUNTIF($CL$30,"*SH*"),$CL$26="Poulies"),$CL$27,IF(AND(COUNTIF($CN$30,"*SH*"),$CN$26="Poulies"),$CN$27,IF(AND(COUNTIF($CP$30,"*SH*"),$CP$26="Poulies"),$CP$27,IF(AND(COUNTIF($CR$30,"*SH*"),$CR$26="Poulies"),$CR$27," "))))))))))))))))))))))))))))))))))))))))))))))))," ")</f>
        <v xml:space="preserve"> </v>
      </c>
      <c r="DI20" s="57" t="str">
        <f t="shared" si="4"/>
        <v xml:space="preserve"> </v>
      </c>
      <c r="DJ20" s="39" t="str">
        <f t="shared" si="5"/>
        <v xml:space="preserve"> </v>
      </c>
      <c r="DK20" s="38" t="str">
        <f>IF(OR($B$40&lt;&gt;0,$D$40&lt;&gt;0,$F$40&lt;&gt;0,$H$40&lt;&gt;0,$J$40&lt;&gt;0,$L$40&lt;&gt;0,$N$40&lt;&gt;0,$P$40&lt;&gt;0,$R$40&lt;&gt;0,$T$40&lt;&gt;0,$V$40&lt;&gt;0,$X$40&lt;&gt;0,$Z$40&lt;&gt;0,$AB$40&lt;&gt;0,$AD$40&lt;&gt;0,$AF$40&lt;&gt;0,$AH$40&lt;&gt;0,$AJ$40&lt;&gt;0,$AL$40&lt;&gt;0,$AN$40&lt;&gt;0,$AP$40&lt;&gt;0,$AR$40&lt;&gt;0,$AT$40&lt;&gt;0,$AV$40&lt;&gt;0,$AX$40&lt;&gt;0,$AZ$40&lt;&gt;0,$BB$40&lt;&gt;0,$BD$40&lt;&gt;0,$BF$40&lt;&gt;0,$BH$40&lt;&gt;0,$BJ$40&lt;&gt;0,$BL$40&lt;&gt;0,$BN$40&lt;&gt;0,$BP$40&lt;&gt;0,$BR$40&lt;&gt;0,$BT$40&lt;&gt;0,$BV$40&lt;&gt;0,$BX$40&lt;&gt;0,$BZ$40&lt;&gt;0,$CB$40&lt;&gt;0,$CD$40&lt;&gt;0,$CF$40&lt;&gt;0,$CH$40&lt;&gt;0,$CJ$40&lt;&gt;0,$CL$40&lt;&gt;0,$CN$40&lt;&gt;0,$CP$40&lt;&gt;0,$CR$40&lt;&gt;0),IF(AND(COUNTIF($B$40,"*SH*"),$B$36="Poulies"),$B$37,IF(AND(COUNTIF($D$40,"*SH*"),$D$36="Poulies"),$D$37,IF(AND(COUNTIF($F$40,"*SH*"),$F$36="Poulies"),$F$37,IF(AND(COUNTIF($H$40,"*SH*"),$H$36="Poulies"),$H$37,IF(AND(COUNTIF($J$40,"*SH*"),$J$36="Poulies"),$J$37,IF(AND(COUNTIF($L$40,"*SH*"),$L$36="Poulies"),$L$37,IF(AND(COUNTIF($N$40,"*SH*"),$N$36="Poulies"),$N$37,IF(AND(COUNTIF($P$40,"*SH*"),$P$36="Poulies"),$P$37,IF(AND(COUNTIF($R$40,"*SH*"),$R$36="Poulies"),$R$37,IF(AND(COUNTIF($T$40,"*SH*"),$T$36="Poulies"),$T$37,IF(AND(COUNTIF($V$40,"*SH*"),$V$36="Poulies"),$V$37,IF(AND(COUNTIF($X$40,"*SH*"),$X$36="Poulies"),$X$37,IF(AND(COUNTIF($Z$40,"*SH*"),$Z$36="Poulies"),$Z$37,IF(AND(COUNTIF($AB$40,"*SH*"),$AB$36="Poulies"),$AB$37,IF(AND(COUNTIF($AD$40,"*SH*"),$AD$36="Poulies"),$AD$37,IF(AND(COUNTIF($AF$40,"*SH*"),$AF$36="Poulies"),$AF$37,IF(AND(COUNTIF($AH$40,"*SH*"),$AH$36="Poulies"),$AH$37,IF(AND(COUNTIF($AJ$40,"*SH*"),$AJ$36="Poulies"),$AJ$37,IF(AND(COUNTIF($AL$40,"*SH*"),$AL$36="Poulies"),$AL$37,IF(AND(COUNTIF($AN$40,"*SH*"),$AN$36="Poulies"),$AN$37,IF(AND(COUNTIF($AP$40,"*SH*"),$AP$36="Poulies"),$AP$37,IF(AND(COUNTIF($AR$40,"*SH*"),$AR$36="Poulies"),$AR$37,IF(AND(COUNTIF($AT$40,"*SH*"),$AT$36="Poulies"),$AT$37,IF(AND(COUNTIF($AV$40,"*SH*"),$AV$36="Poulies"),$AV$37,IF(AND(COUNTIF($AX$40,"*SH*"),$AX$36="Poulies"),$AX$37,IF(AND(COUNTIF($AZ$40,"*SH*"),$AZ$36="Poulies"),$AZ$37,IF(AND(COUNTIF($BB$40,"*SH*"),$BB$36="Poulies"),$BB$37,IF(AND(COUNTIF($BD$40,"*SH*"),$BD$36="Poulies"),$BD$37,IF(AND(COUNTIF($BF$40,"*SH*"),$BF$36="Poulies"),$BF$37,IF(AND(COUNTIF($BH$40,"*SH*"),$BH$36="Poulies"),$BH$37,IF(AND(COUNTIF($BJ$40,"*SH*"),$BJ$36="Poulies"),$BJ$37,IF(AND(COUNTIF($BL$40,"*SH*"),$BL$36="Poulies"),$BL$37,IF(AND(COUNTIF($BN$40,"*SH*"),$BN$36="Poulies"),$BN$37,IF(AND(COUNTIF($BP$40,"*SH*"),$BP$36="Poulies"),$BP$37,IF(AND(COUNTIF($BR$40,"*SH*"),$BR$36="Poulies"),$BR$37,IF(AND(COUNTIF($BT$40,"*SH*"),$BT$36="Poulies"),$BT$37,IF(AND(COUNTIF($BV$40,"*SH*"),$BV$36="Poulies"),$BV$37,IF(AND(COUNTIF($BX$40,"*SH*"),$BX$36="Poulies"),$BX$37,IF(AND(COUNTIF($BZ$40,"*SH*"),$BZ$36="Poulies"),$BZ$37,IF(AND(COUNTIF($CB$40,"*SH*"),$CB$36="Poulies"),$CB$37,IF(AND(COUNTIF($CD$40,"*SH*"),$CD$36="Poulies"),$CD$37,IF(AND(COUNTIF($CF$40,"*SH*"),$CF$36="Poulies"),$CF$37,IF(AND(COUNTIF($CH$40,"*SH*"),$CH$36="Poulies"),$CH$37,IF(AND(COUNTIF($CJ$40,"*SH*"),$CJ$36="Poulies"),$CJ$37,IF(AND(COUNTIF($CL$40,"*SH*"),$CL$36="Poulies"),$CL$37,IF(AND(COUNTIF($CN$40,"*SH*"),$CN$36="Poulies"),$CN$37,IF(AND(COUNTIF($CP$40,"*SH*"),$CP$36="Poulies"),$CP$37,IF(AND(COUNTIF($CR$40,"*SH*"),$CR$36="Poulies"),$CR$37," "))))))))))))))))))))))))))))))))))))))))))))))))," ")</f>
        <v xml:space="preserve"> </v>
      </c>
      <c r="DL20" s="38" t="str">
        <f t="shared" si="6"/>
        <v xml:space="preserve"> </v>
      </c>
      <c r="DM20" s="38" t="str">
        <f t="shared" si="7"/>
        <v xml:space="preserve"> </v>
      </c>
      <c r="DN20" s="38" t="str">
        <f>IF(OR($B$50&lt;&gt;0,$D$50&lt;&gt;0,$F$50&lt;&gt;0,$H$50&lt;&gt;0,$J$50&lt;&gt;0,$L$50&lt;&gt;0,$N$50&lt;&gt;0,$P$50&lt;&gt;0,$R$50&lt;&gt;0,$T$50&lt;&gt;0,$V$50&lt;&gt;0,$X$50&lt;&gt;0,$Z$50&lt;&gt;0,$AB$50&lt;&gt;0,$AD$50&lt;&gt;0,$AF$50&lt;&gt;0,$AH$50&lt;&gt;0,$AJ$50&lt;&gt;0,$AL$50&lt;&gt;0,$AN$50&lt;&gt;0,$AP$50&lt;&gt;0,$AR$50&lt;&gt;0,$AT$50&lt;&gt;0,$AV$50&lt;&gt;0,$AX$50&lt;&gt;0,$AZ$50&lt;&gt;0,$BB$50&lt;&gt;0,$BD$50&lt;&gt;0,$BF$50&lt;&gt;0,$BH$50&lt;&gt;0,$BJ$50&lt;&gt;0,$BL$50&lt;&gt;0,$BN$50&lt;&gt;0,$BP$50&lt;&gt;0,$BR$50&lt;&gt;0,$BT$50&lt;&gt;0,$BV$50&lt;&gt;0,$BX$50&lt;&gt;0,$BZ$50&lt;&gt;0,$CB$50&lt;&gt;0,$CD$50&lt;&gt;0,$CF$50&lt;&gt;0,$CH$50&lt;&gt;0,$CJ$50&lt;&gt;0,$CL$50&lt;&gt;0,$CN$50&lt;&gt;0,$CP$50&lt;&gt;0,$CR$50&lt;&gt;0),IF(AND(COUNTIF($B$50,"*SH*"),$B$46="Poulies"),$B$47,IF(AND(COUNTIF($D$50,"*SH*"),$D$46="Poulies"),$D$47,IF(AND(COUNTIF($F$50,"*SH*"),$F$46="Poulies"),$F$47,IF(AND(COUNTIF($H$50,"*SH*"),$H$46="Poulies"),$H$47,IF(AND(COUNTIF($J$50,"*SH*"),$J$46="Poulies"),$J$47,IF(AND(COUNTIF($L$50,"*SH*"),$L$46="Poulies"),$L$47,IF(AND(COUNTIF($N$50,"*SH*"),$N$46="Poulies"),$N$47,IF(AND(COUNTIF($P$50,"*SH*"),$P$46="Poulies"),$P$47,IF(AND(COUNTIF($R$50,"*SH*"),$R$46="Poulies"),$R$47,IF(AND(COUNTIF($T$50,"*SH*"),$T$46="Poulies"),$T$47,IF(AND(COUNTIF($V$50,"*SH*"),$V$46="Poulies"),$V$47,IF(AND(COUNTIF($X$50,"*SH*"),$X$46="Poulies"),$X$47,IF(AND(COUNTIF($Z$50,"*SH*"),$Z$46="Poulies"),$Z$47,IF(AND(COUNTIF($AB$50,"*SH*"),$AB$46="Poulies"),$AB$47,IF(AND(COUNTIF($AD$50,"*SH*"),$AD$46="Poulies"),$AD$47,IF(AND(COUNTIF($AF$50,"*SH*"),$AF$46="Poulies"),$AF$47,IF(AND(COUNTIF($AH$50,"*SH*"),$AH$46="Poulies"),$AH$47,IF(AND(COUNTIF($AJ$50,"*SH*"),$AJ$46="Poulies"),$AJ$47,IF(AND(COUNTIF($AL$50,"*SH*"),$AL$46="Poulies"),$AL$47,IF(AND(COUNTIF($AN$50,"*SH*"),$AN$46="Poulies"),$AN$47,IF(AND(COUNTIF($AP$50,"*SH*"),$AP$46="Poulies"),$AP$47,IF(AND(COUNTIF($AR$50,"*SH*"),$AR$46="Poulies"),$AR$47,IF(AND(COUNTIF($AT$50,"*SH*"),$AT$46="Poulies"),$AT$47,IF(AND(COUNTIF($AV$50,"*SH*"),$AV$46="Poulies"),$AV$47,IF(AND(COUNTIF($AX$50,"*SH*"),$AX$46="Poulies"),$AX$47,IF(AND(COUNTIF($AZ$50,"*SH*"),$AZ$46="Poulies"),$AZ$47,IF(AND(COUNTIF($BB$50,"*SH*"),$BB$46="Poulies"),$BB$47,IF(AND(COUNTIF($BD$50,"*SH*"),$BD$46="Poulies"),$BD$47,IF(AND(COUNTIF($BF$50,"*SH*"),$BF$46="Poulies"),$BF$47,IF(AND(COUNTIF($BH$50,"*SH*"),$BH$46="Poulies"),$BH$47,IF(AND(COUNTIF($BJ$50,"*SH*"),$BJ$46="Poulies"),$BJ$47,IF(AND(COUNTIF($BL$50,"*SH*"),$BL$46="Poulies"),$BL$47,IF(AND(COUNTIF($BN$50,"*SH*"),$BN$46="Poulies"),$BN$47,IF(AND(COUNTIF($BP$50,"*SH*"),$BP$46="Poulies"),$BP$47,IF(AND(COUNTIF($BR$50,"*SH*"),$BR$46="Poulies"),$BR$47,IF(AND(COUNTIF($BT$50,"*SH*"),$BT$46="Poulies"),$BT$47,IF(AND(COUNTIF($BV$50,"*SH*"),$BV$46="Poulies"),$BV$47,IF(AND(COUNTIF($BX$50,"*SH*"),$BX$46="Poulies"),$BX$47,IF(AND(COUNTIF($BZ$50,"*SH*"),$BZ$46="Poulies"),$BZ$47,IF(AND(COUNTIF($CB$50,"*SH*"),$CB$46="Poulies"),$CB$47,IF(AND(COUNTIF($CD$50,"*SH*"),$CD$46="Poulies"),$CD$47,IF(AND(COUNTIF($CF$50,"*SH*"),$CF$46="Poulies"),$CF$47,IF(AND(COUNTIF($CH$50,"*SH*"),$CH$46="Poulies"),$CH$47,IF(AND(COUNTIF($CJ$50,"*SH*"),$CJ$46="Poulies"),$CJ$47,IF(AND(COUNTIF($CL$50,"*SH*"),$CL$46="Poulies"),$CL$47,IF(AND(COUNTIF($CN$50,"*SH*"),$CN$46="Poulies"),$CN$47,IF(AND(COUNTIF($CP$50,"*SH*"),$CP$46="Poulies"),$CP$47,IF(AND(COUNTIF($CR$50,"*SH*"),$CR$46="Poulies"),$CR$47," "))))))))))))))))))))))))))))))))))))))))))))))))," ")</f>
        <v xml:space="preserve"> </v>
      </c>
      <c r="DO20" s="38" t="str">
        <f t="shared" si="8"/>
        <v xml:space="preserve"> </v>
      </c>
      <c r="DP20" s="38" t="str">
        <f t="shared" si="9"/>
        <v xml:space="preserve"> </v>
      </c>
    </row>
    <row r="21" spans="1:120" s="33" customFormat="1" ht="23.25" customHeight="1">
      <c r="B21" s="47" t="str">
        <f>IF(OR(A16="Finale",A16="F+PF"),"Finale"," ")</f>
        <v xml:space="preserve"> </v>
      </c>
      <c r="C21" s="47"/>
      <c r="D21" s="47" t="str">
        <f>IF(AND(OR(A16="Finale",A16="F+PF"),B21="Finale"),"Finale",IF(OR(C16="finale",C16="F+PF"),"Finale"," "))</f>
        <v xml:space="preserve"> </v>
      </c>
      <c r="E21" s="45"/>
      <c r="F21" s="47" t="str">
        <f>IF(AND(B21="Finale",D21="Finale",A16="F+PF"),"Petite Finale",IF(AND(OR(C16="Finale",C16="F+PF"),D21="Finale"),"Finale",IF(OR(E16="Finale",E16="F+PF"),"Finale"," ")))</f>
        <v xml:space="preserve"> </v>
      </c>
      <c r="G21" s="45"/>
      <c r="H21" s="47" t="str">
        <f>IF(AND(D21="Finale",F21="Finale",C16="F+PF"),"Petite Finale",IF(AND(OR(E16="Finale",E16="F+PF"),F21="Finale"),"Finale",IF(OR(G16="Finale",G16="F+PF"),"Finale"," ")))</f>
        <v xml:space="preserve"> </v>
      </c>
      <c r="I21" s="47"/>
      <c r="J21" s="47" t="str">
        <f>IF(AND(F21="Finale",H21="Finale",E16="F+PF"),"Petite Finale",IF(AND(OR(G16="Finale",G16="F+PF"),H21="Finale"),"Finale",IF(OR(I16="Finale",I16="F+PF"),"Finale"," ")))</f>
        <v xml:space="preserve"> </v>
      </c>
      <c r="K21" s="45"/>
      <c r="L21" s="47" t="str">
        <f>IF(AND(H21="Finale",J21="Finale",G16="F+PF"),"Petite Finale",IF(AND(OR(I16="Finale",I16="F+PF"),J21="Finale"),"Finale",IF(OR(K16="Finale",K16="F+PF"),"Finale"," ")))</f>
        <v xml:space="preserve"> </v>
      </c>
      <c r="M21" s="46"/>
      <c r="N21" s="47" t="str">
        <f>IF(AND(J21="Finale",L21="Finale",I16="F+PF"),"Petite Finale",IF(AND(OR(K16="Finale",K16="F+PF"),L21="Finale"),"Finale",IF(OR(M16="Finale",M16="F+PF"),"Finale"," ")))</f>
        <v xml:space="preserve"> </v>
      </c>
      <c r="O21" s="47"/>
      <c r="P21" s="47" t="str">
        <f>IF(AND(L21="Finale",N21="Finale",K16="F+PF"),"Petite Finale",IF(AND(OR(M16="Finale",M16="F+PF"),N21="Finale"),"Finale",IF(OR(O16="Finale",O16="F+PF"),"Finale"," ")))</f>
        <v xml:space="preserve"> </v>
      </c>
      <c r="Q21" s="45"/>
      <c r="R21" s="47" t="str">
        <f>IF(AND(N21="Finale",P21="Finale",M16="F+PF"),"Petite Finale",IF(AND(OR(O16="Finale",O16="F+PF"),P21="Finale"),"Finale",IF(OR(Q16="Finale",Q16="F+PF"),"Finale"," ")))</f>
        <v xml:space="preserve"> </v>
      </c>
      <c r="S21" s="47"/>
      <c r="T21" s="47" t="str">
        <f>IF(AND(P21="Finale",R21="Finale",O16="F+PF"),"Petite Finale",IF(AND(OR(Q16="Finale",Q16="F+PF"),R21="Finale"),"Finale",IF(OR(S16="Finale",S16="F+PF"),"Finale"," ")))</f>
        <v xml:space="preserve"> </v>
      </c>
      <c r="U21" s="47"/>
      <c r="V21" s="47" t="str">
        <f>IF(AND(R21="Finale",T21="Finale",Q16="F+PF"),"Petite Finale",IF(AND(OR(S16="Finale",S16="F+PF"),T21="Finale"),"Finale",IF(OR(U16="Finale",U16="F+PF"),"Finale"," ")))</f>
        <v xml:space="preserve"> </v>
      </c>
      <c r="W21" s="45"/>
      <c r="X21" s="47" t="str">
        <f>IF(AND(T21="Finale",V21="Finale",S16="F+PF"),"Petite Finale",IF(AND(OR(U16="Finale",U16="F+PF"),V21="Finale"),"Finale",IF(OR(W16="Finale",W16="F+PF"),"Finale"," ")))</f>
        <v xml:space="preserve"> </v>
      </c>
      <c r="Y21" s="40"/>
      <c r="Z21" s="47" t="str">
        <f>IF(AND(V21="Finale",X21="Finale",U16="F+PF"),"Petite Finale",IF(AND(OR(W16="Finale",W16="F+PF"),X21="Finale"),"Finale",IF(OR(Y16="Finale",Y16="F+PF"),"Finale"," ")))</f>
        <v xml:space="preserve"> </v>
      </c>
      <c r="AA21" s="47"/>
      <c r="AB21" s="47" t="str">
        <f>IF(AND(X21="Finale",Z21="Finale",W16="F+PF"),"Petite Finale",IF(AND(OR(Y16="Finale",Y16="F+PF"),Z21="Finale"),"Finale",IF(OR(AA16="Finale",AA16="F+PF"),"Finale"," ")))</f>
        <v xml:space="preserve"> </v>
      </c>
      <c r="AC21" s="45"/>
      <c r="AD21" s="47" t="str">
        <f>IF(AND(Z21="Finale",AB21="Finale",Y16="F+PF"),"Petite Finale",IF(AND(OR(AA16="Finale",AA16="F+PF"),AB21="Finale"),"Finale",IF(OR(AC16="Finale",AC16="F+PF"),"Finale"," ")))</f>
        <v xml:space="preserve"> </v>
      </c>
      <c r="AE21" s="46"/>
      <c r="AF21" s="47" t="str">
        <f>IF(AND(AB21="Finale",AD21="Finale",AA16="F+PF"),"Petite Finale",IF(AND(OR(AC16="Finale",AC16="F+PF"),AD21="Finale"),"Finale",IF(OR(AE16="Finale",AE16="F+PF"),"Finale"," ")))</f>
        <v xml:space="preserve"> </v>
      </c>
      <c r="AG21" s="47"/>
      <c r="AH21" s="47" t="str">
        <f>IF(AND(AD21="Finale",AF21="Finale",AC16="F+PF"),"Petite Finale",IF(AND(OR(AE16="Finale",AE16="F+PF"),AF21="Finale"),"Finale",IF(OR(AG16="Finale",AG16="F+PF"),"Finale"," ")))</f>
        <v xml:space="preserve"> </v>
      </c>
      <c r="AI21" s="45"/>
      <c r="AJ21" s="47" t="str">
        <f>IF(AND(AF21="Finale",AH21="Finale",AE16="F+PF"),"Petite Finale",IF(AND(OR(AG16="Finale",AG16="F+PF"),AH21="Finale"),"Finale",IF(OR(AI16="Finale",AI16="F+PF"),"Finale"," ")))</f>
        <v xml:space="preserve"> </v>
      </c>
      <c r="AK21" s="40"/>
      <c r="AL21" s="47" t="str">
        <f>IF(AND(AH21="Finale",AJ21="Finale",AG16="F+PF"),"Petite Finale",IF(AND(OR(AI16="Finale",AI16="F+PF"),AJ21="Finale"),"Finale",IF(OR(AK16="Finale",AK16="F+PF"),"Finale"," ")))</f>
        <v xml:space="preserve"> </v>
      </c>
      <c r="AM21" s="47"/>
      <c r="AN21" s="47" t="str">
        <f>IF(AND(AJ21="Finale",AL21="Finale",AI16="F+PF"),"Petite Finale",IF(AND(OR(AK16="Finale",AK16="F+PF"),AL21="Finale"),"Finale",IF(OR(AM16="Finale",AM16="F+PF"),"Finale"," ")))</f>
        <v xml:space="preserve"> </v>
      </c>
      <c r="AO21" s="45"/>
      <c r="AP21" s="47" t="str">
        <f>IF(AND(AL21="Finale",AN21="Finale",AK16="F+PF"),"Petite Finale",IF(AND(OR(AM16="Finale",AM16="F+PF"),AN21="Finale"),"Finale",IF(OR(AO16="Finale",AO16="F+PF"),"Finale"," ")))</f>
        <v xml:space="preserve"> </v>
      </c>
      <c r="AQ21" s="51"/>
      <c r="AR21" s="47" t="str">
        <f>IF(AND(AN21="Finale",AP21="Finale",AM16="F+PF"),"Petite Finale",IF(AND(OR(AO16="Finale",AO16="F+PF"),AP21="Finale"),"Finale",IF(OR(AQ16="Finale",AQ16="F+PF"),"Finale"," ")))</f>
        <v xml:space="preserve"> </v>
      </c>
      <c r="AS21" s="47"/>
      <c r="AT21" s="47" t="str">
        <f>IF(AND(AP21="Finale",AR21="Finale",AO16="F+PF"),"Petite Finale",IF(AND(OR(AQ16="Finale",AQ16="F+PF"),AR21="Finale"),"Finale",IF(OR(AS16="Finale",AS16="F+PF"),"Finale"," ")))</f>
        <v xml:space="preserve"> </v>
      </c>
      <c r="AU21" s="45"/>
      <c r="AV21" s="47" t="str">
        <f>IF(AND(AR21="Finale",AT21="Finale",AQ16="F+PF"),"Petite Finale",IF(AND(OR(AS16="Finale",AS16="F+PF"),AT21="Finale"),"Finale",IF(OR(AU16="Finale",AU16="F+PF"),"Finale"," ")))</f>
        <v xml:space="preserve"> </v>
      </c>
      <c r="AW21" s="40"/>
      <c r="AX21" s="47" t="str">
        <f>IF(AND(AT21="Finale",AV21="Finale",AS16="F+PF"),"Petite Finale",IF(AND(OR(AU16="Finale",AU16="F+PF"),AV21="Finale"),"Finale",IF(OR(AW16="Finale",AW16="F+PF"),"Finale"," ")))</f>
        <v xml:space="preserve"> </v>
      </c>
      <c r="AY21" s="40"/>
      <c r="AZ21" s="47" t="str">
        <f>IF(AND(AV21="Finale",AX21="Finale",AU16="F+PF"),"Petite Finale",IF(AND(OR(AW16="Finale",AW16="F+PF"),AX21="Finale"),"Finale",IF(OR(AY16="Finale",AY16="F+PF"),"Finale"," ")))</f>
        <v xml:space="preserve"> </v>
      </c>
      <c r="BB21" s="47" t="str">
        <f>IF(AND(AX21="Finale",AZ21="Finale",AW16="F+PF"),"Petite Finale",IF(AND(OR(AY16="Finale",AY16="F+PF"),AZ21="Finale"),"Finale",IF(OR(BA16="Finale",BA16="F+PF"),"Finale"," ")))</f>
        <v xml:space="preserve"> </v>
      </c>
      <c r="BD21" s="47" t="str">
        <f>IF(AND(AZ21="Finale",BB21="Finale",AY16="F+PF"),"Petite Finale",IF(AND(OR(BA16="Finale",BA16="F+PF"),BB21="Finale"),"Finale",IF(OR(BC16="Finale",BC16="F+PF"),"Finale"," ")))</f>
        <v xml:space="preserve"> </v>
      </c>
      <c r="BF21" s="47" t="str">
        <f>IF(AND(BB21="Finale",BD21="Finale",BA16="F+PF"),"Petite Finale",IF(AND(OR(BC16="Finale",BC16="F+PF"),BD21="Finale"),"Finale",IF(OR(BE16="Finale",BE16="F+PF"),"Finale"," ")))</f>
        <v xml:space="preserve"> </v>
      </c>
      <c r="BH21" s="47" t="str">
        <f>IF(AND(BD21="Finale",BF21="Finale",BC16="F+PF"),"Petite Finale",IF(AND(OR(BE16="Finale",BE16="F+PF"),BF21="Finale"),"Finale",IF(OR(BG16="Finale",BG16="F+PF"),"Finale"," ")))</f>
        <v xml:space="preserve"> </v>
      </c>
      <c r="BJ21" s="47" t="str">
        <f>IF(AND(BF21="Finale",BH21="Finale",BE16="F+PF"),"Petite Finale",IF(AND(OR(BG16="Finale",BG16="F+PF"),BH21="Finale"),"Finale",IF(OR(BI16="Finale",BI16="F+PF"),"Finale"," ")))</f>
        <v xml:space="preserve"> </v>
      </c>
      <c r="BL21" s="47" t="str">
        <f>IF(AND(BH21="Finale",BJ21="Finale",BG16="F+PF"),"Petite Finale",IF(AND(OR(BI16="Finale",BI16="F+PF"),BJ21="Finale"),"Finale",IF(OR(BK16="Finale",BK16="F+PF"),"Finale"," ")))</f>
        <v xml:space="preserve"> </v>
      </c>
      <c r="BN21" s="47" t="str">
        <f>IF(AND(BJ21="Finale",BL21="Finale",BI16="F+PF"),"Petite Finale",IF(AND(OR(BK16="Finale",BK16="F+PF"),BL21="Finale"),"Finale",IF(OR(BM16="Finale",BM16="F+PF"),"Finale"," ")))</f>
        <v xml:space="preserve"> </v>
      </c>
      <c r="BP21" s="47" t="str">
        <f>IF(AND(BL21="Finale",BN21="Finale",BK16="F+PF"),"Petite Finale",IF(AND(OR(BM16="Finale",BM16="F+PF"),BN21="Finale"),"Finale",IF(OR(BO16="Finale",BO16="F+PF"),"Finale"," ")))</f>
        <v xml:space="preserve"> </v>
      </c>
      <c r="BR21" s="47" t="str">
        <f>IF(AND(BN21="Finale",BP21="Finale",BM16="F+PF"),"Petite Finale",IF(AND(OR(BO16="Finale",BO16="F+PF"),BP21="Finale"),"Finale",IF(OR(BQ16="Finale",BQ16="F+PF"),"Finale"," ")))</f>
        <v xml:space="preserve"> </v>
      </c>
      <c r="BT21" s="47" t="str">
        <f>IF(AND(BP21="Finale",BR21="Finale",BO16="F+PF"),"Petite Finale",IF(AND(OR(BQ16="Finale",BQ16="F+PF"),BR21="Finale"),"Finale",IF(OR(BS16="Finale",BS16="F+PF"),"Finale"," ")))</f>
        <v xml:space="preserve"> </v>
      </c>
      <c r="BV21" s="47" t="str">
        <f>IF(AND(BR21="Finale",BT21="Finale",BQ16="F+PF"),"Petite Finale",IF(AND(OR(BS16="Finale",BS16="F+PF"),BT21="Finale"),"Finale",IF(OR(BU16="Finale",BU16="F+PF"),"Finale"," ")))</f>
        <v xml:space="preserve"> </v>
      </c>
      <c r="BX21" s="47" t="str">
        <f>IF(AND(BT21="Finale",BV21="Finale",BS16="F+PF"),"Petite Finale",IF(AND(OR(BU16="Finale",BU16="F+PF"),BV21="Finale"),"Finale",IF(OR(BW16="Finale",BW16="F+PF"),"Finale"," ")))</f>
        <v xml:space="preserve"> </v>
      </c>
      <c r="BZ21" s="47" t="str">
        <f>IF(AND(BV21="Finale",BX21="Finale",BU16="F+PF"),"Petite Finale",IF(AND(OR(BW16="Finale",BW16="F+PF"),BX21="Finale"),"Finale",IF(OR(BY16="Finale",BY16="F+PF"),"Finale"," ")))</f>
        <v xml:space="preserve"> </v>
      </c>
      <c r="CB21" s="47" t="str">
        <f>IF(AND(BX21="Finale",BZ21="Finale",BW16="F+PF"),"Petite Finale",IF(AND(OR(BY16="Finale",BY16="F+PF"),BZ21="Finale"),"Finale",IF(OR(CA16="Finale",CA16="F+PF"),"Finale"," ")))</f>
        <v xml:space="preserve"> </v>
      </c>
      <c r="CD21" s="47" t="str">
        <f>IF(AND(BZ21="Finale",CB21="Finale",BY16="F+PF"),"Petite Finale",IF(AND(OR(CA16="Finale",CA16="F+PF"),CB21="Finale"),"Finale",IF(OR(CC16="Finale",CC16="F+PF"),"Finale"," ")))</f>
        <v xml:space="preserve"> </v>
      </c>
      <c r="CF21" s="47" t="str">
        <f>IF(AND(CB21="Finale",CD21="Finale",CA16="F+PF"),"Petite Finale",IF(AND(OR(CC16="Finale",CC16="F+PF"),CD21="Finale"),"Finale",IF(OR(CE16="Finale",CE16="F+PF"),"Finale"," ")))</f>
        <v xml:space="preserve"> </v>
      </c>
      <c r="CH21" s="47" t="str">
        <f>IF(AND(CD21="Finale",CF21="Finale",CC16="F+PF"),"Petite Finale",IF(AND(OR(CE16="Finale",CE16="F+PF"),CF21="Finale"),"Finale",IF(OR(CG16="Finale",CG16="F+PF"),"Finale"," ")))</f>
        <v xml:space="preserve"> </v>
      </c>
      <c r="CJ21" s="47" t="str">
        <f>IF(AND(CF21="Finale",CH21="Finale",CE16="F+PF"),"Petite Finale",IF(AND(OR(CG16="Finale",CG16="F+PF"),CH21="Finale"),"Finale",IF(OR(CI16="Finale",CI16="F+PF"),"Finale"," ")))</f>
        <v xml:space="preserve"> </v>
      </c>
      <c r="CL21" s="47" t="str">
        <f>IF(AND(CH21="Finale",CJ21="Finale",CG16="F+PF"),"Petite Finale",IF(AND(OR(CI16="Finale",CI16="F+PF"),CJ21="Finale"),"Finale",IF(OR(CK16="Finale",CK16="F+PF"),"Finale"," ")))</f>
        <v xml:space="preserve"> </v>
      </c>
      <c r="CN21" s="47" t="str">
        <f>IF(AND(CJ21="Finale",CL21="Finale",CI16="F+PF"),"Petite Finale",IF(AND(OR(CK16="Finale",CK16="F+PF"),CL21="Finale"),"Finale",IF(OR(CM16="Finale",CM16="F+PF"),"Finale"," ")))</f>
        <v xml:space="preserve"> </v>
      </c>
      <c r="CP21" s="47" t="str">
        <f>IF(AND(CL21="Finale",CN21="Finale",CK16="F+PF"),"Petite Finale",IF(AND(OR(CM16="Finale",CM16="F+PF"),CN21="Finale"),"Finale",IF(OR(CO16="Finale",CO16="F+PF"),"Finale"," ")))</f>
        <v xml:space="preserve"> </v>
      </c>
      <c r="CR21" s="47" t="str">
        <f>IF(AND(CN21="Finale",CP21="Finale",CM16="F+PF"),"Petite Finale",IF(AND(OR(CO16="Finale",CO16="F+PF"),CP21="Finale"),"Finale",IF(OR(CQ16="Finale",CQ16="F+PF"),"Finale"," ")))</f>
        <v xml:space="preserve"> </v>
      </c>
      <c r="DA21" s="36" t="s">
        <v>42</v>
      </c>
      <c r="DB21" s="37" t="str">
        <f>IF(OR($B$10&lt;&gt;0,$D$10&lt;&gt;0,$F$10&lt;&gt;0,$H$10&lt;&gt;0,$J$10&lt;&gt;0,$L$10&lt;&gt;0,$N$10&lt;&gt;0,$P$10&lt;&gt;0,$R$10&lt;&gt;0,$T$10&lt;&gt;0,$V$10&lt;&gt;0,$X$10&lt;&gt;0,$Z$10&lt;&gt;0,$AB$10&lt;&gt;0,$AD$10&lt;&gt;0,$AF$10&lt;&gt;0,$AH$10&lt;&gt;0,$AJ$10&lt;&gt;0,$AL$10&lt;&gt;0,$AN$10&lt;&gt;0,$AP$10&lt;&gt;0,$AR$10&lt;&gt;0,$AT$10&lt;&gt;0,$AV$10&lt;&gt;0,$AX$10&lt;&gt;0,$AZ$10&lt;&gt;0,$BB$10&lt;&gt;0,$BD$10&lt;&gt;0,$BF$10&lt;&gt;0,$BH$10&lt;&gt;0,$BJ$10&lt;&gt;0,$BL$10&lt;&gt;0,$BN$10&lt;&gt;0,$BP$10&lt;&gt;0,$BR$10&lt;&gt;0,$BT$10&lt;&gt;0,$BV$10&lt;&gt;0,$BX$10&lt;&gt;0,$BZ$10&lt;&gt;0,$CB$10&lt;&gt;0,$CD$10&lt;&gt;0,$CF$10&lt;&gt;0,$CH$10&lt;&gt;0,$CJ$10&lt;&gt;0,$CL$10&lt;&gt;0,$CN$10&lt;&gt;0,$CP$10&lt;&gt;0,$CR$10&lt;&gt;0),IF(AND(COUNTIF($B$10,"*SD*"),$B$6="Poulies"),$B$7,IF(AND(COUNTIF($D$10,"*SD*"),$D$6="Poulies"),$D$7,IF(AND(COUNTIF($F$10,"*SD*"),$F$6="Poulies"),$F$7,IF(AND(COUNTIF($H$10,"*SD*"),$H$6="Poulies"),$H$7,IF(AND(COUNTIF($J$10,"*SD*"),$J$6="Poulies"),$J$7,IF(AND(COUNTIF($L$10,"*SD*"),$L$6="Poulies"),$L$7,IF(AND(COUNTIF($N$10,"*SD*"),$N$6="Poulies"),$N$7,IF(AND(COUNTIF($P$10,"*SD*"),$P$6="Poulies"),$P$7,IF(AND(COUNTIF($R$10,"*SD*"),$R$6="Poulies"),$R$7,IF(AND(COUNTIF($T$10,"*SD*"),$T$6="Poulies"),$T$7,IF(AND(COUNTIF($V$10,"*SD*"),$V$6="Poulies"),$V$7,IF(AND(COUNTIF($X$10,"*SD*"),$X$6="Poulies"),$X$7,IF(AND(COUNTIF($Z$10,"*SD*"),$Z$6="Poulies"),$Z$7,IF(AND(COUNTIF($AB$10,"*SD*"),$AB$6="Poulies"),$AB$7,IF(AND(COUNTIF($AD$10,"*SD*"),$AD$6="Poulies"),$AD$7,IF(AND(COUNTIF($AF$10,"*SD*"),$AF$6="Poulies"),$AF$7,IF(AND(COUNTIF($AH$10,"*SD*"),$AH$6="Poulies"),$AH$7,IF(AND(COUNTIF($AJ$10,"*SD*"),$AJ$6="Poulies"),$AJ$7,IF(AND(COUNTIF($AL$10,"*SD*"),$AL$6="Poulies"),$AL$7,IF(AND(COUNTIF($AN$10,"*SD*"),$AN$6="Poulies"),$AN$7,IF(AND(COUNTIF($AP$10,"*SD*"),$AP$6="Poulies"),$AP$7,IF(AND(COUNTIF($AR$10,"*SD*"),$AR$6="Poulies"),$AR$7,IF(AND(COUNTIF($AT$10,"*SD*"),$AT$6="Poulies"),$AT$7,IF(AND(COUNTIF($AV$10,"*SD*"),$AV$6="Poulies"),$AV$7,IF(AND(COUNTIF($AX$10,"*SD*"),$AX$6="Poulies"),$AX$7,IF(AND(COUNTIF($AZ$10,"*SD*"),$AZ$6="Poulies"),$AZ$7,IF(AND(COUNTIF($BB$10,"*SD*"),$BB$6="Poulies"),$BB$7,IF(AND(COUNTIF($BD$10,"*SD*"),$BD$6="Poulies"),$BD$7,IF(AND(COUNTIF($BF$10,"*SD*"),$BF$6="Poulies"),$BF$7,IF(AND(COUNTIF($BH$10,"*SD*"),$BH$6="Poulies"),$BH$7,IF(AND(COUNTIF($BJ$10,"*SD*"),$BJ$6="Poulies"),$BJ$7,IF(AND(COUNTIF($BL$10,"*SD*"),$BL$6="Poulies"),$BL$7,IF(AND(COUNTIF($BN$10,"*SD*"),$BN$6="Poulies"),$BN$7,IF(AND(COUNTIF($BP$10,"*SD*"),$BP$6="Poulies"),$BP$7,IF(AND(COUNTIF($BR$10,"*SD*"),$BR$6="Poulies"),$BR$7,IF(AND(COUNTIF($BT$10,"*SD*"),$BT$6="Poulies"),$BT$7,IF(AND(COUNTIF($BV$10,"*SD*"),$BV$6="Poulies"),$BV$7,IF(AND(COUNTIF($BX$10,"*SD*"),$BX$6="Poulies"),$BX$7,IF(AND(COUNTIF($BZ$10,"*SD*"),$BZ$6="Poulies"),$BZ$7,IF(AND(COUNTIF($CB$10,"*SD*"),$CB$6="Poulies"),$CB$7,IF(AND(COUNTIF($CD$10,"*SD*"),$CD$6="Poulies"),$CD$7,IF(AND(COUNTIF($CF$10,"*SD*"),$CF$6="Poulies"),$CF$7,IF(AND(COUNTIF($CH$10,"*SD*"),$CH$6="Poulies"),$CH$7,IF(AND(COUNTIF($CJ$10,"*SD*"),$CJ$6="Poulies"),$CJ$7,IF(AND(COUNTIF($CL$10,"*SD*"),$CL$6="Poulies"),$CL$7,IF(AND(COUNTIF($CN$10,"*SD*"),$CN$6="Poulies"),$CN$7,IF(AND(COUNTIF($CP$10,"*SD*"),$CP$6="Poulies"),$CP$7,IF(AND(COUNTIF($CR$10,"*SD*"),$CR$6="Poulies"),$CR$7," "))))))))))))))))))))))))))))))))))))))))))))))))," ")</f>
        <v xml:space="preserve"> </v>
      </c>
      <c r="DC21" s="37" t="str">
        <f t="shared" si="0"/>
        <v xml:space="preserve"> </v>
      </c>
      <c r="DD21" s="37" t="str">
        <f t="shared" si="1"/>
        <v xml:space="preserve"> </v>
      </c>
      <c r="DE21" s="37" t="str">
        <f>IF(OR($B$20&lt;&gt;0,$D$20&lt;&gt;0,$F$20&lt;&gt;0,$H$20&lt;&gt;0,$J$20&lt;&gt;0,$L$20&lt;&gt;0,$N$20&lt;&gt;0,$P$20&lt;&gt;0,$R$20&lt;&gt;0,$T$20&lt;&gt;0,$V$20&lt;&gt;0,$X$20&lt;&gt;0,$Z$20&lt;&gt;0,$AB$20&lt;&gt;0,$AD$20&lt;&gt;0,$AF$20&lt;&gt;0,$AH$20&lt;&gt;0,$AJ$20&lt;&gt;0,$AL$20&lt;&gt;0,$AN$20&lt;&gt;0,$AP$20&lt;&gt;0,$AR$20&lt;&gt;0,$AT$20&lt;&gt;0,$AV$20&lt;&gt;0,$AX$20&lt;&gt;0,$AZ$20&lt;&gt;0,$BB$20&lt;&gt;0,$BD$20&lt;&gt;0,$BF$20&lt;&gt;0,$BH$20&lt;&gt;0,$BJ$20&lt;&gt;0,$BL$20&lt;&gt;0,$BN$20&lt;&gt;0,$BP$20&lt;&gt;0,$BR$20&lt;&gt;0,$BT$20&lt;&gt;0,$BV$20&lt;&gt;0,$BX$20&lt;&gt;0,$BZ$20&lt;&gt;0,$CB$20&lt;&gt;0,$CD$20&lt;&gt;0,$CF$20&lt;&gt;0,$CH$20&lt;&gt;0,$CJ$20&lt;&gt;0,$CL$20&lt;&gt;0,$CN$20&lt;&gt;0,$CP$20&lt;&gt;0,$CR$20&lt;&gt;0),IF(AND(COUNTIF($B$20,"*SD*"),$B$16="Poulies"),$B$17,IF(AND(COUNTIF($D$20,"*SD*"),$D$16="Poulies"),$D$17,IF(AND(COUNTIF($F$20,"*SD*"),$F$16="Poulies"),$F$17,IF(AND(COUNTIF($H$20,"*SD*"),$H$16="Poulies"),$H$17,IF(AND(COUNTIF($J$20,"*SD*"),$J$16="Poulies"),$J$17,IF(AND(COUNTIF($L$20,"*SD*"),$L$16="Poulies"),$L$17,IF(AND(COUNTIF($N$20,"*SD*"),$N$16="Poulies"),$N$17,IF(AND(COUNTIF($P$20,"*SD*"),$P$16="Poulies"),$P$17,IF(AND(COUNTIF($R$20,"*SD*"),$R$16="Poulies"),$R$17,IF(AND(COUNTIF($T$20,"*SD*"),$T$16="Poulies"),$T$17,IF(AND(COUNTIF($V$20,"*SD*"),$V$16="Poulies"),$V$17,IF(AND(COUNTIF($X$20,"*SD*"),$X$16="Poulies"),$X$17,IF(AND(COUNTIF($Z$20,"*SD*"),$Z$16="Poulies"),$Z$17,IF(AND(COUNTIF($AB$20,"*SD*"),$AB$16="Poulies"),$AB$17,IF(AND(COUNTIF($AD$20,"*SD*"),$AD$16="Poulies"),$AD$17,IF(AND(COUNTIF($AF$20,"*SD*"),$AF$16="Poulies"),$AF$17,IF(AND(COUNTIF($AH$20,"*SD*"),$AH$16="Poulies"),$AH$17,IF(AND(COUNTIF($AJ$20,"*SD*"),$AJ$16="Poulies"),$AJ$17,IF(AND(COUNTIF($AL$20,"*SD*"),$AL$16="Poulies"),$AL$17,IF(AND(COUNTIF($AN$20,"*SD*"),$AN$16="Poulies"),$AN$17,IF(AND(COUNTIF($AP$20,"*SD*"),$AP$16="Poulies"),$AP$17,IF(AND(COUNTIF($AR$20,"*SD*"),$AR$16="Poulies"),$AR$17,IF(AND(COUNTIF($AT$20,"*SD*"),$AT$16="Poulies"),$AT$17,IF(AND(COUNTIF($AV$20,"*SD*"),$AV$16="Poulies"),$AV$17,IF(AND(COUNTIF($AX$20,"*SD*"),$AX$16="Poulies"),$AX$17,IF(AND(COUNTIF($AZ$20,"*SD*"),$AZ$16="Poulies"),$AZ$17,IF(AND(COUNTIF($BB$20,"*SD*"),$BB$16="Poulies"),$BB$17,IF(AND(COUNTIF($BD$20,"*SD*"),$BD$16="Poulies"),$BD$17,IF(AND(COUNTIF($BF$20,"*SD*"),$BF$16="Poulies"),$BF$17,IF(AND(COUNTIF($BH$20,"*SD*"),$BH$16="Poulies"),$BH$17,IF(AND(COUNTIF($BJ$20,"*SD*"),$BJ$16="Poulies"),$BJ$17,IF(AND(COUNTIF($BL$20,"*SD*"),$BL$16="Poulies"),$BL$17,IF(AND(COUNTIF($BN$20,"*SD*"),$BN$16="Poulies"),$BN$17,IF(AND(COUNTIF($BP$20,"*SD*"),$BP$16="Poulies"),$BP$17,IF(AND(COUNTIF($BR$20,"*SD*"),$BR$16="Poulies"),$BR$17,IF(AND(COUNTIF($BT$20,"*SD*"),$BT$16="Poulies"),$BT$17,IF(AND(COUNTIF($BV$20,"*SD*"),$BV$16="Poulies"),$BV$17,IF(AND(COUNTIF($BX$20,"*SD*"),$BX$16="Poulies"),$BX$17,IF(AND(COUNTIF($BZ$20,"*SD*"),$BZ$16="Poulies"),$BZ$17,IF(AND(COUNTIF($CB$20,"*SD*"),$CB$16="Poulies"),$CB$17,IF(AND(COUNTIF($CD$20,"*SD*"),$CD$16="Poulies"),$CD$17,IF(AND(COUNTIF($CF$20,"*SD*"),$CF$16="Poulies"),$CF$17,IF(AND(COUNTIF($CH$20,"*SD*"),$CH$16="Poulies"),$CH$17,IF(AND(COUNTIF($CJ$20,"*SD*"),$CJ$16="Poulies"),$CJ$17,IF(AND(COUNTIF($CL$20,"*SD*"),$CL$16="Poulies"),$CL$17,IF(AND(COUNTIF($CN$20,"*SD*"),$CN$16="Poulies"),$CN$17,IF(AND(COUNTIF($CP$20,"*SD*"),$CP$16="Poulies"),$CP$17,IF(AND(COUNTIF($CR$20,"*SD*"),$CR$16="Poulies"),$CR$17," "))))))))))))))))))))))))))))))))))))))))))))))))," ")</f>
        <v xml:space="preserve"> </v>
      </c>
      <c r="DF21" s="37" t="str">
        <f t="shared" si="2"/>
        <v xml:space="preserve"> </v>
      </c>
      <c r="DG21" s="37" t="str">
        <f t="shared" si="3"/>
        <v xml:space="preserve"> </v>
      </c>
      <c r="DH21" s="57" t="str">
        <f>IF(OR($B$30&lt;&gt;0,$D$30&lt;&gt;0,$F$30&lt;&gt;0,$H$30&lt;&gt;0,$J$30&lt;&gt;0,$L$30&lt;&gt;0,$N$30&lt;&gt;0,$P$30&lt;&gt;0,$R$30&lt;&gt;0,$T$30&lt;&gt;0,$V$30&lt;&gt;0,$X$30&lt;&gt;0,$Z$30&lt;&gt;0,$AB$30&lt;&gt;0,$AD$30&lt;&gt;0,$AF$30&lt;&gt;0,$AH$30&lt;&gt;0,$AJ$30&lt;&gt;0,$AL$30&lt;&gt;0,$AN$30&lt;&gt;0,$AP$30&lt;&gt;0,$AR$30&lt;&gt;0,$AT$30&lt;&gt;0,$AV$30&lt;&gt;0,$AX$30&lt;&gt;0,$AZ$30&lt;&gt;0,$BB$30&lt;&gt;0,$BD$30&lt;&gt;0,$BF$30&lt;&gt;0,$BH$30&lt;&gt;0,$BJ$30&lt;&gt;0,$BL$30&lt;&gt;0,$BN$30&lt;&gt;0,$BP$30&lt;&gt;0,$BR$30&lt;&gt;0,$BT$30&lt;&gt;0,$BV$30&lt;&gt;0,$BX$30&lt;&gt;0,$BZ$30&lt;&gt;0,$CB$30&lt;&gt;0,$CD$30&lt;&gt;0,$CF$30&lt;&gt;0,$CH$30&lt;&gt;0,$CJ$30&lt;&gt;0,$CL$30&lt;&gt;0,$CN$30&lt;&gt;0,$CP$30&lt;&gt;0,$CR$30&lt;&gt;0),IF(AND(COUNTIF($B$30,"*SD*"),$B$26="Poulies"),$B$27,IF(AND(COUNTIF($D$30,"*SD*"),$D$26="Poulies"),$D$27,IF(AND(COUNTIF($F$30,"*SD*"),$F$26="Poulies"),$F$27,IF(AND(COUNTIF($H$30,"*SD*"),$H$26="Poulies"),$H$27,IF(AND(COUNTIF($J$30,"*SD*"),$J$26="Poulies"),$J$27,IF(AND(COUNTIF($L$30,"*SD*"),$L$26="Poulies"),$L$27,IF(AND(COUNTIF($N$30,"*SD*"),$N$26="Poulies"),$N$27,IF(AND(COUNTIF($P$30,"*SD*"),$P$26="Poulies"),$P$27,IF(AND(COUNTIF($R$30,"*SD*"),$R$26="Poulies"),$R$27,IF(AND(COUNTIF($T$30,"*SD*"),$T$26="Poulies"),$T$27,IF(AND(COUNTIF($V$30,"*SD*"),$V$26="Poulies"),$V$27,IF(AND(COUNTIF($X$30,"*SD*"),$X$26="Poulies"),$X$27,IF(AND(COUNTIF($Z$30,"*SD*"),$Z$26="Poulies"),$Z$27,IF(AND(COUNTIF($AB$30,"*SD*"),$AB$26="Poulies"),$AB$27,IF(AND(COUNTIF($AD$30,"*SD*"),$AD$26="Poulies"),$AD$27,IF(AND(COUNTIF($AF$30,"*SD*"),$AF$26="Poulies"),$AF$27,IF(AND(COUNTIF($AH$30,"*SD*"),$AH$26="Poulies"),$AH$27,IF(AND(COUNTIF($AJ$30,"*SD*"),$AJ$26="Poulies"),$AJ$27,IF(AND(COUNTIF($AL$30,"*SD*"),$AL$26="Poulies"),$AL$27,IF(AND(COUNTIF($AN$30,"*SD*"),$AN$26="Poulies"),$AN$27,IF(AND(COUNTIF($AP$30,"*SD*"),$AP$26="Poulies"),$AP$27,IF(AND(COUNTIF($AR$30,"*SD*"),$AR$26="Poulies"),$AR$27,IF(AND(COUNTIF($AT$30,"*SD*"),$AT$26="Poulies"),$AT$27,IF(AND(COUNTIF($AV$30,"*SD*"),$AV$26="Poulies"),$AV$27,IF(AND(COUNTIF($AX$30,"*SD*"),$AX$26="Poulies"),$AX$27,IF(AND(COUNTIF($AZ$30,"*SD*"),$AZ$26="Poulies"),$AZ$27,IF(AND(COUNTIF($BB$30,"*SD*"),$BB$26="Poulies"),$BB$27,IF(AND(COUNTIF($BD$30,"*SD*"),$BD$26="Poulies"),$BD$27,IF(AND(COUNTIF($BF$30,"*SD*"),$BF$26="Poulies"),$BF$27,IF(AND(COUNTIF($BH$30,"*SD*"),$BH$26="Poulies"),$BH$27,IF(AND(COUNTIF($BJ$30,"*SD*"),$BJ$26="Poulies"),$BJ$27,IF(AND(COUNTIF($BL$30,"*SD*"),$BL$26="Poulies"),$BL$27,IF(AND(COUNTIF($BN$30,"*SD*"),$BN$26="Poulies"),$BN$27,IF(AND(COUNTIF($BP$30,"*SD*"),$BP$26="Poulies"),$BP$27,IF(AND(COUNTIF($BR$30,"*SD*"),$BR$26="Poulies"),$BR$27,IF(AND(COUNTIF($BT$30,"*SD*"),$BT$26="Poulies"),$BT$27,IF(AND(COUNTIF($BV$30,"*SD*"),$BV$26="Poulies"),$BV$27,IF(AND(COUNTIF($BX$30,"*SD*"),$BX$26="Poulies"),$BX$27,IF(AND(COUNTIF($BZ$30,"*SD*"),$BZ$26="Poulies"),$BZ$27,IF(AND(COUNTIF($CB$30,"*SD*"),$CB$26="Poulies"),$CB$27,IF(AND(COUNTIF($CD$30,"*SD*"),$CD$26="Poulies"),$CD$27,IF(AND(COUNTIF($CF$30,"*SD*"),$CF$26="Poulies"),$CF$27,IF(AND(COUNTIF($CH$30,"*SD*"),$CH$26="Poulies"),$CH$27,IF(AND(COUNTIF($CJ$30,"*SD*"),$CJ$26="Poulies"),$CJ$27,IF(AND(COUNTIF($CL$30,"*SD*"),$CL$26="Poulies"),$CL$27,IF(AND(COUNTIF($CN$30,"*SD*"),$CN$26="Poulies"),$CN$27,IF(AND(COUNTIF($CP$30,"*SD*"),$CP$26="Poulies"),$CP$27,IF(AND(COUNTIF($CR$30,"*SD*"),$CR$26="Poulies"),$CR$27," "))))))))))))))))))))))))))))))))))))))))))))))))," ")</f>
        <v xml:space="preserve"> </v>
      </c>
      <c r="DI21" s="57" t="str">
        <f t="shared" si="4"/>
        <v xml:space="preserve"> </v>
      </c>
      <c r="DJ21" s="39" t="str">
        <f t="shared" si="5"/>
        <v xml:space="preserve"> </v>
      </c>
      <c r="DK21" s="38" t="str">
        <f>IF(OR($B$40&lt;&gt;0,$D$40&lt;&gt;0,$F$40&lt;&gt;0,$H$40&lt;&gt;0,$J$40&lt;&gt;0,$L$40&lt;&gt;0,$N$40&lt;&gt;0,$P$40&lt;&gt;0,$R$40&lt;&gt;0,$T$40&lt;&gt;0,$V$40&lt;&gt;0,$X$40&lt;&gt;0,$Z$40&lt;&gt;0,$AB$40&lt;&gt;0,$AD$40&lt;&gt;0,$AF$40&lt;&gt;0,$AH$40&lt;&gt;0,$AJ$40&lt;&gt;0,$AL$40&lt;&gt;0,$AN$40&lt;&gt;0,$AP$40&lt;&gt;0,$AR$40&lt;&gt;0,$AT$40&lt;&gt;0,$AV$40&lt;&gt;0,$AX$40&lt;&gt;0,$AZ$40&lt;&gt;0,$BB$40&lt;&gt;0,$BD$40&lt;&gt;0,$BF$40&lt;&gt;0,$BH$40&lt;&gt;0,$BJ$40&lt;&gt;0,$BL$40&lt;&gt;0,$BN$40&lt;&gt;0,$BP$40&lt;&gt;0,$BR$40&lt;&gt;0,$BT$40&lt;&gt;0,$BV$40&lt;&gt;0,$BX$40&lt;&gt;0,$BZ$40&lt;&gt;0,$CB$40&lt;&gt;0,$CD$40&lt;&gt;0,$CF$40&lt;&gt;0,$CH$40&lt;&gt;0,$CJ$40&lt;&gt;0,$CL$40&lt;&gt;0,$CN$40&lt;&gt;0,$CP$40&lt;&gt;0,$CR$40&lt;&gt;0),IF(AND(COUNTIF($B$40,"*SD*"),$B$36="Poulies"),$B$37,IF(AND(COUNTIF($D$40,"*SD*"),$D$36="Poulies"),$D$37,IF(AND(COUNTIF($F$40,"*SD*"),$F$36="Poulies"),$F$37,IF(AND(COUNTIF($H$40,"*SD*"),$H$36="Poulies"),$H$37,IF(AND(COUNTIF($J$40,"*SD*"),$J$36="Poulies"),$J$37,IF(AND(COUNTIF($L$40,"*SD*"),$L$36="Poulies"),$L$37,IF(AND(COUNTIF($N$40,"*SD*"),$N$36="Poulies"),$N$37,IF(AND(COUNTIF($P$40,"*SD*"),$P$36="Poulies"),$P$37,IF(AND(COUNTIF($R$40,"*SD*"),$R$36="Poulies"),$R$37,IF(AND(COUNTIF($T$40,"*SD*"),$T$36="Poulies"),$T$37,IF(AND(COUNTIF($V$40,"*SD*"),$V$36="Poulies"),$V$37,IF(AND(COUNTIF($X$40,"*SD*"),$X$36="Poulies"),$X$37,IF(AND(COUNTIF($Z$40,"*SD*"),$Z$36="Poulies"),$Z$37,IF(AND(COUNTIF($AB$40,"*SD*"),$AB$36="Poulies"),$AB$37,IF(AND(COUNTIF($AD$40,"*SD*"),$AD$36="Poulies"),$AD$37,IF(AND(COUNTIF($AF$40,"*SD*"),$AF$36="Poulies"),$AF$37,IF(AND(COUNTIF($AH$40,"*SD*"),$AH$36="Poulies"),$AH$37,IF(AND(COUNTIF($AJ$40,"*SD*"),$AJ$36="Poulies"),$AJ$37,IF(AND(COUNTIF($AL$40,"*SD*"),$AL$36="Poulies"),$AL$37,IF(AND(COUNTIF($AN$40,"*SD*"),$AN$36="Poulies"),$AN$37,IF(AND(COUNTIF($AP$40,"*SD*"),$AP$36="Poulies"),$AP$37,IF(AND(COUNTIF($AR$40,"*SD*"),$AR$36="Poulies"),$AR$37,IF(AND(COUNTIF($AT$40,"*SD*"),$AT$36="Poulies"),$AT$37,IF(AND(COUNTIF($AV$40,"*SD*"),$AV$36="Poulies"),$AV$37,IF(AND(COUNTIF($AX$40,"*SD*"),$AX$36="Poulies"),$AX$37,IF(AND(COUNTIF($AZ$40,"*SD*"),$AZ$36="Poulies"),$AZ$37,IF(AND(COUNTIF($BB$40,"*SD*"),$BB$36="Poulies"),$BB$37,IF(AND(COUNTIF($BD$40,"*SD*"),$BD$36="Poulies"),$BD$37,IF(AND(COUNTIF($BF$40,"*SD*"),$BF$36="Poulies"),$BF$37,IF(AND(COUNTIF($BH$40,"*SD*"),$BH$36="Poulies"),$BH$37,IF(AND(COUNTIF($BJ$40,"*SD*"),$BJ$36="Poulies"),$BJ$37,IF(AND(COUNTIF($BL$40,"*SD*"),$BL$36="Poulies"),$BL$37,IF(AND(COUNTIF($BN$40,"*SD*"),$BN$36="Poulies"),$BN$37,IF(AND(COUNTIF($BP$40,"*SD*"),$BP$36="Poulies"),$BP$37,IF(AND(COUNTIF($BR$40,"*SD*"),$BR$36="Poulies"),$BR$37,IF(AND(COUNTIF($BT$40,"*SD*"),$BT$36="Poulies"),$BT$37,IF(AND(COUNTIF($BV$40,"*SD*"),$BV$36="Poulies"),$BV$37,IF(AND(COUNTIF($BX$40,"*SD*"),$BX$36="Poulies"),$BX$37,IF(AND(COUNTIF($BZ$40,"*SD*"),$BZ$36="Poulies"),$BZ$37,IF(AND(COUNTIF($CB$40,"*SD*"),$CB$36="Poulies"),$CB$37,IF(AND(COUNTIF($CD$40,"*SD*"),$CD$36="Poulies"),$CD$37,IF(AND(COUNTIF($CF$40,"*SD*"),$CF$36="Poulies"),$CF$37,IF(AND(COUNTIF($CH$40,"*SD*"),$CH$36="Poulies"),$CH$37,IF(AND(COUNTIF($CJ$40,"*SD*"),$CJ$36="Poulies"),$CJ$37,IF(AND(COUNTIF($CL$40,"*SD*"),$CL$36="Poulies"),$CL$37,IF(AND(COUNTIF($CN$40,"*SD*"),$CN$36="Poulies"),$CN$37,IF(AND(COUNTIF($CP$40,"*SD*"),$CP$36="Poulies"),$CP$37,IF(AND(COUNTIF($CR$40,"*SD*"),$CR$36="Poulies"),$CR$37," "))))))))))))))))))))))))))))))))))))))))))))))))," ")</f>
        <v xml:space="preserve"> </v>
      </c>
      <c r="DL21" s="38" t="str">
        <f t="shared" si="6"/>
        <v xml:space="preserve"> </v>
      </c>
      <c r="DM21" s="38" t="str">
        <f t="shared" si="7"/>
        <v xml:space="preserve"> </v>
      </c>
      <c r="DN21" s="38" t="str">
        <f>IF(OR($B$50&lt;&gt;0,$D$50&lt;&gt;0,$F$50&lt;&gt;0,$H$50&lt;&gt;0,$J$50&lt;&gt;0,$L$50&lt;&gt;0,$N$50&lt;&gt;0,$P$50&lt;&gt;0,$R$50&lt;&gt;0,$T$50&lt;&gt;0,$V$50&lt;&gt;0,$X$50&lt;&gt;0,$Z$50&lt;&gt;0,$AB$50&lt;&gt;0,$AD$50&lt;&gt;0,$AF$50&lt;&gt;0,$AH$50&lt;&gt;0,$AJ$50&lt;&gt;0,$AL$50&lt;&gt;0,$AN$50&lt;&gt;0,$AP$50&lt;&gt;0,$AR$50&lt;&gt;0,$AT$50&lt;&gt;0,$AV$50&lt;&gt;0,$AX$50&lt;&gt;0,$AZ$50&lt;&gt;0,$BB$50&lt;&gt;0,$BD$50&lt;&gt;0,$BF$50&lt;&gt;0,$BH$50&lt;&gt;0,$BJ$50&lt;&gt;0,$BL$50&lt;&gt;0,$BN$50&lt;&gt;0,$BP$50&lt;&gt;0,$BR$50&lt;&gt;0,$BT$50&lt;&gt;0,$BV$50&lt;&gt;0,$BX$50&lt;&gt;0,$BZ$50&lt;&gt;0,$CB$50&lt;&gt;0,$CD$50&lt;&gt;0,$CF$50&lt;&gt;0,$CH$50&lt;&gt;0,$CJ$50&lt;&gt;0,$CL$50&lt;&gt;0,$CN$50&lt;&gt;0,$CP$50&lt;&gt;0,$CR$50&lt;&gt;0),IF(AND(COUNTIF($B$50,"*SD*"),$B$46="Poulies"),$B$47,IF(AND(COUNTIF($D$50,"*SD*"),$D$46="Poulies"),$D$47,IF(AND(COUNTIF($F$50,"*SD*"),$F$46="Poulies"),$F$47,IF(AND(COUNTIF($H$50,"*SD*"),$H$46="Poulies"),$H$47,IF(AND(COUNTIF($J$50,"*SD*"),$J$46="Poulies"),$J$47,IF(AND(COUNTIF($L$50,"*SD*"),$L$46="Poulies"),$L$47,IF(AND(COUNTIF($N$50,"*SD*"),$N$46="Poulies"),$N$47,IF(AND(COUNTIF($P$50,"*SD*"),$P$46="Poulies"),$P$47,IF(AND(COUNTIF($R$50,"*SD*"),$R$46="Poulies"),$R$47,IF(AND(COUNTIF($T$50,"*SD*"),$T$46="Poulies"),$T$47,IF(AND(COUNTIF($V$50,"*SD*"),$V$46="Poulies"),$V$47,IF(AND(COUNTIF($X$50,"*SD*"),$X$46="Poulies"),$X$47,IF(AND(COUNTIF($Z$50,"*SD*"),$Z$46="Poulies"),$Z$47,IF(AND(COUNTIF($AB$50,"*SD*"),$AB$46="Poulies"),$AB$47,IF(AND(COUNTIF($AD$50,"*SD*"),$AD$46="Poulies"),$AD$47,IF(AND(COUNTIF($AF$50,"*SD*"),$AF$46="Poulies"),$AF$47,IF(AND(COUNTIF($AH$50,"*SD*"),$AH$46="Poulies"),$AH$47,IF(AND(COUNTIF($AJ$50,"*SD*"),$AJ$46="Poulies"),$AJ$47,IF(AND(COUNTIF($AL$50,"*SD*"),$AL$46="Poulies"),$AL$47,IF(AND(COUNTIF($AN$50,"*SD*"),$AN$46="Poulies"),$AN$47,IF(AND(COUNTIF($AP$50,"*SD*"),$AP$46="Poulies"),$AP$47,IF(AND(COUNTIF($AR$50,"*SD*"),$AR$46="Poulies"),$AR$47,IF(AND(COUNTIF($AT$50,"*SD*"),$AT$46="Poulies"),$AT$47,IF(AND(COUNTIF($AV$50,"*SD*"),$AV$46="Poulies"),$AV$47,IF(AND(COUNTIF($AX$50,"*SD*"),$AX$46="Poulies"),$AX$47,IF(AND(COUNTIF($AZ$50,"*SD*"),$AZ$46="Poulies"),$AZ$47,IF(AND(COUNTIF($BB$50,"*SD*"),$BB$46="Poulies"),$BB$47,IF(AND(COUNTIF($BD$50,"*SD*"),$BD$46="Poulies"),$BD$47,IF(AND(COUNTIF($BF$50,"*SD*"),$BF$46="Poulies"),$BF$47,IF(AND(COUNTIF($BH$50,"*SD*"),$BH$46="Poulies"),$BH$47,IF(AND(COUNTIF($BJ$50,"*SD*"),$BJ$46="Poulies"),$BJ$47,IF(AND(COUNTIF($BL$50,"*SD*"),$BL$46="Poulies"),$BL$47,IF(AND(COUNTIF($BN$50,"*SD*"),$BN$46="Poulies"),$BN$47,IF(AND(COUNTIF($BP$50,"*SD*"),$BP$46="Poulies"),$BP$47,IF(AND(COUNTIF($BR$50,"*SD*"),$BR$46="Poulies"),$BR$47,IF(AND(COUNTIF($BT$50,"*SD*"),$BT$46="Poulies"),$BT$47,IF(AND(COUNTIF($BV$50,"*SD*"),$BV$46="Poulies"),$BV$47,IF(AND(COUNTIF($BX$50,"*SD*"),$BX$46="Poulies"),$BX$47,IF(AND(COUNTIF($BZ$50,"*SD*"),$BZ$46="Poulies"),$BZ$47,IF(AND(COUNTIF($CB$50,"*SD*"),$CB$46="Poulies"),$CB$47,IF(AND(COUNTIF($CD$50,"*SD*"),$CD$46="Poulies"),$CD$47,IF(AND(COUNTIF($CF$50,"*SD*"),$CF$46="Poulies"),$CF$47,IF(AND(COUNTIF($CH$50,"*SD*"),$CH$46="Poulies"),$CH$47,IF(AND(COUNTIF($CJ$50,"*SD*"),$CJ$46="Poulies"),$CJ$47,IF(AND(COUNTIF($CL$50,"*SD*"),$CL$46="Poulies"),$CL$47,IF(AND(COUNTIF($CN$50,"*SD*"),$CN$46="Poulies"),$CN$47,IF(AND(COUNTIF($CP$50,"*SD*"),$CP$46="Poulies"),$CP$47,IF(AND(COUNTIF($CR$50,"*SD*"),$CR$46="Poulies"),$CR$47," "))))))))))))))))))))))))))))))))))))))))))))))))," ")</f>
        <v xml:space="preserve"> </v>
      </c>
      <c r="DO21" s="38" t="str">
        <f t="shared" si="8"/>
        <v xml:space="preserve"> </v>
      </c>
      <c r="DP21" s="38" t="str">
        <f t="shared" si="9"/>
        <v xml:space="preserve"> </v>
      </c>
    </row>
    <row r="22" spans="1:120" s="50" customFormat="1" ht="26.25" customHeight="1">
      <c r="B22" s="52" t="str">
        <f>IF(COUNTIF(B20,"*essai*"),"Essais"," ")</f>
        <v xml:space="preserve"> </v>
      </c>
      <c r="C22" s="53"/>
      <c r="D22" s="33" t="str">
        <f>IF(AND(OR(A16="1/16",A16="1/8",A16="1/4",A16="1/2",A16="Finale",A16="F+PF"),C16=" "),B22,IF(COUNTIF(D20,"*essai*"),"Essais"," "))</f>
        <v xml:space="preserve"> </v>
      </c>
      <c r="E22" s="53"/>
      <c r="F22" s="33" t="str">
        <f>IF(AND(OR(A16="1/16",A16="1/8",A16="1/4",A16="F+PF",C16="1/16",C16="1/8",C16="1/4",C16="1/2",C16="Finale",C16="F+PF"),E16=" "),D22,IF(COUNTIF(F20,"*Essai*"),"Essais"," "))</f>
        <v xml:space="preserve"> </v>
      </c>
      <c r="G22" s="53"/>
      <c r="H22" s="53" t="str">
        <f>IF(AND(OR(A16="1/16",A16="1/8",A16="1/4",C16="1/16",C16="1/8",C16="1/4",C16="F+PF",E16="1/16",E16="1/8",E16="1/4",E16="1/2",E16="Finale",E16="F+PF"),G16=" "),F22,IF(COUNTIF(H20,"*Essai*"),"Essais"," "))</f>
        <v xml:space="preserve"> </v>
      </c>
      <c r="I22" s="53"/>
      <c r="J22" s="52" t="str">
        <f>IF(AND(OR(A16="1/16",A16="1/8",C16="1/16",C16="1/8",C16="1/4",E16="1/16",E16="1/8",E16="1/4",E16="F+PF",G16="1/16",G16="1/8",G16="1/4",G16="1/2",G16="Finale",G16="F+PF"),I16=" "),H22,IF(COUNTIF(J20,"*Essai*"),"Essais"," "))</f>
        <v xml:space="preserve"> </v>
      </c>
      <c r="K22" s="53"/>
      <c r="L22" s="33" t="str">
        <f>IF(AND(OR(A16="1/16",A16="1/8",C16="1/16",C16="1/8",E16="1/16",E16="1/8",E16="1/4",G16="1/16",G16="1/8",G16="1/4",G16="F+PF",I16="1/16",I16="1/8",I16="1/4",I16="1/2",I16="Finale",I16="F+PF"),K16=" "),J22,IF(COUNTIF(L20,"*Essai*"),"Essais"," "))</f>
        <v xml:space="preserve"> </v>
      </c>
      <c r="M22" s="53"/>
      <c r="N22" s="33" t="str">
        <f>IF(AND(OR(A16="1/16",A16="1/8",C16="1/16",C16="1/8",E16="1/16",E16="1/8",G16="1/16",G16="1/8",G16="1/4",I16="1/16",I16="1/8",I16="1/4",I16="F+PF",K16="1/16",K16="1/8",K16="1/4",K16="1/2",K16="Finale",K16="F+PF"),M16=" "),L22,IF(COUNTIF(N20,"*Essai*"),"Essais"," "))</f>
        <v xml:space="preserve"> </v>
      </c>
      <c r="O22" s="53"/>
      <c r="P22" s="53" t="str">
        <f>IF(AND(OR(A16="1/16",A16="1/8",C16="1/16",C16="1/8",E16="1/16",E16="1/8",G16="1/16",G16="1/8",I16="1/16",I16="1/8",I16="1/4",K16="1/16",K16="1/8",K16="1/4",K16="F+PF",M16="1/16",M16="1/8",M16="1/4",M16="1/2",M16="F+PF"),O16=" "),N22,IF(COUNTIF(P20,"*Essai*"),"Essais"," "))</f>
        <v xml:space="preserve"> </v>
      </c>
      <c r="Q22" s="53"/>
      <c r="R22" s="52" t="str">
        <f>IF(AND(OR(A16="1/16",C16="1/16",C16="1/8",E16="1/16",E16="1/8",G16="1/16",G16="1/8",I16="1/16",I16="1/8",K16="1/16",K16="1/8",K16="1/4",M16="1/16",M16="1/8",M16="1/4",M16="F+PF",O16="1/16",O16="1/8",O16="1/4",O16="1/2",O16="Finale",O16="F+PF"),Q16=" "),P22,IF(COUNTIF(R20,"*Essai*"),"Essais"," "))</f>
        <v xml:space="preserve"> </v>
      </c>
      <c r="S22" s="53"/>
      <c r="T22" s="33" t="str">
        <f>IF(AND(OR(A16="1/16",C16="1/16",E16="1/16",E16="1/8",G16="1/16",G16="1/8",I16="1/16",I16="1/8",K16="1/16",K16="1/8",M16="1/16",M16="1/8",M16="1/4",O16="1/16",O16="1/8",O16="1/4",O16="F+PF",Q16="1/16",Q16="1/8",Q16="1/4",Q16="1/2",Q16="FInale",Q16="F+PF"),S16=" "),R22,IF(COUNTIF(T20,"*Essai*"),"Essais"," "))</f>
        <v xml:space="preserve"> </v>
      </c>
      <c r="U22" s="53"/>
      <c r="V22" s="33" t="str">
        <f>IF(AND(OR(A16="1/16",C16="1/16",E16="1/16",G16="1/16",G16="1/8",I16="1/16",I16="1/8",K16="1/16",K16="1/8",M16="1/16",M16="1/8",O16="1/16",O16="1/8",O16="1/4",Q16="1/16",Q16="1/8",Q16="1/4",Q16="F+PF",S16="1/16",S16="1/8",S16="1/4",S16="1/2",S16="Finale",S16="F+PF"),U16=" "),T22,IF(COUNTIF(V20,"*Essai*"),"Essais"," "))</f>
        <v xml:space="preserve"> </v>
      </c>
      <c r="W22" s="53"/>
      <c r="X22" s="53" t="str">
        <f>IF(AND(OR(A16="1/16",C16="1/16",E16="1/16",G16="1/16",I16="1/16",I16="1/8",K16="1/16",K16="1/8",M16="1/16",M16="1/8",O16="1/16",O16="1/8",Q16="1/16",Q16="1/8",Q16="1/4",S16="1/16",S16="1/8",S16="1/4",S16="F+PF",U16="1/16",U16="1/8",U16="1/4",U16="1/2",U16="Finale",U16="F+PF"),W16=" "),V22,IF(COUNTIF(X20,"*Essai*"),"Essais"," "))</f>
        <v xml:space="preserve"> </v>
      </c>
      <c r="Y22" s="53"/>
      <c r="Z22" s="52" t="str">
        <f>IF(AND(OR(A16="1/16",C16="1/16",E16="1/16",G16="1/16",I16="1/16",K16="1/16",K16="1/8",M16="1/16",M16="1/8",O16="1/16",O16="1/8",Q16="1/16",Q16="1/8",S16="1/16",S16="1/8",S16="1/4",U16="1/16",U16="1/8",U16="1/4",U16="F+PF",W16="1/16",W16="1/8",W16="1/4",W16="1/2",W16="Finale",W16="F+PF"),Y16=" "),X22,IF(COUNTIF(Z20,"*Essai*"),"Essais"," "))</f>
        <v xml:space="preserve"> </v>
      </c>
      <c r="AA22" s="53"/>
      <c r="AB22" s="33" t="str">
        <f>IF(AND(OR(A16="1/16",C16="1/16",E16="1/16",G16="1/16",I16="1/16",K16="1/16",M16="1/16",M16="1/8",O16="1/16",O16="1/8",Q16="1/16",Q16="1/8",S16="1/16",S16="1/8",U16="1/16",U16="1/8",U16="1/4",W16="1/16",W16="1/8",W16="1/4",W16="F+PF",Y16="1/16",Y16="1/8",Y16="1/4",Y16="1/2",Y16="Finale",Y16="F+PF"),AA16=" "),Z22,IF(COUNTIF(AB20,"*Essai*"),"Essais"," "))</f>
        <v xml:space="preserve"> </v>
      </c>
      <c r="AC22" s="53"/>
      <c r="AD22" s="33" t="str">
        <f>IF(AND(OR(A16="1/16",C16="1/16",E16="1/16",G16="1/16",I16="1/16",K16="1/16",M16="1/16",O16="1/16",O16="1/8",Q16="1/16",Q16="1/8",S16="1/16",S16="1/8",U16="1/16",U16="1/8",W16="1/16",W16="1/8",W16="1/4",Y16="1/16",Y16="1/8",Y16="1/4",Y16="F+PF",AA16="1/16",AA16="1/8",AA16="1/4",AA16="1/2",AA16="Finale",AA16="F+PF"),AC16=" "),AB22,IF(COUNTIF(AD20,"*Essai*"),"Essais"," "))</f>
        <v xml:space="preserve"> </v>
      </c>
      <c r="AE22" s="53"/>
      <c r="AF22" s="53" t="str">
        <f>IF(AND(OR(A16="1/16",C16="1/16",E16="1/16",G16="1/16",I16="1/16",K16="1/16",M16="1/16",O16="1/16",Q16="1/16",Q16="1/8",S16="1/16",S16="1/8",U16="1/16",U16="1/8",W16="1/16",W16="1/8",Y16="1/16",Y16="1/8",Y16="1/4",AA16="1/16",AA16="1/8",AA16="1/4",AA16="F+PF",AC16="1/16",AC16="1/8",AC16="1/4",AC16="1/2",AC16="Finale",AC16="F+PF"),AE16=" "),AD22,IF(COUNTIF(AF20,"*Essai*"),"Essais"," "))</f>
        <v xml:space="preserve"> </v>
      </c>
      <c r="AG22" s="53"/>
      <c r="AH22" s="52" t="str">
        <f>IF(AND(OR(C16="1/16",E16="1/16",G16="1/16",I16="1/16",K16="1/16",M16="1/16",O16="1/16",Q16="1/16",S16="1/16",S16="1/8",U16="1/16",U16="1/8",W16="1/16",W16="1/8",Y16="1/16",Y16="1/8",AA16="1/16",AA16="1/8",AA16="1/4",AC16="1/16",AC16="1/8",AC16="1/4",AC16="F+PF",AE16="1/16",AE16="1/8",AE16="1/4",AE16="1/2",AE16="Finale",AE16="F+PF"),AG16=" "),AF22,IF(COUNTIF(AH20,"*Essai*"),"Essais"," "))</f>
        <v xml:space="preserve"> </v>
      </c>
      <c r="AI22" s="53"/>
      <c r="AJ22" s="33" t="str">
        <f>IF(AND(OR(E16="1/16",G16="1/16",I16="1/16",K16="1/16",M16="1/16",O16="1/16",Q16="1/16",S16="1/16",U16="1/16",U16="1/8",W16="1/16",W16="1/8",Y16="1/16",Y16="1/8",AA16="1/16",AA16="1/8",AC16="1/16",AC16="1/8",AC16="1/4",AE16="1/16",AE16="1/8",AE16="1/4",AE16="F+PF",AG16="1/16",AG16="1/8",AG16="1/4",AG16="1/2",AG16="Finale",AG16="F+PF"),AI16=" "),AH22,IF(COUNTIF(AJ20,"*Essai*"),"Essais"," "))</f>
        <v xml:space="preserve"> </v>
      </c>
      <c r="AK22" s="53"/>
      <c r="AL22" s="33" t="str">
        <f>IF(AND(OR(G16="1/16",I16="1/16",K16="1/16",M16="1/16",O16="1/16",Q16="1/16",S16="1/16",U16="1/16",W16="1/16",W16="1/8",Y16="1/16",Y16="1/8",AA16="1/16",AA16="1/8",AC16="1/16",AC16="1/8",AE16="1/16",AE16="1/8",AE16="1/4",AG16="1/16",AG16="1/8",AG16="1/4",AG16="F+PF",AI16="1/16",AI16="1/8",AI16="1/4",AI16="1/2",AI16="Finale",AI16="F+PF"),AK16=" "),AJ22,IF(COUNTIF(AL20,"*Essai*"),"Essais"," "))</f>
        <v xml:space="preserve"> </v>
      </c>
      <c r="AM22" s="53"/>
      <c r="AN22" s="53" t="str">
        <f>IF(AND(OR(I16="1/16",K16="1/16",M16="1/16",O16="1/16",Q16="1/16",S16="1/16",U16="1/16",W16="1/16",Y16="1/16",Y16="1/8",AA16="1/16",AA16="1/8",AC16="1/16",AC16="1/8",AE16="1/16",AE16="1/8",AG16="1/16",AG16="1/8",AG16="1/4",AI16="1/16",AI16="1/8",AI16="1/4",AI16="F+PF",AK16="1/16",AK16="1/8",AK16="1/4",AK16="1/2",AK16="Finale",AK16="F+PF"),AM16=" "),AL22,IF(COUNTIF(AN20,"*Essai*"),"Essais"," "))</f>
        <v xml:space="preserve"> </v>
      </c>
      <c r="AO22" s="53"/>
      <c r="AP22" s="52" t="str">
        <f>IF(AND(OR(K16="1/16",M16="1/16",O16="1/16",Q16="1/16",S16="1/16",U16="1/16",W16="1/16",Y16="1/16",AA16="1/16",AA16="1/8",AC16="1/16",AC16="1/8",AE16="1/16",AE16="1/8",AG16="1/16",AG16="1/8",AI16="1/16",AI16="1/8",AI16="1/4",AK16="1/16",AK16="1/8",AK16="1/4",AK16="F+PF",AM16="1/16",AM16="1/8",AM16="1/4",AM16="1/2",AM16="Finale",AM16="F+PF"),AO16=" "),AN22,IF(COUNTIF(AP20,"*Essai*"),"Essais"," "))</f>
        <v xml:space="preserve"> </v>
      </c>
      <c r="AQ22" s="53"/>
      <c r="AR22" s="33" t="str">
        <f>IF(AND(OR(M16="1/16",O16="1/16",Q16="1/16",S16="1/16",U16="1/16",W16="1/16",Y16="1/16",AA16="1/16",AC16="1/16",AC16="1/8",AE16="1/16",AE16="1/8",AG16="1/16",AG16="1/8",AI16="1/16",AI16="1/8",AK16="1/16",AK16="1/8",AK16="1/4",AM16="1/16",AM16="1/8",AM16="1/4",AM16="F+PF",AO16="1/16",AO16="1/8",AO16="1/4",AO16="1/2",AO16="Finale",AO16="F+PF"),AQ16=" "),AP22,IF(COUNTIF(AR20,"*Essai*"),"Essais"," "))</f>
        <v xml:space="preserve"> </v>
      </c>
      <c r="AS22" s="53"/>
      <c r="AT22" s="33" t="str">
        <f>IF(AND(OR(O16="1/16",Q16="1/16",S16="1/16",U16="1/16",W16="1/16",Y16="1/16",AA16="1/16",AC16="1/16",AE16="1/16",AE16="1/8",AG16="1/16",AG16="1/8",AI16="1/16",AI16="1/8",AK16="1/16",AK16="1/8",AM16="1/16",AM16="1/8",AM16="1/4",AO16="1/16",AO16="1/8",AO16="1/4",AO16="F+PF",AQ16="1/16",AQ16="1/8",AQ16="1/4",AQ16="1/2",AQ16="Finale",AQ16="F+PF"),AS16=" "),AR22,IF(COUNTIF(AT20,"*Essai*"),"Essais"," "))</f>
        <v xml:space="preserve"> </v>
      </c>
      <c r="AU22" s="53"/>
      <c r="AV22" s="53" t="str">
        <f>IF(AND(OR(Q16="1/16",S16="1/16",U16="1/16",W16="1/16",Y16="1/16",AA16="1/16",AC16="1/16",AE16="1/16",AG16="1/16",AG16="1/8",AI16="1/16",AI16="1/8",AK16="1/16",AK16="1/8",AM16="1/16",AM16="1/8",AO16="1/16",AO16="1/8",AO16="1/4",AQ16="1/16",AQ16="1/8",AQ16="1/4",AQ16="F+PF",AS16="1/16",AS16="1/8",AS16="1/4",AS16="1/2",AS16="Finale",AS16="F+PF"),AU16=" "),AT22,IF(COUNTIF(AV20,"*Essai*"),"Essais"," "))</f>
        <v xml:space="preserve"> </v>
      </c>
      <c r="AW22" s="53"/>
      <c r="AX22" s="52" t="str">
        <f>IF(AND(OR(S16="1/16",U16="1/16",W16="1/16",Y16="1/16",AA16="1/16",AC16="1/16",AE16="1/16",AG16="1/16",AI16="1/16",AI16="1/8",AK16="1/16",AK16="1/8",AM16="1/16",AM16="1/8",AO16="1/16",AO16="1/8",AQ16="1/16",AQ16="1/8",AQ16="1/4",AS16="1/16",AS16="1/8",AS16="1/4",AS16="F+PF",AU16="1/16",AU16="1/8",AU16="1/4",AU16="1/2",AU16="Finale",AU16="F+PF"),AW16=" "),AV22,IF(COUNTIF(AX20,"*Essai*"),"Essais"," "))</f>
        <v xml:space="preserve"> </v>
      </c>
      <c r="AY22" s="53"/>
      <c r="AZ22" s="33" t="str">
        <f>IF(AND(OR(U16="1/16",W16="1/16",Y16="1/16",AA16="1/16",AC16="1/16",AE16="1/16",AG16="1/16",AI16="1/16",AK16="1/16",AK16="1/8",AM16="1/16",AM16="1/8",AO16="1/16",AO16="1/8",AQ16="1/16",AQ16="1/8",AS16="1/16",AS16="1/8",AS16="1/4",AU16="1/16",AU16="1/8",AU16="1/4",AU16="F+PF",AW16="1/16",AW16="1/8",AW16="1/4",AW16="1/2",AW16="Finale",AW16="F+PF"),AY16=" "),AX22,IF(COUNTIF(AZ20,"*Essai*"),"Essais"," "))</f>
        <v xml:space="preserve"> </v>
      </c>
      <c r="BA22" s="53"/>
      <c r="BB22" s="33" t="str">
        <f>IF(AND(OR(W16="1/16",Y16="1/16",AA16="1/16",AC16="1/16",AE16="1/16",AG16="1/16",AI16="1/16",AK16="1/16",AM16="1/16",AM16="1/8",AO16="1/16",AO16="1/8",AQ16="1/16",AQ16="1/8",AS16="1/16",AS16="1/8",AU16="1/16",AU16="1/8",AU16="1/4",AW16="1/16",AW16="1/8",AW16="1/4",AW16="F+PF",AY16="1/16",AY16="1/8",AY16="1/2",AY16="Finale",AY16="F+PF"),BA16=" "),AZ22,IF(COUNTIF(BB20,"*Essai*"),"Essais"," "))</f>
        <v xml:space="preserve"> </v>
      </c>
      <c r="BC22" s="53"/>
      <c r="BD22" s="53" t="str">
        <f>IF(AND(OR(Y16="1/16",AA16="1/16",AC16="1/16",AE16="1/16",AG16="1/16",AI16="1/16",AK16="1/16",AM16="1/16",AO16="1/16",AO16="1/8",AQ16="1/16",AQ16="1/8",AS16="1/16",AS16="1/8",AU16="1/16",AU16="1/8",AW16="1/16",AW16="1/8",AW16="1/4",AY16="1/16",AY16="1/8",AY16="F+PF",BA16="1/16",BA16="1/8",BA16="1/4",BA16="1/2",BA16="Finale",BA16="F+PF"),BC16=" "),BB22,IF(COUNTIF(BD20,"*Essai*"),"Essais"," "))</f>
        <v xml:space="preserve"> </v>
      </c>
      <c r="BE22" s="53"/>
      <c r="BF22" s="52" t="str">
        <f>IF(AND(OR(AA16="1/16",AC16="1/16",AE16="1/16",AG16="1/16",AI16="1/16",AK16="1/16",AM16="1/16",AO16="1/16",AQ16="1/16",AQ16="1/8",AS16="1/16",AS16="1/8",AU16="1/16",AU16="1/8",AW16="1/16",AW16="1/8",AY16="1/16",AY16="1/8",AY16="1/4",BA16="1/16",BA16="1/8",BA16="1/4",BA16="F+PF",BC16="1/16",BC16="1/8",BC16="1/4",BC16="1/2",BC16="Finale",BC16="F+PF"),BE16=" "),BD22,IF(COUNTIF(BF20,"*Essai*"),"Essais"," "))</f>
        <v xml:space="preserve"> </v>
      </c>
      <c r="BG22" s="53"/>
      <c r="BH22" s="33" t="str">
        <f>IF(AND(OR(AC16="1/16",AE16="1/16",AG16="1/16",AI16="1/16",AK16="1/16",AM16="1/16",AO16="1/16",AQ16="1/16",AS16="1/16",AS16="1/8",AU16="1/16",AU16="1/8",AW16="1/16",AW16="1/8",AY16="1/16",AY16="1/8",BA16="1/16",BA16="1/8",BA16="1/4",BC16="1/16",BC16="1/8",BC16="1/4",BC16="F+PF",BE16="1/16",BE16="1/8",BE16="1/4",BE16="1/2",BE16="Finale",BE16="F+PF"),BG16=" "),BF22,IF(COUNTIF(BH20,"*Essai*"),"Essais"," "))</f>
        <v xml:space="preserve"> </v>
      </c>
      <c r="BI22" s="53"/>
      <c r="BJ22" s="33" t="str">
        <f>IF(AND(OR(AE16="1/16",AG16="1/16",AI16="1/16",AK16="1/16",AM16="1/16",AO16="1/16",AQ16="1/16",AS16="1/16",AU16="1/16",AU16="1/8",AW16="1/16",AW16="1/8",AY16="1/16",AY16="1/8",BA16="1/16",BA16="1/8",BC16="1/16",BC16="1/8",BC16="1/4",BE16="1/16",BE16="1/8",BE16="1/4",BE16="F+PF",BG16="1/16",BG16="1/8",BG16="1/4",BG16="1/2",BG16="Finale",BG16="F+PF"),BI16=" "),BH22,IF(COUNTIF(BJ20,"*Essai*"),"Essais"," "))</f>
        <v xml:space="preserve"> </v>
      </c>
      <c r="BK22" s="53"/>
      <c r="BL22" s="53" t="str">
        <f>IF(AND(OR(AG16="1/16",AI16="1/16",AK16="1/16",AM16="1/16",AO16="1/16",AQ16="1/16",AS16="1/16",AU16="1/16",AW16="1/16",AW16="1/8",AY16="1/16",AY16="1/8",BA16="1/16",BA16="1/8",BC16="1/16",BC16="1/8",BE16="1/16",BE16="1/8",BE16="1/4",BG16="1/16",BG16="1/8",BG16="1/4",BG16="F+PF",BI16="1/16",BI16="1/8",BI16="1/4",BI16="1/2",BI16="Finale",BI16="F+PF"),BK16=" "),BJ22,IF(COUNTIF(BL20,"*Essai*"),"Essais"," "))</f>
        <v xml:space="preserve"> </v>
      </c>
      <c r="BM22" s="53"/>
      <c r="BN22" s="52" t="str">
        <f>IF(AND(OR(AI16="1/16",AK16="1/16",AM16="1/16",AO16="1/16",AQ16="1/16",AS16="1/16",AU16="1/16",AW16="1/16",AY16="1/16",AY16="1/8",BA16="1/16",BA16="1/8",BC16="1/16",BC16="1/8",BE16="1/16",BE16="1/8",BG16="1/16",BG16="1/8",BG16="1/4",BI16="1/16",BI16="1/8",BI16="1/4",BI16="F+PF",BK16="1/16",BK16="1/8",BK16="1/4",BK16="1/2",BK16="Finale",BK16="F+PF"),BM16=" "),BL22,IF(COUNTIF(BN20,"*Essai*"),"Essais"," "))</f>
        <v xml:space="preserve"> </v>
      </c>
      <c r="BO22" s="53"/>
      <c r="BP22" s="33" t="str">
        <f>IF(AND(OR(AK16="1/16",AM16="1/16",AO16="1/16",AQ16="1/16",AS16="1/16",AU16="1/16",AW16="1/16",AY16="1/16",BA16="1/16",BA16="1/8",BC16="1/16",BC16="1/8",BE16="1/16",BE16="1/8",BG16="1/16",BG16="1/8",BI16="1/16",BI16="1/8",BI16="1/4",BK16="1/16",BK16="1/8",BK16="1/4",BK16="F+PF",BM16="1/16",BM16="1/8",BM16="1/4",BM16="1/2",BM16="Finale",BM16="F+PF"),BO16=" "),BN22,IF(COUNTIF(BP20,"*Essai*"),"Essais"," "))</f>
        <v xml:space="preserve"> </v>
      </c>
      <c r="BQ22" s="53"/>
      <c r="BR22" s="33" t="str">
        <f>IF(AND(OR(AM16="1/16",AO16="1/16",AQ16="1/16",AS16="1/16",AU16="1/16",AW16="1/16",AY16="1/16",BA16="1/16",BC16="1/16",BC16="1/8",BE16="1/16",BE16="1/8",BG16="1/16",BG16="1/8",BI16="1/16",BI16="1/8",BK16="1/16",BK16="1/8",BK16="1/4",BM16="1/16",BM16="1/8",BM16="1/4",BM16="F+PF",BO16="1/8",BO16="1/4",BO16="1/2",BO16="Finale",BO16="F+PF"),BQ16=" "),BP22,IF(COUNTIF(BR20,"*Essai*"),"Essais"," "))</f>
        <v xml:space="preserve"> </v>
      </c>
      <c r="BS22" s="53"/>
      <c r="BT22" s="53" t="str">
        <f>IF(AND(OR(AO16="1/16",AQ16="1/16",AS16="1/16",AU16="1/16",AW16="1/16",AY16="1/16",BA16="1/16",BC16="1/16",BE16="1/16",BE16="1/8",BG16="1/16",BG16="1/8",BI16="1/16",BI16="1/8",BK16="1/16",BK16="1/8",BM16="1/16",BM16="1/8",BM16="1/4",BO16="1/8",BO16="1/4",BO16="F+PF",BQ16="1/8",BQ16="1/4",BQ16="1/2",BQ16="Finale",BQ16="F+PF"),BS16=" "),BR22,IF(COUNTIF(BT20,"*Essai*"),"Essais"," "))</f>
        <v xml:space="preserve"> </v>
      </c>
      <c r="BU22" s="53"/>
      <c r="BV22" s="52" t="str">
        <f>IF(AND(OR(AQ16="1/16",AS16="1/16",AU16="1/16",AW16="1/16",AY16="1/16",BA16="1/16",BC16="1/16",BE16="1/16",BG16="1/16",BG16="1/8",BI16="1/16",BI16="1/8",BK16="1/16",BK16="1/8",BM16="1/16",BM16="1/8",BO16="1/8",BO16="1/4",BQ16="1/8",BQ16="1/4",BQ16="F+PF",BS16="1/8",BS16="1/4",BS16="1/2",BS16="Finale",BS16="F+PF"),BU16=" "),BT22,IF(COUNTIF(BV20,"*Essai*"),"Essais"," "))</f>
        <v xml:space="preserve"> </v>
      </c>
      <c r="BW22" s="53"/>
      <c r="BX22" s="33" t="str">
        <f>IF(AND(OR(AS16="1/16",AU16="1/16",AW16="1/16",AY16="1/16",BA16="1/16",BC16="1/16",BE16="1/16",BG16="1/16",BI16="1/16",BI16="1/8",BK16="1/16",BK16="1/8",BM16="1/16",BM16="1/8",BO16="1/8",BQ16="1/8",BQ16="1/4",BS16="1/8",BS16="1/4",BS16="F+PF",BU16="1/8",BU16="1/4",BU16="1/2",BU16="Finale",BU16="F+PF"),BW16=" "),BV22,IF(COUNTIF(BX20,"*Essai*"),"Essais"," "))</f>
        <v xml:space="preserve"> </v>
      </c>
      <c r="BY22" s="53"/>
      <c r="BZ22" s="33" t="str">
        <f>IF(AND(OR(AU16="1/16",AW16="1/16",AY16="1/16",BA16="1/16",BC16="1/16",BE16="1/16",BG16="1/16",BI16="1/16",BK16="1/16",BK16="1/8",BM16="1/16",BM16="1/8",BO16="1/8",BQ16="1/8",BS16="1/8",BS16="1/4",BU16="1/8",BU16="1/4",BU16="F+PF",BW16="1/8",BW16="1/4",BW16="1/2",BW16="Finale",BW16="F+PF"),BY16=" "),BX22,IF(COUNTIF(BZ20,"*Essai*"),"Essais"," "))</f>
        <v xml:space="preserve"> </v>
      </c>
      <c r="CA22" s="53"/>
      <c r="CB22" s="53" t="str">
        <f>IF(AND(OR(AW16="1/16",AY16="1/16",BA16="1/16",BC16="1/16",BE16="1/16",BG16="1/16",BI16="1/16",BK16="1/16",BM16="1/16",BM16="1/8",BO16="1/8",BQ16="1/8",BS16="1/8",BU16="1/8",BU16="1/4",BW16="1/8",BW16="1/4",BW16="F+PF",BY16="1/8",BY16="1/4",BY16="1/2",BY16="Finale",BY16="F+PF"),CA16=" "),BZ22,IF(COUNTIF(CB20,"*Essai*"),"Essais"," "))</f>
        <v xml:space="preserve"> </v>
      </c>
      <c r="CC22" s="53"/>
      <c r="CD22" s="52" t="str">
        <f>IF(AND(OR(AY16="1/16",BA16="1/16",BC16="1/16",BE16="1/16",BG16="1/16",BI16="1/16",BK16="1/16",BM16="1/16",BO16="1/8",BQ16="1/8",BS16="1/8",BU16="1/8",BW16="1/8",BW16="1/4",BY16="1/8",BY16="1/4",BY16="F+PF",CA16="1/8",CA16="1/4",CA16="1/2",CA16="Finale",CA16="F+PF"),CC16=" "),CB22,IF(COUNTIF(CD20,"*Essai*"),"Essais"," "))</f>
        <v xml:space="preserve"> </v>
      </c>
      <c r="CE22" s="53"/>
      <c r="CF22" s="33" t="str">
        <f>IF(AND(OR(BA16="1/16",BC16="1/16",BE16="1/16",BG16="1/16",BI16="1/16",BK16="1/16",BM16="1/16",BQ16="1/8",BS16="1/8",BU16="1/8",BW16="1/8",BY16="1/8",BY16="1/4",CA16="1/8",CA16="1/4",CA16="F+PF",CC16="1/8",CC16="1/4",CC16="1/2",CC16="Finale",CC16="F+PF"),CE16=" "),CD22,IF(COUNTIF(CF20,"*Essai*"),"Essais"," "))</f>
        <v xml:space="preserve"> </v>
      </c>
      <c r="CG22" s="53"/>
      <c r="CH22" s="33" t="str">
        <f>IF(AND(OR(BC16="1/16",BE16="1/16",BG16="1/16",BI16="1/16",BK16="1/16",BM16="1/16",BS16="1/8",BU16="1/8",BW16="1/8",BY16="1/8",CA16="1/8",CA16="1/4",CC16="1/8",CC16="1/4",CC16="F+PF",CE16="1/4",CE16="1/2",CE16="Finale",CE16="F+PF"),CG16=" "),CF22,IF(COUNTIF(CH20,"*Essai*"),"Essais"," "))</f>
        <v xml:space="preserve"> </v>
      </c>
      <c r="CI22" s="53"/>
      <c r="CJ22" s="53" t="str">
        <f>IF(AND(OR(BE16="1/16",BG16="1/16",BI16="1/16",BK16="1/16",BM16="1/16",BU16="1/8",BW16="1/8",BY16="1/8",CA16="1/8",CC16="1/8",CC16="1/4",CE16="1/4",CE16="F+PF",CG16="1/4",CG16="1/2",CG16="Finale",CG16="F+PF"),CI16=" "),CH22,IF(COUNTIF(CJ20,"*Essai*"),"Essais"," "))</f>
        <v xml:space="preserve"> </v>
      </c>
      <c r="CK22" s="53"/>
      <c r="CL22" s="52" t="str">
        <f>IF(AND(OR(BG16="1/16",BI16="1/16",BK16="1/16",BM16="1/16",BW16="1/8",BY16="1/8",CA16="1/8",CC16="1/8",CE16="1/4",CG16="1/4",CG16="F+PF",CI16="1/4",CI16="1/2",CI16="Finale",CI16="F+PF"),CK16=" "),CJ22,IF(COUNTIF(CL20,"*Essai*"),"Essais"," "))</f>
        <v xml:space="preserve"> </v>
      </c>
      <c r="CM22" s="53"/>
      <c r="CN22" s="33" t="str">
        <f>IF(AND(OR(BI16="1/16",BK16="1/16",BM16="1/16",BY16="1/8",CA16="1/8",CC16="1/8",CG16="1/4",CI16="1/4",CI16="F+PF",CK16="1/4",CK16="1/2",CK16="Finale",CK16="F+PF"),CM16=" "),CL22,IF(COUNTIF(CN20,"*Essai*"),"Essais"," "))</f>
        <v xml:space="preserve"> </v>
      </c>
      <c r="CO22" s="53"/>
      <c r="CP22" s="33" t="str">
        <f>IF(AND(OR(BK16="1/16",BM16="1/16",CA16="1/8",CC16="1/8",CI16="1/4",CK16="1/4",CK16="F+PF",CM16="1/2",CM16="Finale",CM16="F+PF"),CO16=" "),CN22,IF(COUNTIF(CP20,"*Essai*"),"Essais"," "))</f>
        <v xml:space="preserve"> </v>
      </c>
      <c r="CQ22" s="53"/>
      <c r="CR22" s="53" t="str">
        <f>IF(AND(OR(BM16="1/16",CC16="1/8",CK16="1/4",CM16="F+PF",CO16="1/2",CO16="Finale"),CQ16=" "),CP22,IF(COUNTIF(CR20,"*Essai*"),"Essais"," "))</f>
        <v xml:space="preserve"> </v>
      </c>
      <c r="CS22" s="53"/>
      <c r="DA22" s="31" t="s">
        <v>15</v>
      </c>
      <c r="DB22" s="57" t="str">
        <f>IF(OR($B$10&lt;&gt;0,$D$10&lt;&gt;0,$F$10&lt;&gt;0,$H$10&lt;&gt;0,$J$10&lt;&gt;0,$L$10&lt;&gt;0,$N$10&lt;&gt;0,$P$10&lt;&gt;0,$R$10&lt;&gt;0,$T$10&lt;&gt;0,$V$10&lt;&gt;0,$X$10&lt;&gt;0,$Z$10&lt;&gt;0,$AB$10&lt;&gt;0,$AD$10&lt;&gt;0,$AF$10&lt;&gt;0,$AH$10&lt;&gt;0,$AJ$10&lt;&gt;0,$AL$10&lt;&gt;0,$AN$10&lt;&gt;0,$AP$10&lt;&gt;0,$AR$10&lt;&gt;0,$AT$10&lt;&gt;0,$AV$10&lt;&gt;0,$AX$10&lt;&gt;0,$AZ$10&lt;&gt;0,$BB$10&lt;&gt;0,$BD$10&lt;&gt;0,$BF$10&lt;&gt;0,$BH$10&lt;&gt;0,$BJ$10&lt;&gt;0,$BL$10&lt;&gt;0,$BN$10&lt;&gt;0,$BP$10&lt;&gt;0,$BR$10&lt;&gt;0,$BT$10&lt;&gt;0,$BV$10&lt;&gt;0,$BX$10&lt;&gt;0,$BZ$10&lt;&gt;0,$CB$10&lt;&gt;0,$CD$10&lt;&gt;0,$CF$10&lt;&gt;0,$CH$10&lt;&gt;0,$CJ$10&lt;&gt;0,$CL$10&lt;&gt;0,$CN$10&lt;&gt;0,$CP$10&lt;&gt;0,$CR$10&lt;&gt;0),IF(AND(COUNTIF($B$10,"*VH*"),$B$6="Classique"),$B$7,IF(AND(COUNTIF($D$10,"*VH*"),$D$6="Classique"),$D$7,IF(AND(COUNTIF($F$10,"*VH*"),$F$6="Classique"),$F$7,IF(AND(COUNTIF($H$10,"*VH*"),$H$6="Classique"),$H$7,IF(AND(COUNTIF($J$10,"*VH*"),$J$6="Classique"),$J$7,IF(AND(COUNTIF($L$10,"*VH*"),$L$6="Classique"),$L$7,IF(AND(COUNTIF($N$10,"*VH*"),$N$6="Classique"),$N$7,IF(AND(COUNTIF($P$10,"*VH*"),$P$6="Classique"),$P$7,IF(AND(COUNTIF($R$10,"*VH*"),$R$6="Classique"),$R$7,IF(AND(COUNTIF($T$10,"*VH*"),$T$6="Classique"),$T$7,IF(AND(COUNTIF($V$10,"*VH*"),$V$6="Classique"),$V$7,IF(AND(COUNTIF($X$10,"*VH*"),$X$6="Classique"),$X$7,IF(AND(COUNTIF($Z$10,"*VH*"),$Z$6="Classique"),$Z$7,IF(AND(COUNTIF($AB$10,"*VH*"),$AB$6="Classique"),$AB$7,IF(AND(COUNTIF($AD$10,"*VH*"),$AD$6="Classique"),$AD$7,IF(AND(COUNTIF($AF$10,"*VH*"),$AF$6="Classique"),$AF$7,IF(AND(COUNTIF($AH$10,"*VH*"),$AH$6="Classique"),$AH$7,IF(AND(COUNTIF($AJ$10,"*VH*"),$AJ$6="Classique"),$AJ$7,IF(AND(COUNTIF($AL$10,"*VH*"),$AL$6="Classique"),$AL$7,IF(AND(COUNTIF($AN$10,"*VH*"),$AN$6="Classique"),$AN$7,IF(AND(COUNTIF($AP$10,"*VH*"),$AP$6="Classique"),$AP$7,IF(AND(COUNTIF($AR$10,"*VH*"),$AR$6="Classique"),$AR$7,IF(AND(COUNTIF($AT$10,"*VH*"),$AT$6="Classique"),$AT$7,IF(AND(COUNTIF($AV$10,"*VH*"),$AV$6="Classique"),$AV$7,IF(AND(COUNTIF($AX$10,"*VH*"),$AX$6="Classique"),$AX$7,IF(AND(COUNTIF($AZ$10,"*VH*"),$AZ$6="Classique"),$AZ$7,IF(AND(COUNTIF($BB$10,"*VH*"),$BB$6="Classique"),$BB$7,IF(AND(COUNTIF($BD$10,"*VH*"),$BD$6="Classique"),$BD$7,IF(AND(COUNTIF($BF$10,"*VH*"),$BF$6="Classique"),$BF$7,IF(AND(COUNTIF($BH$10,"*VH*"),$BH$6="Classique"),$BH$7,IF(AND(COUNTIF($BJ$10,"*VH*"),$BJ$6="Classique"),$BJ$7,IF(AND(COUNTIF($BL$10,"*VH*"),$BL$6="Classique"),$BL$7,IF(AND(COUNTIF($BN$10,"*VH*"),$BN$6="Classique"),$BN$7,IF(AND(COUNTIF($BP$10,"*VH*"),$BP$6="Classique"),$BP$7,IF(AND(COUNTIF($BR$10,"*VH*"),$BR$6="Classique"),$BR$7,IF(AND(COUNTIF($BT$10,"*VH*"),$BT$6="Classique"),$BT$7,IF(AND(COUNTIF($BV$10,"*VH*"),$BV$6="Classique"),$BV$7,IF(AND(COUNTIF($BX$10,"*VH*"),$BX$6="Classique"),$BX$7,IF(AND(COUNTIF($BZ$10,"*VH*"),$BZ$6="Classique"),$BZ$7,IF(AND(COUNTIF($CB$10,"*VH*"),$CB$6="Classique"),$CB$7,IF(AND(COUNTIF($CD$10,"*VH*"),$CD$6="Classique"),$CD$7,IF(AND(COUNTIF($CF$10,"*VH*"),$CF$6="Classique"),$CF$7,IF(AND(COUNTIF($CH$10,"*VH*"),$CH$6="Classique"),$CH$7,IF(AND(COUNTIF($CJ$10,"*VH*"),$CJ$6="Classique"),$CJ$7,IF(AND(COUNTIF($CL$10,"*VH*"),$CL$6="Classique"),$CL$7,IF(AND(COUNTIF($CN$10,"*VH*"),$CN$6="Classique"),$CN$7,IF(AND(COUNTIF($CP$10,"*VH*"),$CP$6="Classique"),$CP$7,IF(AND(COUNTIF($CR$10,"*VH*"),$CR$6="Classique"),$CR$7," "))))))))))))))))))))))))))))))))))))))))))))))))," ")</f>
        <v xml:space="preserve"> </v>
      </c>
      <c r="DC22" s="37" t="str">
        <f t="shared" si="0"/>
        <v xml:space="preserve"> </v>
      </c>
      <c r="DD22" s="37" t="str">
        <f t="shared" si="1"/>
        <v xml:space="preserve"> </v>
      </c>
      <c r="DE22" s="57" t="str">
        <f>IF(OR($B$20&lt;&gt;0,$D$20&lt;&gt;0,$F$20&lt;&gt;0,$H$20&lt;&gt;0,$J$20&lt;&gt;0,$L$20&lt;&gt;0,$N$20&lt;&gt;0,$P$20&lt;&gt;0,$R$20&lt;&gt;0,$T$20&lt;&gt;0,$V$20&lt;&gt;0,$X$20&lt;&gt;0,$Z$20&lt;&gt;0,$AB$20&lt;&gt;0,$AD$20&lt;&gt;0,$AF$20&lt;&gt;0,$AH$20&lt;&gt;0,$AJ$20&lt;&gt;0,$AL$20&lt;&gt;0,$AN$20&lt;&gt;0,$AP$20&lt;&gt;0,$AR$20&lt;&gt;0,$AT$20&lt;&gt;0,$AV$20&lt;&gt;0,$AX$20&lt;&gt;0,$AZ$20&lt;&gt;0,$BB$20&lt;&gt;0,$BD$20&lt;&gt;0,$BF$20&lt;&gt;0,$BH$20&lt;&gt;0,$BJ$20&lt;&gt;0,$BL$20&lt;&gt;0,$BN$20&lt;&gt;0,$BP$20&lt;&gt;0,$BR$20&lt;&gt;0,$BT$20&lt;&gt;0,$BV$20&lt;&gt;0,$BX$20&lt;&gt;0,$BZ$20&lt;&gt;0,$CB$20&lt;&gt;0,$CD$20&lt;&gt;0,$CF$20&lt;&gt;0,$CH$20&lt;&gt;0,$CJ$20&lt;&gt;0,$CL$20&lt;&gt;0,$CN$20&lt;&gt;0,$CP$20&lt;&gt;0,$CR$20&lt;&gt;0),IF(AND(COUNTIF($B$20,"*VH*"),$B$16="Classique"),$B$17,IF(AND(COUNTIF($D$20,"*VH*"),$D$16="Classique"),$D$17,IF(AND(COUNTIF($F$20,"*VH*"),$F$16="Classique"),$F$17,IF(AND(COUNTIF($H$20,"*VH*"),$H$16="Classique"),$H$17,IF(AND(COUNTIF($J$20,"*VH*"),$J$16="Classique"),$J$17,IF(AND(COUNTIF($L$20,"*VH*"),$L$16="Classique"),$L$17,IF(AND(COUNTIF($N$20,"*VH*"),$N$16="Classique"),$N$17,IF(AND(COUNTIF($P$20,"*VH*"),$P$16="Classique"),$P$17,IF(AND(COUNTIF($R$20,"*VH*"),$R$16="Classique"),$R$17,IF(AND(COUNTIF($T$20,"*VH*"),$T$16="Classique"),$T$17,IF(AND(COUNTIF($V$20,"*VH*"),$V$16="Classique"),$V$17,IF(AND(COUNTIF($X$20,"*VH*"),$X$16="Classique"),$X$17,IF(AND(COUNTIF($Z$20,"*VH*"),$Z$16="Classique"),$Z$17,IF(AND(COUNTIF($AB$20,"*VH*"),$AB$16="Classique"),$AB$17,IF(AND(COUNTIF($AD$20,"*VH*"),$AD$16="Classique"),$AD$17,IF(AND(COUNTIF($AF$20,"*VH*"),$AF$16="Classique"),$AF$17,IF(AND(COUNTIF($AH$20,"*VH*"),$AH$16="Classique"),$AH$17,IF(AND(COUNTIF($AJ$20,"*VH*"),$AJ$16="Classique"),$AJ$17,IF(AND(COUNTIF($AL$20,"*VH*"),$AL$16="Classique"),$AL$17,IF(AND(COUNTIF($AN$20,"*VH*"),$AN$16="Classique"),$AN$17,IF(AND(COUNTIF($AP$20,"*VH*"),$AP$16="Classique"),$AP$17,IF(AND(COUNTIF($AR$20,"*VH*"),$AR$16="Classique"),$AR$17,IF(AND(COUNTIF($AT$20,"*VH*"),$AT$16="Classique"),$AT$17,IF(AND(COUNTIF($AV$20,"*VH*"),$AV$16="Classique"),$AV$17,IF(AND(COUNTIF($AX$20,"*VH*"),$AX$16="Classique"),$AX$17,IF(AND(COUNTIF($AZ$20,"*VH*"),$AZ$16="Classique"),$AZ$17,IF(AND(COUNTIF($BB$20,"*VH*"),$BB$16="Classique"),$BB$17,IF(AND(COUNTIF($BD$20,"*VH*"),$BD$16="Classique"),$BD$17,IF(AND(COUNTIF($BF$20,"*VH*"),$BF$16="Classique"),$BF$17,IF(AND(COUNTIF($BH$20,"*VH*"),$BH$16="Classique"),$BH$17,IF(AND(COUNTIF($BJ$20,"*VH*"),$BJ$16="Classique"),$BJ$17,IF(AND(COUNTIF($BL$20,"*VH*"),$BL$16="Classique"),$BL$17,IF(AND(COUNTIF($BN$20,"*VH*"),$BN$16="Classique"),$BN$17,IF(AND(COUNTIF($BP$20,"*VH*"),$BP$16="Classique"),$BP$17,IF(AND(COUNTIF($BR$20,"*VH*"),$BR$16="Classique"),$BR$17,IF(AND(COUNTIF($BT$20,"*VH*"),$BT$16="Classique"),$BT$17,IF(AND(COUNTIF($BV$20,"*VH*"),$BV$16="Classique"),$BV$17,IF(AND(COUNTIF($BX$20,"*VH*"),$BX$16="Classique"),$BX$17,IF(AND(COUNTIF($BZ$20,"*VH*"),$BZ$16="Classique"),$BZ$17,IF(AND(COUNTIF($CB$20,"*VH*"),$CB$16="Classique"),$CB$17,IF(AND(COUNTIF($CD$20,"*VH*"),$CD$16="Classique"),$CD$17,IF(AND(COUNTIF($CF$20,"*VH*"),$CF$16="Classique"),$CF$17,IF(AND(COUNTIF($CH$20,"*VH*"),$CH$16="Classique"),$CH$17,IF(AND(COUNTIF($CJ$20,"*VH*"),$CJ$16="Classique"),$CJ$17,IF(AND(COUNTIF($CL$20,"*VH*"),$CL$16="Classique"),$CL$17,IF(AND(COUNTIF($CN$20,"*VH*"),$CN$16="Classique"),$CN$17,IF(AND(COUNTIF($CP$20,"*VH*"),$CP$16="Classique"),$CP$17,IF(AND(COUNTIF($CR$20,"*VH*"),$CR$16="Classique"),$CR$17," "))))))))))))))))))))))))))))))))))))))))))))))))," ")</f>
        <v xml:space="preserve"> </v>
      </c>
      <c r="DF22" s="37" t="str">
        <f t="shared" si="2"/>
        <v xml:space="preserve"> </v>
      </c>
      <c r="DG22" s="37" t="str">
        <f t="shared" si="3"/>
        <v xml:space="preserve"> </v>
      </c>
      <c r="DH22" s="57" t="str">
        <f>IF(OR($B$30&lt;&gt;0,$D$30&lt;&gt;0,$F$30&lt;&gt;0,$H$30&lt;&gt;0,$J$30&lt;&gt;0,$L$30&lt;&gt;0,$N$30&lt;&gt;0,$P$30&lt;&gt;0,$R$30&lt;&gt;0,$T$30&lt;&gt;0,$V$30&lt;&gt;0,$X$30&lt;&gt;0,$Z$30&lt;&gt;0,$AB$30&lt;&gt;0,$AD$30&lt;&gt;0,$AF$30&lt;&gt;0,$AH$30&lt;&gt;0,$AJ$30&lt;&gt;0,$AL$30&lt;&gt;0,$AN$30&lt;&gt;0,$AP$30&lt;&gt;0,$AR$30&lt;&gt;0,$AT$30&lt;&gt;0,$AV$30&lt;&gt;0,$AX$30&lt;&gt;0,$AZ$30&lt;&gt;0,$BB$30&lt;&gt;0,$BD$30&lt;&gt;0,$BF$30&lt;&gt;0,$BH$30&lt;&gt;0,$BJ$30&lt;&gt;0,$BL$30&lt;&gt;0,$BN$30&lt;&gt;0,$BP$30&lt;&gt;0,$BR$30&lt;&gt;0,$BT$30&lt;&gt;0,$BV$30&lt;&gt;0,$BX$30&lt;&gt;0,$BZ$30&lt;&gt;0,$CB$30&lt;&gt;0,$CD$30&lt;&gt;0,$CF$30&lt;&gt;0,$CH$30&lt;&gt;0,$CJ$30&lt;&gt;0,$CL$30&lt;&gt;0,$CN$30&lt;&gt;0,$CP$30&lt;&gt;0,$CR$30&lt;&gt;0),IF(AND(COUNTIF($B$30,"*VH*"),$B$26="Classique"),$B$27,IF(AND(COUNTIF($D$30,"*VH*"),$D$26="Classique"),$D$27,IF(AND(COUNTIF($F$30,"*VH*"),$F$26="Classique"),$F$27,IF(AND(COUNTIF($H$30,"*VH*"),$H$26="Classique"),$H$27,IF(AND(COUNTIF($J$30,"*VH*"),$J$26="Classique"),$J$27,IF(AND(COUNTIF($L$30,"*VH*"),$L$26="Classique"),$L$27,IF(AND(COUNTIF($N$30,"*VH*"),$N$26="Classique"),$N$27,IF(AND(COUNTIF($P$30,"*VH*"),$P$26="Classique"),$P$27,IF(AND(COUNTIF($R$30,"*VH*"),$R$26="Classique"),$R$27,IF(AND(COUNTIF($T$30,"*VH*"),$T$26="Classique"),$T$27,IF(AND(COUNTIF($V$30,"*VH*"),$V$26="Classique"),$V$27,IF(AND(COUNTIF($X$30,"*VH*"),$X$26="Classique"),$X$27,IF(AND(COUNTIF($Z$30,"*VH*"),$Z$26="Classique"),$Z$27,IF(AND(COUNTIF($AB$30,"*VH*"),$AB$26="Classique"),$AB$27,IF(AND(COUNTIF($AD$30,"*VH*"),$AD$26="Classique"),$AD$27,IF(AND(COUNTIF($AF$30,"*VH*"),$AF$26="Classique"),$AF$27,IF(AND(COUNTIF($AH$30,"*VH*"),$AH$26="Classique"),$AH$27,IF(AND(COUNTIF($AJ$30,"*VH*"),$AJ$26="Classique"),$AJ$27,IF(AND(COUNTIF($AL$30,"*VH*"),$AL$26="Classique"),$AL$27,IF(AND(COUNTIF($AN$30,"*VH*"),$AN$26="Classique"),$AN$27,IF(AND(COUNTIF($AP$30,"*VH*"),$AP$26="Classique"),$AP$27,IF(AND(COUNTIF($AR$30,"*VH*"),$AR$26="Classique"),$AR$27,IF(AND(COUNTIF($AT$30,"*VH*"),$AT$26="Classique"),$AT$27,IF(AND(COUNTIF($AV$30,"*VH*"),$AV$26="Classique"),$AV$27,IF(AND(COUNTIF($AX$30,"*VH*"),$AX$26="Classique"),$AX$27,IF(AND(COUNTIF($AZ$30,"*VH*"),$AZ$26="Classique"),$AZ$27,IF(AND(COUNTIF($BB$30,"*VH*"),$BB$26="Classique"),$BB$27,IF(AND(COUNTIF($BD$30,"*VH*"),$BD$26="Classique"),$BD$27,IF(AND(COUNTIF($BF$30,"*VH*"),$BF$26="Classique"),$BF$27,IF(AND(COUNTIF($BH$30,"*VH*"),$BH$26="Classique"),$BH$27,IF(AND(COUNTIF($BJ$30,"*VH*"),$BJ$26="Classique"),$BJ$27,IF(AND(COUNTIF($BL$30,"*VH*"),$BL$26="Classique"),$BL$27,IF(AND(COUNTIF($BN$30,"*VH*"),$BN$26="Classique"),$BN$27,IF(AND(COUNTIF($BP$30,"*VH*"),$BP$26="Classique"),$BP$27,IF(AND(COUNTIF($BR$30,"*VH*"),$BR$26="Classique"),$BR$27,IF(AND(COUNTIF($BT$30,"*VH*"),$BT$26="Classique"),$BT$27,IF(AND(COUNTIF($BV$30,"*VH*"),$BV$26="Classique"),$BV$27,IF(AND(COUNTIF($BX$30,"*VH*"),$BX$26="Classique"),$BX$27,IF(AND(COUNTIF($BZ$30,"*VH*"),$BZ$26="Classique"),$BZ$27,IF(AND(COUNTIF($CB$30,"*VH*"),$CB$26="Classique"),$CB$27,IF(AND(COUNTIF($CD$30,"*VH*"),$CD$26="Classique"),$CD$27,IF(AND(COUNTIF($CF$30,"*VH*"),$CF$26="Classique"),$CF$27,IF(AND(COUNTIF($CH$30,"*VH*"),$CH$26="Classique"),$CH$27,IF(AND(COUNTIF($CJ$30,"*VH*"),$CJ$26="Classique"),$CJ$27,IF(AND(COUNTIF($CL$30,"*VH*"),$CL$26="Classique"),$CL$27,IF(AND(COUNTIF($CN$30,"*VH*"),$CN$26="Classique"),$CN$27,IF(AND(COUNTIF($CP$30,"*VH*"),$CP$26="Classique"),$CP$27,IF(AND(COUNTIF($CR$30,"*VH*"),$CR$26="Classique"),$CR$27," "))))))))))))))))))))))))))))))))))))))))))))))))," ")</f>
        <v xml:space="preserve"> </v>
      </c>
      <c r="DI22" s="57" t="str">
        <f t="shared" si="4"/>
        <v xml:space="preserve"> </v>
      </c>
      <c r="DJ22" s="39" t="str">
        <f t="shared" si="5"/>
        <v xml:space="preserve"> </v>
      </c>
      <c r="DK22" s="38" t="str">
        <f>IF(OR($B$40&lt;&gt;0,$D$40&lt;&gt;0,$F$40&lt;&gt;0,$H$40&lt;&gt;0,$J$40&lt;&gt;0,$L$40&lt;&gt;0,$N$40&lt;&gt;0,$P$40&lt;&gt;0,$R$40&lt;&gt;0,$T$40&lt;&gt;0,$V$40&lt;&gt;0,$X$40&lt;&gt;0,$Z$40&lt;&gt;0,$AB$40&lt;&gt;0,$AD$40&lt;&gt;0,$AF$40&lt;&gt;0,$AH$40&lt;&gt;0,$AJ$40&lt;&gt;0,$AL$40&lt;&gt;0,$AN$40&lt;&gt;0,$AP$40&lt;&gt;0,$AR$40&lt;&gt;0,$AT$40&lt;&gt;0,$AV$40&lt;&gt;0,$AX$40&lt;&gt;0,$AZ$40&lt;&gt;0,$BB$40&lt;&gt;0,$BD$40&lt;&gt;0,$BF$40&lt;&gt;0,$BH$40&lt;&gt;0,$BJ$40&lt;&gt;0,$BL$40&lt;&gt;0,$BN$40&lt;&gt;0,$BP$40&lt;&gt;0,$BR$40&lt;&gt;0,$BT$40&lt;&gt;0,$BV$40&lt;&gt;0,$BX$40&lt;&gt;0,$BZ$40&lt;&gt;0,$CB$40&lt;&gt;0,$CD$40&lt;&gt;0,$CF$40&lt;&gt;0,$CH$40&lt;&gt;0,$CJ$40&lt;&gt;0,$CL$40&lt;&gt;0,$CN$40&lt;&gt;0,$CP$40&lt;&gt;0,$CR$40&lt;&gt;0),IF(AND(COUNTIF($B$40,"*VH*"),$B$36="Classique"),$B$37,IF(AND(COUNTIF($D$40,"*VH*"),$D$36="Classique"),$D$37,IF(AND(COUNTIF($F$40,"*VH*"),$F$36="Classique"),$F$37,IF(AND(COUNTIF($H$40,"*VH*"),$H$36="Classique"),$H$37,IF(AND(COUNTIF($J$40,"*VH*"),$J$36="Classique"),$J$37,IF(AND(COUNTIF($L$40,"*VH*"),$L$36="Classique"),$L$37,IF(AND(COUNTIF($N$40,"*VH*"),$N$36="Classique"),$N$37,IF(AND(COUNTIF($P$40,"*VH*"),$P$36="Classique"),$P$37,IF(AND(COUNTIF($R$40,"*VH*"),$R$36="Classique"),$R$37,IF(AND(COUNTIF($T$40,"*VH*"),$T$36="Classique"),$T$37,IF(AND(COUNTIF($V$40,"*VH*"),$V$36="Classique"),$V$37,IF(AND(COUNTIF($X$40,"*VH*"),$X$36="Classique"),$X$37,IF(AND(COUNTIF($Z$40,"*VH*"),$Z$36="Classique"),$Z$37,IF(AND(COUNTIF($AB$40,"*VH*"),$AB$36="Classique"),$AB$37,IF(AND(COUNTIF($AD$40,"*VH*"),$AD$36="Classique"),$AD$37,IF(AND(COUNTIF($AF$40,"*VH*"),$AF$36="Classique"),$AF$37,IF(AND(COUNTIF($AH$40,"*VH*"),$AH$36="Classique"),$AH$37,IF(AND(COUNTIF($AJ$40,"*VH*"),$AJ$36="Classique"),$AJ$37,IF(AND(COUNTIF($AL$40,"*VH*"),$AL$36="Classique"),$AL$37,IF(AND(COUNTIF($AN$40,"*VH*"),$AN$36="Classique"),$AN$37,IF(AND(COUNTIF($AP$40,"*VH*"),$AP$36="Classique"),$AP$37,IF(AND(COUNTIF($AR$40,"*VH*"),$AR$36="Classique"),$AR$37,IF(AND(COUNTIF($AT$40,"*VH*"),$AT$36="Classique"),$AT$37,IF(AND(COUNTIF($AV$40,"*VH*"),$AV$36="Classique"),$AV$37,IF(AND(COUNTIF($AX$40,"*VH*"),$AX$36="Classique"),$AX$37,IF(AND(COUNTIF($AZ$40,"*VH*"),$AZ$36="Classique"),$AZ$37,IF(AND(COUNTIF($BB$40,"*VH*"),$BB$36="Classique"),$BB$37,IF(AND(COUNTIF($BD$40,"*VH*"),$BD$36="Classique"),$BD$37,IF(AND(COUNTIF($BF$40,"*VH*"),$BF$36="Classique"),$BF$37,IF(AND(COUNTIF($BH$40,"*VH*"),$BH$36="Classique"),$BH$37,IF(AND(COUNTIF($BJ$40,"*VH*"),$BJ$36="Classique"),$BJ$37,IF(AND(COUNTIF($BL$40,"*VH*"),$BL$36="Classique"),$BL$37,IF(AND(COUNTIF($BN$40,"*VH*"),$BN$36="Classique"),$BN$37,IF(AND(COUNTIF($BP$40,"*VH*"),$BP$36="Classique"),$BP$37,IF(AND(COUNTIF($BR$40,"*VH*"),$BR$36="Classique"),$BR$37,IF(AND(COUNTIF($BT$40,"*VH*"),$BT$36="Classique"),$BT$37,IF(AND(COUNTIF($BV$40,"*VH*"),$BV$36="Classique"),$BV$37,IF(AND(COUNTIF($BX$40,"*VH*"),$BX$36="Classique"),$BX$37,IF(AND(COUNTIF($BZ$40,"*VH*"),$BZ$36="Classique"),$BZ$37,IF(AND(COUNTIF($CB$40,"*VH*"),$CB$36="Classique"),$CB$37,IF(AND(COUNTIF($CD$40,"*VH*"),$CD$36="Classique"),$CD$37,IF(AND(COUNTIF($CF$40,"*VH*"),$CF$36="Classique"),$CF$37,IF(AND(COUNTIF($CH$40,"*VH*"),$CH$36="Classique"),$CH$37,IF(AND(COUNTIF($CJ$40,"*VH*"),$CJ$36="Classique"),$CJ$37,IF(AND(COUNTIF($CL$40,"*VH*"),$CL$36="Classique"),$CL$37,IF(AND(COUNTIF($CN$40,"*VH*"),$CN$36="Classique"),$CN$37,IF(AND(COUNTIF($CP$40,"*VH*"),$CP$36="Classique"),$CP$37,IF(AND(COUNTIF($CR$40,"*VH*"),$CR$36="Classique"),$CR$37," "))))))))))))))))))))))))))))))))))))))))))))))))," ")</f>
        <v xml:space="preserve"> </v>
      </c>
      <c r="DL22" s="38" t="str">
        <f t="shared" si="6"/>
        <v xml:space="preserve"> </v>
      </c>
      <c r="DM22" s="38" t="str">
        <f t="shared" si="7"/>
        <v xml:space="preserve"> </v>
      </c>
      <c r="DN22" s="38" t="str">
        <f>IF(OR($B$50&lt;&gt;0,$D$50&lt;&gt;0,$F$50&lt;&gt;0,$H$50&lt;&gt;0,$J$50&lt;&gt;0,$L$50&lt;&gt;0,$N$50&lt;&gt;0,$P$50&lt;&gt;0,$R$50&lt;&gt;0,$T$50&lt;&gt;0,$V$50&lt;&gt;0,$X$50&lt;&gt;0,$Z$50&lt;&gt;0,$AB$50&lt;&gt;0,$AD$50&lt;&gt;0,$AF$50&lt;&gt;0,$AH$50&lt;&gt;0,$AJ$50&lt;&gt;0,$AL$50&lt;&gt;0,$AN$50&lt;&gt;0,$AP$50&lt;&gt;0,$AR$50&lt;&gt;0,$AT$50&lt;&gt;0,$AV$50&lt;&gt;0,$AX$50&lt;&gt;0,$AZ$50&lt;&gt;0,$BB$50&lt;&gt;0,$BD$50&lt;&gt;0,$BF$50&lt;&gt;0,$BH$50&lt;&gt;0,$BJ$50&lt;&gt;0,$BL$50&lt;&gt;0,$BN$50&lt;&gt;0,$BP$50&lt;&gt;0,$BR$50&lt;&gt;0,$BT$50&lt;&gt;0,$BV$50&lt;&gt;0,$BX$50&lt;&gt;0,$BZ$50&lt;&gt;0,$CB$50&lt;&gt;0,$CD$50&lt;&gt;0,$CF$50&lt;&gt;0,$CH$50&lt;&gt;0,$CJ$50&lt;&gt;0,$CL$50&lt;&gt;0,$CN$50&lt;&gt;0,$CP$50&lt;&gt;0,$CR$50&lt;&gt;0),IF(AND(COUNTIF($B$50,"*VH*"),$B$46="Classique"),$B$47,IF(AND(COUNTIF($D$50,"*VH*"),$D$46="Classique"),$D$47,IF(AND(COUNTIF($F$50,"*VH*"),$F$46="Classique"),$F$47,IF(AND(COUNTIF($H$50,"*VH*"),$H$46="Classique"),$H$47,IF(AND(COUNTIF($J$50,"*VH*"),$J$46="Classique"),$J$47,IF(AND(COUNTIF($L$50,"*VH*"),$L$46="Classique"),$L$47,IF(AND(COUNTIF($N$50,"*VH*"),$N$46="Classique"),$N$47,IF(AND(COUNTIF($P$50,"*VH*"),$P$46="Classique"),$P$47,IF(AND(COUNTIF($R$50,"*VH*"),$R$46="Classique"),$R$47,IF(AND(COUNTIF($T$50,"*VH*"),$T$46="Classique"),$T$47,IF(AND(COUNTIF($V$50,"*VH*"),$V$46="Classique"),$V$47,IF(AND(COUNTIF($X$50,"*VH*"),$X$46="Classique"),$X$47,IF(AND(COUNTIF($Z$50,"*VH*"),$Z$46="Classique"),$Z$47,IF(AND(COUNTIF($AB$50,"*VH*"),$AB$46="Classique"),$AB$47,IF(AND(COUNTIF($AD$50,"*VH*"),$AD$46="Classique"),$AD$47,IF(AND(COUNTIF($AF$50,"*VH*"),$AF$46="Classique"),$AF$47,IF(AND(COUNTIF($AH$50,"*VH*"),$AH$46="Classique"),$AH$47,IF(AND(COUNTIF($AJ$50,"*VH*"),$AJ$46="Classique"),$AJ$47,IF(AND(COUNTIF($AL$50,"*VH*"),$AL$46="Classique"),$AL$47,IF(AND(COUNTIF($AN$50,"*VH*"),$AN$46="Classique"),$AN$47,IF(AND(COUNTIF($AP$50,"*VH*"),$AP$46="Classique"),$AP$47,IF(AND(COUNTIF($AR$50,"*VH*"),$AR$46="Classique"),$AR$47,IF(AND(COUNTIF($AT$50,"*VH*"),$AT$46="Classique"),$AT$47,IF(AND(COUNTIF($AV$50,"*VH*"),$AV$46="Classique"),$AV$47,IF(AND(COUNTIF($AX$50,"*VH*"),$AX$46="Classique"),$AX$47,IF(AND(COUNTIF($AZ$50,"*VH*"),$AZ$46="Classique"),$AZ$47,IF(AND(COUNTIF($BB$50,"*VH*"),$BB$46="Classique"),$BB$47,IF(AND(COUNTIF($BD$50,"*VH*"),$BD$46="Classique"),$BD$47,IF(AND(COUNTIF($BF$50,"*VH*"),$BF$46="Classique"),$BF$47,IF(AND(COUNTIF($BH$50,"*VH*"),$BH$46="Classique"),$BH$47,IF(AND(COUNTIF($BJ$50,"*VH*"),$BJ$46="Classique"),$BJ$47,IF(AND(COUNTIF($BL$50,"*VH*"),$BL$46="Classique"),$BL$47,IF(AND(COUNTIF($BN$50,"*VH*"),$BN$46="Classique"),$BN$47,IF(AND(COUNTIF($BP$50,"*VH*"),$BP$46="Classique"),$BP$47,IF(AND(COUNTIF($BR$50,"*VH*"),$BR$46="Classique"),$BR$47,IF(AND(COUNTIF($BT$50,"*VH*"),$BT$46="Classique"),$BT$47,IF(AND(COUNTIF($BV$50,"*VH*"),$BV$46="Classique"),$BV$47,IF(AND(COUNTIF($BX$50,"*VH*"),$BX$46="Classique"),$BX$47,IF(AND(COUNTIF($BZ$50,"*VH*"),$BZ$46="Classique"),$BZ$47,IF(AND(COUNTIF($CB$50,"*VH*"),$CB$46="Classique"),$CB$47,IF(AND(COUNTIF($CD$50,"*VH*"),$CD$46="Classique"),$CD$47,IF(AND(COUNTIF($CF$50,"*VH*"),$CF$46="Classique"),$CF$47,IF(AND(COUNTIF($CH$50,"*VH*"),$CH$46="Classique"),$CH$47,IF(AND(COUNTIF($CJ$50,"*VH*"),$CJ$46="Classique"),$CJ$47,IF(AND(COUNTIF($CL$50,"*VH*"),$CL$46="Classique"),$CL$47,IF(AND(COUNTIF($CN$50,"*VH*"),$CN$46="Classique"),$CN$47,IF(AND(COUNTIF($CP$50,"*VH*"),$CP$46="Classique"),$CP$47,IF(AND(COUNTIF($CR$50,"*VH*"),$CR$46="Classique"),$CR$47," "))))))))))))))))))))))))))))))))))))))))))))))))," ")</f>
        <v xml:space="preserve"> </v>
      </c>
      <c r="DO22" s="38" t="str">
        <f t="shared" si="8"/>
        <v xml:space="preserve"> </v>
      </c>
      <c r="DP22" s="38" t="str">
        <f t="shared" si="9"/>
        <v xml:space="preserve"> </v>
      </c>
    </row>
    <row r="23" spans="1:120" s="50" customFormat="1" ht="26.25" customHeigh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E23" s="51"/>
      <c r="BF23" s="51"/>
      <c r="BG23" s="51"/>
      <c r="DA23" s="31" t="s">
        <v>44</v>
      </c>
      <c r="DB23" s="57" t="str">
        <f>IF(OR($B$10&lt;&gt;0,$D$10&lt;&gt;0,$F$10&lt;&gt;0,$H$10&lt;&gt;0,$J$10&lt;&gt;0,$L$10&lt;&gt;0,$N$10&lt;&gt;0,$P$10&lt;&gt;0,$R$10&lt;&gt;0,$T$10&lt;&gt;0,$V$10&lt;&gt;0,$X$10&lt;&gt;0,$Z$10&lt;&gt;0,$AB$10&lt;&gt;0,$AD$10&lt;&gt;0,$AF$10&lt;&gt;0,$AH$10&lt;&gt;0,$AJ$10&lt;&gt;0,$AL$10&lt;&gt;0,$AN$10&lt;&gt;0,$AP$10&lt;&gt;0,$AR$10&lt;&gt;0,$AT$10&lt;&gt;0,$AV$10&lt;&gt;0,$AX$10&lt;&gt;0,$AZ$10&lt;&gt;0,$BB$10&lt;&gt;0,$BD$10&lt;&gt;0,$BF$10&lt;&gt;0,$BH$10&lt;&gt;0,$BJ$10&lt;&gt;0,$BL$10&lt;&gt;0,$BN$10&lt;&gt;0,$BP$10&lt;&gt;0,$BR$10&lt;&gt;0,$BT$10&lt;&gt;0,$BV$10&lt;&gt;0,$BX$10&lt;&gt;0,$BZ$10&lt;&gt;0,$CB$10&lt;&gt;0,$CD$10&lt;&gt;0,$CF$10&lt;&gt;0,$CH$10&lt;&gt;0,$CJ$10&lt;&gt;0,$CL$10&lt;&gt;0,$CN$10&lt;&gt;0,$CP$10&lt;&gt;0,$CR$10&lt;&gt;0),IF(AND(COUNTIF($B$10,"*VD*"),$B$6="Classique"),$B$7,IF(AND(COUNTIF($D$10,"*VD*"),$D$6="Classique"),$D$7,IF(AND(COUNTIF($F$10,"*VD*"),$F$6="Classique"),$F$7,IF(AND(COUNTIF($H$10,"*VD*"),$H$6="Classique"),$H$7,IF(AND(COUNTIF($J$10,"*VD*"),$J$6="Classique"),$J$7,IF(AND(COUNTIF($L$10,"*VD*"),$L$6="Classique"),$L$7,IF(AND(COUNTIF($N$10,"*VD*"),$N$6="Classique"),$N$7,IF(AND(COUNTIF($P$10,"*VD*"),$P$6="Classique"),$P$7,IF(AND(COUNTIF($R$10,"*VD*"),$R$6="Classique"),$R$7,IF(AND(COUNTIF($T$10,"*VD*"),$T$6="Classique"),$T$7,IF(AND(COUNTIF($V$10,"*VD*"),$V$6="Classique"),$V$7,IF(AND(COUNTIF($X$10,"*VD*"),$X$6="Classique"),$X$7,IF(AND(COUNTIF($Z$10,"*VD*"),$Z$6="Classique"),$Z$7,IF(AND(COUNTIF($AB$10,"*VD*"),$AB$6="Classique"),$AB$7,IF(AND(COUNTIF($AD$10,"*VD*"),$AD$6="Classique"),$AD$7,IF(AND(COUNTIF($AF$10,"*VD*"),$AF$6="Classique"),$AF$7,IF(AND(COUNTIF($AH$10,"*VD*"),$AH$6="Classique"),$AH$7,IF(AND(COUNTIF($AJ$10,"*VD*"),$AJ$6="Classique"),$AJ$7,IF(AND(COUNTIF($AL$10,"*VD*"),$AL$6="Classique"),$AL$7,IF(AND(COUNTIF($AN$10,"*VD*"),$AN$6="Classique"),$AN$7,IF(AND(COUNTIF($AP$10,"*VD*"),$AP$6="Classique"),$AP$7,IF(AND(COUNTIF($AR$10,"*VD*"),$AR$6="Classique"),$AR$7,IF(AND(COUNTIF($AT$10,"*VD*"),$AT$6="Classique"),$AT$7,IF(AND(COUNTIF($AV$10,"*VD*"),$AV$6="Classique"),$AV$7,IF(AND(COUNTIF($AX$10,"*VD*"),$AX$6="Classique"),$AX$7,IF(AND(COUNTIF($AZ$10,"*VD*"),$AZ$6="Classique"),$AZ$7,IF(AND(COUNTIF($BB$10,"*VD*"),$BB$6="Classique"),$BB$7,IF(AND(COUNTIF($BD$10,"*VD*"),$BD$6="Classique"),$BD$7,IF(AND(COUNTIF($BF$10,"*VD*"),$BF$6="Classique"),$BF$7,IF(AND(COUNTIF($BH$10,"*VD*"),$BH$6="Classique"),$BH$7,IF(AND(COUNTIF($BJ$10,"*VD*"),$BJ$6="Classique"),$BJ$7,IF(AND(COUNTIF($BL$10,"*VD*"),$BL$6="Classique"),$BL$7,IF(AND(COUNTIF($BN$10,"*VD*"),$BN$6="Classique"),$BN$7,IF(AND(COUNTIF($BP$10,"*VD*"),$BP$6="Classique"),$BP$7,IF(AND(COUNTIF($BR$10,"*VD*"),$BR$6="Classique"),$BR$7,IF(AND(COUNTIF($BT$10,"*VD*"),$BT$6="Classique"),$BT$7,IF(AND(COUNTIF($BV$10,"*VD*"),$BV$6="Classique"),$BV$7,IF(AND(COUNTIF($BX$10,"*VD*"),$BX$6="Classique"),$BX$7,IF(AND(COUNTIF($BZ$10,"*VD*"),$BZ$6="Classique"),$BZ$7,IF(AND(COUNTIF($CB$10,"*VD*"),$CB$6="Classique"),$CB$7,IF(AND(COUNTIF($CD$10,"*VD*"),$CD$6="Classique"),$CD$7,IF(AND(COUNTIF($CF$10,"*VD*"),$CF$6="Classique"),$CF$7,IF(AND(COUNTIF($CH$10,"*VD*"),$CH$6="Classique"),$CH$7,IF(AND(COUNTIF($CJ$10,"*VD*"),$CJ$6="Classique"),$CJ$7,IF(AND(COUNTIF($CL$10,"*VD*"),$CL$6="Classique"),$CL$7,IF(AND(COUNTIF($CN$10,"*VD*"),$CN$6="Classique"),$CN$7,IF(AND(COUNTIF($CP$10,"*VD*"),$CP$6="Classique"),$CP$7,IF(AND(COUNTIF($CR$10,"*VD*"),$CR$6="Classique"),$CR$7," "))))))))))))))))))))))))))))))))))))))))))))))))," ")</f>
        <v xml:space="preserve"> </v>
      </c>
      <c r="DC23" s="37" t="str">
        <f t="shared" si="0"/>
        <v xml:space="preserve"> </v>
      </c>
      <c r="DD23" s="37" t="str">
        <f t="shared" si="1"/>
        <v xml:space="preserve"> </v>
      </c>
      <c r="DE23" s="57" t="str">
        <f>IF(OR($B$20&lt;&gt;0,$D$20&lt;&gt;0,$F$20&lt;&gt;0,$H$20&lt;&gt;0,$J$20&lt;&gt;0,$L$20&lt;&gt;0,$N$20&lt;&gt;0,$P$20&lt;&gt;0,$R$20&lt;&gt;0,$T$20&lt;&gt;0,$V$20&lt;&gt;0,$X$20&lt;&gt;0,$Z$20&lt;&gt;0,$AB$20&lt;&gt;0,$AD$20&lt;&gt;0,$AF$20&lt;&gt;0,$AH$20&lt;&gt;0,$AJ$20&lt;&gt;0,$AL$20&lt;&gt;0,$AN$20&lt;&gt;0,$AP$20&lt;&gt;0,$AR$20&lt;&gt;0,$AT$20&lt;&gt;0,$AV$20&lt;&gt;0,$AX$20&lt;&gt;0,$AZ$20&lt;&gt;0,$BB$20&lt;&gt;0,$BD$20&lt;&gt;0,$BF$20&lt;&gt;0,$BH$20&lt;&gt;0,$BJ$20&lt;&gt;0,$BL$20&lt;&gt;0,$BN$20&lt;&gt;0,$BP$20&lt;&gt;0,$BR$20&lt;&gt;0,$BT$20&lt;&gt;0,$BV$20&lt;&gt;0,$BX$20&lt;&gt;0,$BZ$20&lt;&gt;0,$CB$20&lt;&gt;0,$CD$20&lt;&gt;0,$CF$20&lt;&gt;0,$CH$20&lt;&gt;0,$CJ$20&lt;&gt;0,$CL$20&lt;&gt;0,$CN$20&lt;&gt;0,$CP$20&lt;&gt;0,$CR$20&lt;&gt;0),IF(AND(COUNTIF($B$20,"*VD*"),$B$16="Classique"),$B$17,IF(AND(COUNTIF($D$20,"*VD*"),$D$16="Classique"),$D$17,IF(AND(COUNTIF($F$20,"*VD*"),$F$16="Classique"),$F$17,IF(AND(COUNTIF($H$20,"*VD*"),$H$16="Classique"),$H$17,IF(AND(COUNTIF($J$20,"*VD*"),$J$16="Classique"),$J$17,IF(AND(COUNTIF($L$20,"*VD*"),$L$16="Classique"),$L$17,IF(AND(COUNTIF($N$20,"*VD*"),$N$16="Classique"),$N$17,IF(AND(COUNTIF($P$20,"*VD*"),$P$16="Classique"),$P$17,IF(AND(COUNTIF($R$20,"*VD*"),$R$16="Classique"),$R$17,IF(AND(COUNTIF($T$20,"*VD*"),$T$16="Classique"),$T$17,IF(AND(COUNTIF($V$20,"*VD*"),$V$16="Classique"),$V$17,IF(AND(COUNTIF($X$20,"*VD*"),$X$16="Classique"),$X$17,IF(AND(COUNTIF($Z$20,"*VD*"),$Z$16="Classique"),$Z$17,IF(AND(COUNTIF($AB$20,"*VD*"),$AB$16="Classique"),$AB$17,IF(AND(COUNTIF($AD$20,"*VD*"),$AD$16="Classique"),$AD$17,IF(AND(COUNTIF($AF$20,"*VD*"),$AF$16="Classique"),$AF$17,IF(AND(COUNTIF($AH$20,"*VD*"),$AH$16="Classique"),$AH$17,IF(AND(COUNTIF($AJ$20,"*VD*"),$AJ$16="Classique"),$AJ$17,IF(AND(COUNTIF($AL$20,"*VD*"),$AL$16="Classique"),$AL$17,IF(AND(COUNTIF($AN$20,"*VD*"),$AN$16="Classique"),$AN$17,IF(AND(COUNTIF($AP$20,"*VD*"),$AP$16="Classique"),$AP$17,IF(AND(COUNTIF($AR$20,"*VD*"),$AR$16="Classique"),$AR$17,IF(AND(COUNTIF($AT$20,"*VD*"),$AT$16="Classique"),$AT$17,IF(AND(COUNTIF($AV$20,"*VD*"),$AV$16="Classique"),$AV$17,IF(AND(COUNTIF($AX$20,"*VD*"),$AX$16="Classique"),$AX$17,IF(AND(COUNTIF($AZ$20,"*VD*"),$AZ$16="Classique"),$AZ$17,IF(AND(COUNTIF($BB$20,"*VD*"),$BB$16="Classique"),$BB$17,IF(AND(COUNTIF($BD$20,"*VD*"),$BD$16="Classique"),$BD$17,IF(AND(COUNTIF($BF$20,"*VD*"),$BF$16="Classique"),$BF$17,IF(AND(COUNTIF($BH$20,"*VD*"),$BH$16="Classique"),$BH$17,IF(AND(COUNTIF($BJ$20,"*VD*"),$BJ$16="Classique"),$BJ$17,IF(AND(COUNTIF($BL$20,"*VD*"),$BL$16="Classique"),$BL$17,IF(AND(COUNTIF($BN$20,"*VD*"),$BN$16="Classique"),$BN$17,IF(AND(COUNTIF($BP$20,"*VD*"),$BP$16="Classique"),$BP$17,IF(AND(COUNTIF($BR$20,"*VD*"),$BR$16="Classique"),$BR$17,IF(AND(COUNTIF($BT$20,"*VD*"),$BT$16="Classique"),$BT$17,IF(AND(COUNTIF($BV$20,"*VD*"),$BV$16="Classique"),$BV$17,IF(AND(COUNTIF($BX$20,"*VD*"),$BX$16="Classique"),$BX$17,IF(AND(COUNTIF($BZ$20,"*VD*"),$BZ$16="Classique"),$BZ$17,IF(AND(COUNTIF($CB$20,"*VD*"),$CB$16="Classique"),$CB$17,IF(AND(COUNTIF($CD$20,"*VD*"),$CD$16="Classique"),$CD$17,IF(AND(COUNTIF($CF$20,"*VD*"),$CF$16="Classique"),$CF$17,IF(AND(COUNTIF($CH$20,"*VD*"),$CH$16="Classique"),$CH$17,IF(AND(COUNTIF($CJ$20,"*VD*"),$CJ$16="Classique"),$CJ$17,IF(AND(COUNTIF($CL$20,"*VD*"),$CL$16="Classique"),$CL$17,IF(AND(COUNTIF($CN$20,"*VD*"),$CN$16="Classique"),$CN$17,IF(AND(COUNTIF($CP$20,"*VD*"),$CP$16="Classique"),$CP$17,IF(AND(COUNTIF($CR$20,"*VD*"),$CR$16="Classique"),$CR$17," "))))))))))))))))))))))))))))))))))))))))))))))))," ")</f>
        <v xml:space="preserve"> </v>
      </c>
      <c r="DF23" s="37" t="str">
        <f t="shared" si="2"/>
        <v xml:space="preserve"> </v>
      </c>
      <c r="DG23" s="37" t="str">
        <f t="shared" si="3"/>
        <v xml:space="preserve"> </v>
      </c>
      <c r="DH23" s="57" t="str">
        <f>IF(OR($B$30&lt;&gt;0,$D$30&lt;&gt;0,$F$30&lt;&gt;0,$H$30&lt;&gt;0,$J$30&lt;&gt;0,$L$30&lt;&gt;0,$N$30&lt;&gt;0,$P$30&lt;&gt;0,$R$30&lt;&gt;0,$T$30&lt;&gt;0,$V$30&lt;&gt;0,$X$30&lt;&gt;0,$Z$30&lt;&gt;0,$AB$30&lt;&gt;0,$AD$30&lt;&gt;0,$AF$30&lt;&gt;0,$AH$30&lt;&gt;0,$AJ$30&lt;&gt;0,$AL$30&lt;&gt;0,$AN$30&lt;&gt;0,$AP$30&lt;&gt;0,$AR$30&lt;&gt;0,$AT$30&lt;&gt;0,$AV$30&lt;&gt;0,$AX$30&lt;&gt;0,$AZ$30&lt;&gt;0,$BB$30&lt;&gt;0,$BD$30&lt;&gt;0,$BF$30&lt;&gt;0,$BH$30&lt;&gt;0,$BJ$30&lt;&gt;0,$BL$30&lt;&gt;0,$BN$30&lt;&gt;0,$BP$30&lt;&gt;0,$BR$30&lt;&gt;0,$BT$30&lt;&gt;0,$BV$30&lt;&gt;0,$BX$30&lt;&gt;0,$BZ$30&lt;&gt;0,$CB$30&lt;&gt;0,$CD$30&lt;&gt;0,$CF$30&lt;&gt;0,$CH$30&lt;&gt;0,$CJ$30&lt;&gt;0,$CL$30&lt;&gt;0,$CN$30&lt;&gt;0,$CP$30&lt;&gt;0,$CR$30&lt;&gt;0),IF(AND(COUNTIF($B$30,"*VD*"),$B$26="Classique"),$B$27,IF(AND(COUNTIF($D$30,"*VD*"),$D$26="Classique"),$D$27,IF(AND(COUNTIF($F$30,"*VD*"),$F$26="Classique"),$F$27,IF(AND(COUNTIF($H$30,"*VD*"),$H$26="Classique"),$H$27,IF(AND(COUNTIF($J$30,"*VD*"),$J$26="Classique"),$J$27,IF(AND(COUNTIF($L$30,"*VD*"),$L$26="Classique"),$L$27,IF(AND(COUNTIF($N$30,"*VD*"),$N$26="Classique"),$N$27,IF(AND(COUNTIF($P$30,"*VD*"),$P$26="Classique"),$P$27,IF(AND(COUNTIF($R$30,"*VD*"),$R$26="Classique"),$R$27,IF(AND(COUNTIF($T$30,"*VD*"),$T$26="Classique"),$T$27,IF(AND(COUNTIF($V$30,"*VD*"),$V$26="Classique"),$V$27,IF(AND(COUNTIF($X$30,"*VD*"),$X$26="Classique"),$X$27,IF(AND(COUNTIF($Z$30,"*VD*"),$Z$26="Classique"),$Z$27,IF(AND(COUNTIF($AB$30,"*VD*"),$AB$26="Classique"),$AB$27,IF(AND(COUNTIF($AD$30,"*VD*"),$AD$26="Classique"),$AD$27,IF(AND(COUNTIF($AF$30,"*VD*"),$AF$26="Classique"),$AF$27,IF(AND(COUNTIF($AH$30,"*VD*"),$AH$26="Classique"),$AH$27,IF(AND(COUNTIF($AJ$30,"*VD*"),$AJ$26="Classique"),$AJ$27,IF(AND(COUNTIF($AL$30,"*VD*"),$AL$26="Classique"),$AL$27,IF(AND(COUNTIF($AN$30,"*VD*"),$AN$26="Classique"),$AN$27,IF(AND(COUNTIF($AP$30,"*VD*"),$AP$26="Classique"),$AP$27,IF(AND(COUNTIF($AR$30,"*VD*"),$AR$26="Classique"),$AR$27,IF(AND(COUNTIF($AT$30,"*VD*"),$AT$26="Classique"),$AT$27,IF(AND(COUNTIF($AV$30,"*VD*"),$AV$26="Classique"),$AV$27,IF(AND(COUNTIF($AX$30,"*VD*"),$AX$26="Classique"),$AX$27,IF(AND(COUNTIF($AZ$30,"*VD*"),$AZ$26="Classique"),$AZ$27,IF(AND(COUNTIF($BB$30,"*VD*"),$BB$26="Classique"),$BB$27,IF(AND(COUNTIF($BD$30,"*VD*"),$BD$26="Classique"),$BD$27,IF(AND(COUNTIF($BF$30,"*VD*"),$BF$26="Classique"),$BF$27,IF(AND(COUNTIF($BH$30,"*VD*"),$BH$26="Classique"),$BH$27,IF(AND(COUNTIF($BJ$30,"*VD*"),$BJ$26="Classique"),$BJ$27,IF(AND(COUNTIF($BL$30,"*VD*"),$BL$26="Classique"),$BL$27,IF(AND(COUNTIF($BN$30,"*VD*"),$BN$26="Classique"),$BN$27,IF(AND(COUNTIF($BP$30,"*VD*"),$BP$26="Classique"),$BP$27,IF(AND(COUNTIF($BR$30,"*VD*"),$BR$26="Classique"),$BR$27,IF(AND(COUNTIF($BT$30,"*VD*"),$BT$26="Classique"),$BT$27,IF(AND(COUNTIF($BV$30,"*VD*"),$BV$26="Classique"),$BV$27,IF(AND(COUNTIF($BX$30,"*VD*"),$BX$26="Classique"),$BX$27,IF(AND(COUNTIF($BZ$30,"*VD*"),$BZ$26="Classique"),$BZ$27,IF(AND(COUNTIF($CB$30,"*VD*"),$CB$26="Classique"),$CB$27,IF(AND(COUNTIF($CD$30,"*VD*"),$CD$26="Classique"),$CD$27,IF(AND(COUNTIF($CF$30,"*VD*"),$CF$26="Classique"),$CF$27,IF(AND(COUNTIF($CH$30,"*VD*"),$CH$26="Classique"),$CH$27,IF(AND(COUNTIF($CJ$30,"*VD*"),$CJ$26="Classique"),$CJ$27,IF(AND(COUNTIF($CL$30,"*VD*"),$CL$26="Classique"),$CL$27,IF(AND(COUNTIF($CN$30,"*VD*"),$CN$26="Classique"),$CN$27,IF(AND(COUNTIF($CP$30,"*VD*"),$CP$26="Classique"),$CP$27,IF(AND(COUNTIF($CR$30,"*VD*"),$CR$26="Classique"),$CR$27," "))))))))))))))))))))))))))))))))))))))))))))))))," ")</f>
        <v xml:space="preserve"> </v>
      </c>
      <c r="DI23" s="57" t="str">
        <f t="shared" si="4"/>
        <v xml:space="preserve"> </v>
      </c>
      <c r="DJ23" s="39" t="str">
        <f t="shared" si="5"/>
        <v xml:space="preserve"> </v>
      </c>
      <c r="DK23" s="38" t="str">
        <f>IF(OR($B$40&lt;&gt;0,$D$40&lt;&gt;0,$F$40&lt;&gt;0,$H$40&lt;&gt;0,$J$40&lt;&gt;0,$L$40&lt;&gt;0,$N$40&lt;&gt;0,$P$40&lt;&gt;0,$R$40&lt;&gt;0,$T$40&lt;&gt;0,$V$40&lt;&gt;0,$X$40&lt;&gt;0,$Z$40&lt;&gt;0,$AB$40&lt;&gt;0,$AD$40&lt;&gt;0,$AF$40&lt;&gt;0,$AH$40&lt;&gt;0,$AJ$40&lt;&gt;0,$AL$40&lt;&gt;0,$AN$40&lt;&gt;0,$AP$40&lt;&gt;0,$AR$40&lt;&gt;0,$AT$40&lt;&gt;0,$AV$40&lt;&gt;0,$AX$40&lt;&gt;0,$AZ$40&lt;&gt;0,$BB$40&lt;&gt;0,$BD$40&lt;&gt;0,$BF$40&lt;&gt;0,$BH$40&lt;&gt;0,$BJ$40&lt;&gt;0,$BL$40&lt;&gt;0,$BN$40&lt;&gt;0,$BP$40&lt;&gt;0,$BR$40&lt;&gt;0,$BT$40&lt;&gt;0,$BV$40&lt;&gt;0,$BX$40&lt;&gt;0,$BZ$40&lt;&gt;0,$CB$40&lt;&gt;0,$CD$40&lt;&gt;0,$CF$40&lt;&gt;0,$CH$40&lt;&gt;0,$CJ$40&lt;&gt;0,$CL$40&lt;&gt;0,$CN$40&lt;&gt;0,$CP$40&lt;&gt;0,$CR$40&lt;&gt;0),IF(AND(COUNTIF($B$40,"*VD*"),$B$36="Classique"),$B$37,IF(AND(COUNTIF($D$40,"*VD*"),$D$36="Classique"),$D$37,IF(AND(COUNTIF($F$40,"*VD*"),$F$36="Classique"),$F$37,IF(AND(COUNTIF($H$40,"*VD*"),$H$36="Classique"),$H$37,IF(AND(COUNTIF($J$40,"*VD*"),$J$36="Classique"),$J$37,IF(AND(COUNTIF($L$40,"*VD*"),$L$36="Classique"),$L$37,IF(AND(COUNTIF($N$40,"*VD*"),$N$36="Classique"),$N$37,IF(AND(COUNTIF($P$40,"*VD*"),$P$36="Classique"),$P$37,IF(AND(COUNTIF($R$40,"*VD*"),$R$36="Classique"),$R$37,IF(AND(COUNTIF($T$40,"*VD*"),$T$36="Classique"),$T$37,IF(AND(COUNTIF($V$40,"*VD*"),$V$36="Classique"),$V$37,IF(AND(COUNTIF($X$40,"*VD*"),$X$36="Classique"),$X$37,IF(AND(COUNTIF($Z$40,"*VD*"),$Z$36="Classique"),$Z$37,IF(AND(COUNTIF($AB$40,"*VD*"),$AB$36="Classique"),$AB$37,IF(AND(COUNTIF($AD$40,"*VD*"),$AD$36="Classique"),$AD$37,IF(AND(COUNTIF($AF$40,"*VD*"),$AF$36="Classique"),$AF$37,IF(AND(COUNTIF($AH$40,"*VD*"),$AH$36="Classique"),$AH$37,IF(AND(COUNTIF($AJ$40,"*VD*"),$AJ$36="Classique"),$AJ$37,IF(AND(COUNTIF($AL$40,"*VD*"),$AL$36="Classique"),$AL$37,IF(AND(COUNTIF($AN$40,"*VD*"),$AN$36="Classique"),$AN$37,IF(AND(COUNTIF($AP$40,"*VD*"),$AP$36="Classique"),$AP$37,IF(AND(COUNTIF($AR$40,"*VD*"),$AR$36="Classique"),$AR$37,IF(AND(COUNTIF($AT$40,"*VD*"),$AT$36="Classique"),$AT$37,IF(AND(COUNTIF($AV$40,"*VD*"),$AV$36="Classique"),$AV$37,IF(AND(COUNTIF($AX$40,"*VD*"),$AX$36="Classique"),$AX$37,IF(AND(COUNTIF($AZ$40,"*VD*"),$AZ$36="Classique"),$AZ$37,IF(AND(COUNTIF($BB$40,"*VD*"),$BB$36="Classique"),$BB$37,IF(AND(COUNTIF($BD$40,"*VD*"),$BD$36="Classique"),$BD$37,IF(AND(COUNTIF($BF$40,"*VD*"),$BF$36="Classique"),$BF$37,IF(AND(COUNTIF($BH$40,"*VD*"),$BH$36="Classique"),$BH$37,IF(AND(COUNTIF($BJ$40,"*VD*"),$BJ$36="Classique"),$BJ$37,IF(AND(COUNTIF($BL$40,"*VD*"),$BL$36="Classique"),$BL$37,IF(AND(COUNTIF($BN$40,"*VD*"),$BN$36="Classique"),$BN$37,IF(AND(COUNTIF($BP$40,"*VD*"),$BP$36="Classique"),$BP$37,IF(AND(COUNTIF($BR$40,"*VD*"),$BR$36="Classique"),$BR$37,IF(AND(COUNTIF($BT$40,"*VD*"),$BT$36="Classique"),$BT$37,IF(AND(COUNTIF($BV$40,"*VD*"),$BV$36="Classique"),$BV$37,IF(AND(COUNTIF($BX$40,"*VD*"),$BX$36="Classique"),$BX$37,IF(AND(COUNTIF($BZ$40,"*VD*"),$BZ$36="Classique"),$BZ$37,IF(AND(COUNTIF($CB$40,"*VD*"),$CB$36="Classique"),$CB$37,IF(AND(COUNTIF($CD$40,"*VD*"),$CD$36="Classique"),$CD$37,IF(AND(COUNTIF($CF$40,"*VD*"),$CF$36="Classique"),$CF$37,IF(AND(COUNTIF($CH$40,"*VD*"),$CH$36="Classique"),$CH$37,IF(AND(COUNTIF($CJ$40,"*VD*"),$CJ$36="Classique"),$CJ$37,IF(AND(COUNTIF($CL$40,"*VD*"),$CL$36="Classique"),$CL$37,IF(AND(COUNTIF($CN$40,"*VD*"),$CN$36="Classique"),$CN$37,IF(AND(COUNTIF($CP$40,"*VD*"),$CP$36="Classique"),$CP$37,IF(AND(COUNTIF($CR$40,"*VD*"),$CR$36="Classique"),$CR$37," "))))))))))))))))))))))))))))))))))))))))))))))))," ")</f>
        <v xml:space="preserve"> </v>
      </c>
      <c r="DL23" s="38" t="str">
        <f t="shared" si="6"/>
        <v xml:space="preserve"> </v>
      </c>
      <c r="DM23" s="38" t="str">
        <f t="shared" si="7"/>
        <v xml:space="preserve"> </v>
      </c>
      <c r="DN23" s="38" t="str">
        <f>IF(OR($B$50&lt;&gt;0,$D$50&lt;&gt;0,$F$50&lt;&gt;0,$H$50&lt;&gt;0,$J$50&lt;&gt;0,$L$50&lt;&gt;0,$N$50&lt;&gt;0,$P$50&lt;&gt;0,$R$50&lt;&gt;0,$T$50&lt;&gt;0,$V$50&lt;&gt;0,$X$50&lt;&gt;0,$Z$50&lt;&gt;0,$AB$50&lt;&gt;0,$AD$50&lt;&gt;0,$AF$50&lt;&gt;0,$AH$50&lt;&gt;0,$AJ$50&lt;&gt;0,$AL$50&lt;&gt;0,$AN$50&lt;&gt;0,$AP$50&lt;&gt;0,$AR$50&lt;&gt;0,$AT$50&lt;&gt;0,$AV$50&lt;&gt;0,$AX$50&lt;&gt;0,$AZ$50&lt;&gt;0,$BB$50&lt;&gt;0,$BD$50&lt;&gt;0,$BF$50&lt;&gt;0,$BH$50&lt;&gt;0,$BJ$50&lt;&gt;0,$BL$50&lt;&gt;0,$BN$50&lt;&gt;0,$BP$50&lt;&gt;0,$BR$50&lt;&gt;0,$BT$50&lt;&gt;0,$BV$50&lt;&gt;0,$BX$50&lt;&gt;0,$BZ$50&lt;&gt;0,$CB$50&lt;&gt;0,$CD$50&lt;&gt;0,$CF$50&lt;&gt;0,$CH$50&lt;&gt;0,$CJ$50&lt;&gt;0,$CL$50&lt;&gt;0,$CN$50&lt;&gt;0,$CP$50&lt;&gt;0,$CR$50&lt;&gt;0),IF(AND(COUNTIF($B$50,"*VD*"),$B$46="Classique"),$B$47,IF(AND(COUNTIF($D$50,"*VD*"),$D$46="Classique"),$D$47,IF(AND(COUNTIF($F$50,"*VD*"),$F$46="Classique"),$F$47,IF(AND(COUNTIF($H$50,"*VD*"),$H$46="Classique"),$H$47,IF(AND(COUNTIF($J$50,"*VD*"),$J$46="Classique"),$J$47,IF(AND(COUNTIF($L$50,"*VD*"),$L$46="Classique"),$L$47,IF(AND(COUNTIF($N$50,"*VD*"),$N$46="Classique"),$N$47,IF(AND(COUNTIF($P$50,"*VD*"),$P$46="Classique"),$P$47,IF(AND(COUNTIF($R$50,"*VD*"),$R$46="Classique"),$R$47,IF(AND(COUNTIF($T$50,"*VD*"),$T$46="Classique"),$T$47,IF(AND(COUNTIF($V$50,"*VD*"),$V$46="Classique"),$V$47,IF(AND(COUNTIF($X$50,"*VD*"),$X$46="Classique"),$X$47,IF(AND(COUNTIF($Z$50,"*VD*"),$Z$46="Classique"),$Z$47,IF(AND(COUNTIF($AB$50,"*VD*"),$AB$46="Classique"),$AB$47,IF(AND(COUNTIF($AD$50,"*VD*"),$AD$46="Classique"),$AD$47,IF(AND(COUNTIF($AF$50,"*VD*"),$AF$46="Classique"),$AF$47,IF(AND(COUNTIF($AH$50,"*VD*"),$AH$46="Classique"),$AH$47,IF(AND(COUNTIF($AJ$50,"*VD*"),$AJ$46="Classique"),$AJ$47,IF(AND(COUNTIF($AL$50,"*VD*"),$AL$46="Classique"),$AL$47,IF(AND(COUNTIF($AN$50,"*VD*"),$AN$46="Classique"),$AN$47,IF(AND(COUNTIF($AP$50,"*VD*"),$AP$46="Classique"),$AP$47,IF(AND(COUNTIF($AR$50,"*VD*"),$AR$46="Classique"),$AR$47,IF(AND(COUNTIF($AT$50,"*VD*"),$AT$46="Classique"),$AT$47,IF(AND(COUNTIF($AV$50,"*VD*"),$AV$46="Classique"),$AV$47,IF(AND(COUNTIF($AX$50,"*VD*"),$AX$46="Classique"),$AX$47,IF(AND(COUNTIF($AZ$50,"*VD*"),$AZ$46="Classique"),$AZ$47,IF(AND(COUNTIF($BB$50,"*VD*"),$BB$46="Classique"),$BB$47,IF(AND(COUNTIF($BD$50,"*VD*"),$BD$46="Classique"),$BD$47,IF(AND(COUNTIF($BF$50,"*VD*"),$BF$46="Classique"),$BF$47,IF(AND(COUNTIF($BH$50,"*VD*"),$BH$46="Classique"),$BH$47,IF(AND(COUNTIF($BJ$50,"*VD*"),$BJ$46="Classique"),$BJ$47,IF(AND(COUNTIF($BL$50,"*VD*"),$BL$46="Classique"),$BL$47,IF(AND(COUNTIF($BN$50,"*VD*"),$BN$46="Classique"),$BN$47,IF(AND(COUNTIF($BP$50,"*VD*"),$BP$46="Classique"),$BP$47,IF(AND(COUNTIF($BR$50,"*VD*"),$BR$46="Classique"),$BR$47,IF(AND(COUNTIF($BT$50,"*VD*"),$BT$46="Classique"),$BT$47,IF(AND(COUNTIF($BV$50,"*VD*"),$BV$46="Classique"),$BV$47,IF(AND(COUNTIF($BX$50,"*VD*"),$BX$46="Classique"),$BX$47,IF(AND(COUNTIF($BZ$50,"*VD*"),$BZ$46="Classique"),$BZ$47,IF(AND(COUNTIF($CB$50,"*VD*"),$CB$46="Classique"),$CB$47,IF(AND(COUNTIF($CD$50,"*VD*"),$CD$46="Classique"),$CD$47,IF(AND(COUNTIF($CF$50,"*VD*"),$CF$46="Classique"),$CF$47,IF(AND(COUNTIF($CH$50,"*VD*"),$CH$46="Classique"),$CH$47,IF(AND(COUNTIF($CJ$50,"*VD*"),$CJ$46="Classique"),$CJ$47,IF(AND(COUNTIF($CL$50,"*VD*"),$CL$46="Classique"),$CL$47,IF(AND(COUNTIF($CN$50,"*VD*"),$CN$46="Classique"),$CN$47,IF(AND(COUNTIF($CP$50,"*VD*"),$CP$46="Classique"),$CP$47,IF(AND(COUNTIF($CR$50,"*VD*"),$CR$46="Classique"),$CR$47," "))))))))))))))))))))))))))))))))))))))))))))))))," ")</f>
        <v xml:space="preserve"> </v>
      </c>
      <c r="DO23" s="38" t="str">
        <f t="shared" si="8"/>
        <v xml:space="preserve"> </v>
      </c>
      <c r="DP23" s="38" t="str">
        <f t="shared" si="9"/>
        <v xml:space="preserve"> </v>
      </c>
    </row>
    <row r="24" spans="1:120" s="54" customFormat="1" ht="26.25" customHeight="1">
      <c r="A24" s="24"/>
      <c r="B24" s="25" t="s">
        <v>2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6" t="str">
        <f>B24</f>
        <v>TOUR 3</v>
      </c>
      <c r="AG24" s="25"/>
      <c r="AH24" s="25" t="str">
        <f>IF(AH27&lt;&gt;0,B24," ")</f>
        <v>TOUR 3</v>
      </c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6" t="str">
        <f>IF(AH24&lt;&gt;" ",AH24," ")</f>
        <v>TOUR 3</v>
      </c>
      <c r="BM24" s="25"/>
      <c r="BN24" s="25" t="str">
        <f>IF(BN27&lt;&gt;0,BL24," ")</f>
        <v>TOUR 3</v>
      </c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6" t="str">
        <f>IF(BN24&lt;&gt;" ",BN24," ")</f>
        <v>TOUR 3</v>
      </c>
      <c r="CS24" s="25"/>
      <c r="DA24" s="31" t="s">
        <v>33</v>
      </c>
      <c r="DB24" s="58" t="str">
        <f>IF(OR($B$10&lt;&gt;0,$D$10&lt;&gt;0,$F$10&lt;&gt;0,$H$10&lt;&gt;0,$J$10&lt;&gt;0,$L$10&lt;&gt;0,$N$10&lt;&gt;0,$P$10&lt;&gt;0,$R$10&lt;&gt;0,$T$10&lt;&gt;0,$V$10&lt;&gt;0,$X$10&lt;&gt;0,$Z$10&lt;&gt;0,$AB$10&lt;&gt;0,$AD$10&lt;&gt;0,$AF$10&lt;&gt;0,$AH$10&lt;&gt;0,$AJ$10&lt;&gt;0,$AL$10&lt;&gt;0,$AN$10&lt;&gt;0,$AP$10&lt;&gt;0,$AR$10&lt;&gt;0,$AT$10&lt;&gt;0,$AV$10&lt;&gt;0,$AX$10&lt;&gt;0,$AZ$10&lt;&gt;0,$BB$10&lt;&gt;0,$BD$10&lt;&gt;0,$BF$10&lt;&gt;0,$BH$10&lt;&gt;0,$BJ$10&lt;&gt;0,$BL$10&lt;&gt;0,$BN$10&lt;&gt;0,$BP$10&lt;&gt;0,$BR$10&lt;&gt;0,$BT$10&lt;&gt;0,$BV$10&lt;&gt;0,$BX$10&lt;&gt;0,$BZ$10&lt;&gt;0,$CB$10&lt;&gt;0,$CD$10&lt;&gt;0,$CF$10&lt;&gt;0,$CH$10&lt;&gt;0,$CJ$10&lt;&gt;0,$CL$10&lt;&gt;0,$CN$10&lt;&gt;0,$CP$10&lt;&gt;0,$CR$10&lt;&gt;0),IF(AND(COUNTIF($B$10,"*VH*"),$B$6="Poulies"),$B$7,IF(AND(COUNTIF($D$10,"*VH*"),$D$6="Poulies"),$D$7,IF(AND(COUNTIF($F$10,"*VH*"),$F$6="Poulies"),$F$7,IF(AND(COUNTIF($H$10,"*VH*"),$H$6="Poulies"),$H$7,IF(AND(COUNTIF($J$10,"*VH*"),$J$6="Poulies"),$J$7,IF(AND(COUNTIF($L$10,"*VH*"),$L$6="Poulies"),$L$7,IF(AND(COUNTIF($N$10,"*VH*"),$N$6="Poulies"),$N$7,IF(AND(COUNTIF($P$10,"*VH*"),$P$6="Poulies"),$P$7,IF(AND(COUNTIF($R$10,"*VH*"),$R$6="Poulies"),$R$7,IF(AND(COUNTIF($T$10,"*VH*"),$T$6="Poulies"),$T$7,IF(AND(COUNTIF($V$10,"*VH*"),$V$6="Poulies"),$V$7,IF(AND(COUNTIF($X$10,"*VH*"),$X$6="Poulies"),$X$7,IF(AND(COUNTIF($Z$10,"*VH*"),$Z$6="Poulies"),$Z$7,IF(AND(COUNTIF($AB$10,"*VH*"),$AB$6="Poulies"),$AB$7,IF(AND(COUNTIF($AD$10,"*VH*"),$AD$6="Poulies"),$AD$7,IF(AND(COUNTIF($AF$10,"*VH*"),$AF$6="Poulies"),$AF$7,IF(AND(COUNTIF($AH$10,"*VH*"),$AH$6="Poulies"),$AH$7,IF(AND(COUNTIF($AJ$10,"*VH*"),$AJ$6="Poulies"),$AJ$7,IF(AND(COUNTIF($AL$10,"*VH*"),$AL$6="Poulies"),$AL$7,IF(AND(COUNTIF($AN$10,"*VH*"),$AN$6="Poulies"),$AN$7,IF(AND(COUNTIF($AP$10,"*VH*"),$AP$6="Poulies"),$AP$7,IF(AND(COUNTIF($AR$10,"*VH*"),$AR$6="Poulies"),$AR$7,IF(AND(COUNTIF($AT$10,"*VH*"),$AT$6="Poulies"),$AT$7,IF(AND(COUNTIF($AV$10,"*VH*"),$AV$6="Poulies"),$AV$7,IF(AND(COUNTIF($AX$10,"*VH*"),$AX$6="Poulies"),$AX$7,IF(AND(COUNTIF($AZ$10,"*VH*"),$AZ$6="Poulies"),$AZ$7,IF(AND(COUNTIF($BB$10,"*VH*"),$BB$6="Poulies"),$BB$7,IF(AND(COUNTIF($BD$10,"*VH*"),$BD$6="Poulies"),$BD$7,IF(AND(COUNTIF($BF$10,"*VH*"),$BF$6="Poulies"),$BF$7,IF(AND(COUNTIF($BH$10,"*VH*"),$BH$6="Poulies"),$BH$7,IF(AND(COUNTIF($BJ$10,"*VH*"),$BJ$6="Poulies"),$BJ$7,IF(AND(COUNTIF($BL$10,"*VH*"),$BL$6="Poulies"),$BL$7,IF(AND(COUNTIF($BN$10,"*VH*"),$BN$6="Poulies"),$BN$7,IF(AND(COUNTIF($BP$10,"*VH*"),$BP$6="Poulies"),$BP$7,IF(AND(COUNTIF($BR$10,"*VH*"),$BR$6="Poulies"),$BR$7,IF(AND(COUNTIF($BT$10,"*VH*"),$BT$6="Poulies"),$BT$7,IF(AND(COUNTIF($BV$10,"*VH*"),$BV$6="Poulies"),$BV$7,IF(AND(COUNTIF($BX$10,"*VH*"),$BX$6="Poulies"),$BX$7,IF(AND(COUNTIF($BZ$10,"*VH*"),$BZ$6="Poulies"),$BZ$7,IF(AND(COUNTIF($CB$10,"*VH*"),$CB$6="Poulies"),$CB$7,IF(AND(COUNTIF($CD$10,"*VH*"),$CD$6="Poulies"),$CD$7,IF(AND(COUNTIF($CF$10,"*VH*"),$CF$6="Poulies"),$CF$7,IF(AND(COUNTIF($CH$10,"*VH*"),$CH$6="Poulies"),$CH$7,IF(AND(COUNTIF($CJ$10,"*VH*"),$CJ$6="Poulies"),$CJ$7,IF(AND(COUNTIF($CL$10,"*VH*"),$CL$6="Poulies"),$CL$7,IF(AND(COUNTIF($CN$10,"*VH*"),$CN$6="Poulies"),$CN$7,IF(AND(COUNTIF($CP$10,"*VH*"),$CP$6="Poulies"),$CP$7,IF(AND(COUNTIF($CR$10,"*VH*"),$CR$6="Poulies"),$CR$7," "))))))))))))))))))))))))))))))))))))))))))))))))," ")</f>
        <v xml:space="preserve"> </v>
      </c>
      <c r="DC24" s="37" t="str">
        <f t="shared" si="0"/>
        <v xml:space="preserve"> </v>
      </c>
      <c r="DD24" s="37" t="str">
        <f t="shared" si="1"/>
        <v xml:space="preserve"> </v>
      </c>
      <c r="DE24" s="58" t="str">
        <f>IF(OR($B$20&lt;&gt;0,$D$20&lt;&gt;0,$F$20&lt;&gt;0,$H$20&lt;&gt;0,$J$20&lt;&gt;0,$L$20&lt;&gt;0,$N$20&lt;&gt;0,$P$20&lt;&gt;0,$R$20&lt;&gt;0,$T$20&lt;&gt;0,$V$20&lt;&gt;0,$X$20&lt;&gt;0,$Z$20&lt;&gt;0,$AB$20&lt;&gt;0,$AD$20&lt;&gt;0,$AF$20&lt;&gt;0,$AH$20&lt;&gt;0,$AJ$20&lt;&gt;0,$AL$20&lt;&gt;0,$AN$20&lt;&gt;0,$AP$20&lt;&gt;0,$AR$20&lt;&gt;0,$AT$20&lt;&gt;0,$AV$20&lt;&gt;0,$AX$20&lt;&gt;0,$AZ$20&lt;&gt;0,$BB$20&lt;&gt;0,$BD$20&lt;&gt;0,$BF$20&lt;&gt;0,$BH$20&lt;&gt;0,$BJ$20&lt;&gt;0,$BL$20&lt;&gt;0,$BN$20&lt;&gt;0,$BP$20&lt;&gt;0,$BR$20&lt;&gt;0,$BT$20&lt;&gt;0,$BV$20&lt;&gt;0,$BX$20&lt;&gt;0,$BZ$20&lt;&gt;0,$CB$20&lt;&gt;0,$CD$20&lt;&gt;0,$CF$20&lt;&gt;0,$CH$20&lt;&gt;0,$CJ$20&lt;&gt;0,$CL$20&lt;&gt;0,$CN$20&lt;&gt;0,$CP$20&lt;&gt;0,$CR$20&lt;&gt;0),IF(AND(COUNTIF($B$20,"*VH*"),$B$16="Poulies"),$B$17,IF(AND(COUNTIF($D$20,"*VH*"),$D$16="Poulies"),$D$17,IF(AND(COUNTIF($F$20,"*VH*"),$F$16="Poulies"),$F$17,IF(AND(COUNTIF($H$20,"*VH*"),$H$16="Poulies"),$H$17,IF(AND(COUNTIF($J$20,"*VH*"),$J$16="Poulies"),$J$17,IF(AND(COUNTIF($L$20,"*VH*"),$L$16="Poulies"),$L$17,IF(AND(COUNTIF($N$20,"*VH*"),$N$16="Poulies"),$N$17,IF(AND(COUNTIF($P$20,"*VH*"),$P$16="Poulies"),$P$17,IF(AND(COUNTIF($R$20,"*VH*"),$R$16="Poulies"),$R$17,IF(AND(COUNTIF($T$20,"*VH*"),$T$16="Poulies"),$T$17,IF(AND(COUNTIF($V$20,"*VH*"),$V$16="Poulies"),$V$17,IF(AND(COUNTIF($X$20,"*VH*"),$X$16="Poulies"),$X$17,IF(AND(COUNTIF($Z$20,"*VH*"),$Z$16="Poulies"),$Z$17,IF(AND(COUNTIF($AB$20,"*VH*"),$AB$16="Poulies"),$AB$17,IF(AND(COUNTIF($AD$20,"*VH*"),$AD$16="Poulies"),$AD$17,IF(AND(COUNTIF($AF$20,"*VH*"),$AF$16="Poulies"),$AF$17,IF(AND(COUNTIF($AH$20,"*VH*"),$AH$16="Poulies"),$AH$17,IF(AND(COUNTIF($AJ$20,"*VH*"),$AJ$16="Poulies"),$AJ$17,IF(AND(COUNTIF($AL$20,"*VH*"),$AL$16="Poulies"),$AL$17,IF(AND(COUNTIF($AN$20,"*VH*"),$AN$16="Poulies"),$AN$17,IF(AND(COUNTIF($AP$20,"*VH*"),$AP$16="Poulies"),$AP$17,IF(AND(COUNTIF($AR$20,"*VH*"),$AR$16="Poulies"),$AR$17,IF(AND(COUNTIF($AT$20,"*VH*"),$AT$16="Poulies"),$AT$17,IF(AND(COUNTIF($AV$20,"*VH*"),$AV$16="Poulies"),$AV$17,IF(AND(COUNTIF($AX$20,"*VH*"),$AX$16="Poulies"),$AX$17,IF(AND(COUNTIF($AZ$20,"*VH*"),$AZ$16="Poulies"),$AZ$17,IF(AND(COUNTIF($BB$20,"*VH*"),$BB$16="Poulies"),$BB$17,IF(AND(COUNTIF($BD$20,"*VH*"),$BD$16="Poulies"),$BD$17,IF(AND(COUNTIF($BF$20,"*VH*"),$BF$16="Poulies"),$BF$17,IF(AND(COUNTIF($BH$20,"*VH*"),$BH$16="Poulies"),$BH$17,IF(AND(COUNTIF($BJ$20,"*VH*"),$BJ$16="Poulies"),$BJ$17,IF(AND(COUNTIF($BL$20,"*VH*"),$BL$16="Poulies"),$BL$17,IF(AND(COUNTIF($BN$20,"*VH*"),$BN$16="Poulies"),$BN$17,IF(AND(COUNTIF($BP$20,"*VH*"),$BP$16="Poulies"),$BP$17,IF(AND(COUNTIF($BR$20,"*VH*"),$BR$16="Poulies"),$BR$17,IF(AND(COUNTIF($BT$20,"*VH*"),$BT$16="Poulies"),$BT$17,IF(AND(COUNTIF($BV$20,"*VH*"),$BV$16="Poulies"),$BV$17,IF(AND(COUNTIF($BX$20,"*VH*"),$BX$16="Poulies"),$BX$17,IF(AND(COUNTIF($BZ$20,"*VH*"),$BZ$16="Poulies"),$BZ$17,IF(AND(COUNTIF($CB$20,"*VH*"),$CB$16="Poulies"),$CB$17,IF(AND(COUNTIF($CD$20,"*VH*"),$CD$16="Poulies"),$CD$17,IF(AND(COUNTIF($CF$20,"*VH*"),$CF$16="Poulies"),$CF$17,IF(AND(COUNTIF($CH$20,"*VH*"),$CH$16="Poulies"),$CH$17,IF(AND(COUNTIF($CJ$20,"*VH*"),$CJ$16="Poulies"),$CJ$17,IF(AND(COUNTIF($CL$20,"*VH*"),$CL$16="Poulies"),$CL$17,IF(AND(COUNTIF($CN$20,"*VH*"),$CN$16="Poulies"),$CN$17,IF(AND(COUNTIF($CP$20,"*VH*"),$CP$16="Poulies"),$CP$17,IF(AND(COUNTIF($CR$20,"*VH*"),$CR$16="Poulies"),$CR$17," "))))))))))))))))))))))))))))))))))))))))))))))))," ")</f>
        <v xml:space="preserve"> </v>
      </c>
      <c r="DF24" s="37" t="str">
        <f t="shared" si="2"/>
        <v xml:space="preserve"> </v>
      </c>
      <c r="DG24" s="37" t="str">
        <f t="shared" si="3"/>
        <v xml:space="preserve"> </v>
      </c>
      <c r="DH24" s="31" t="str">
        <f>IF(OR($B$30&lt;&gt;0,$D$30&lt;&gt;0,$F$30&lt;&gt;0,$H$30&lt;&gt;0,$J$30&lt;&gt;0,$L$30&lt;&gt;0,$N$30&lt;&gt;0,$P$30&lt;&gt;0,$R$30&lt;&gt;0,$T$30&lt;&gt;0,$V$30&lt;&gt;0,$X$30&lt;&gt;0,$Z$30&lt;&gt;0,$AB$30&lt;&gt;0,$AD$30&lt;&gt;0,$AF$30&lt;&gt;0,$AH$30&lt;&gt;0,$AJ$30&lt;&gt;0,$AL$30&lt;&gt;0,$AN$30&lt;&gt;0,$AP$30&lt;&gt;0,$AR$30&lt;&gt;0,$AT$30&lt;&gt;0,$AV$30&lt;&gt;0,$AX$30&lt;&gt;0,$AZ$30&lt;&gt;0,$BB$30&lt;&gt;0,$BD$30&lt;&gt;0,$BF$30&lt;&gt;0,$BH$30&lt;&gt;0,$BJ$30&lt;&gt;0,$BL$30&lt;&gt;0,$BN$30&lt;&gt;0,$BP$30&lt;&gt;0,$BR$30&lt;&gt;0,$BT$30&lt;&gt;0,$BV$30&lt;&gt;0,$BX$30&lt;&gt;0,$BZ$30&lt;&gt;0,$CB$30&lt;&gt;0,$CD$30&lt;&gt;0,$CF$30&lt;&gt;0,$CH$30&lt;&gt;0,$CJ$30&lt;&gt;0,$CL$30&lt;&gt;0,$CN$30&lt;&gt;0,$CP$30&lt;&gt;0,$CR$30&lt;&gt;0),IF(AND(COUNTIF($B$30,"*VH*"),$B$26="Poulies"),$B$27,IF(AND(COUNTIF($D$30,"*VH*"),$D$26="Poulies"),$D$27,IF(AND(COUNTIF($F$30,"*VH*"),$F$26="Poulies"),$F$27,IF(AND(COUNTIF($H$30,"*VH*"),$H$26="Poulies"),$H$27,IF(AND(COUNTIF($J$30,"*VH*"),$J$26="Poulies"),$J$27,IF(AND(COUNTIF($L$30,"*VH*"),$L$26="Poulies"),$L$27,IF(AND(COUNTIF($N$30,"*VH*"),$N$26="Poulies"),$N$27,IF(AND(COUNTIF($P$30,"*VH*"),$P$26="Poulies"),$P$27,IF(AND(COUNTIF($R$30,"*VH*"),$R$26="Poulies"),$R$27,IF(AND(COUNTIF($T$30,"*VH*"),$T$26="Poulies"),$T$27,IF(AND(COUNTIF($V$30,"*VH*"),$V$26="Poulies"),$V$27,IF(AND(COUNTIF($X$30,"*VH*"),$X$26="Poulies"),$X$27,IF(AND(COUNTIF($Z$30,"*VH*"),$Z$26="Poulies"),$Z$27,IF(AND(COUNTIF($AB$30,"*VH*"),$AB$26="Poulies"),$AB$27,IF(AND(COUNTIF($AD$30,"*VH*"),$AD$26="Poulies"),$AD$27,IF(AND(COUNTIF($AF$30,"*VH*"),$AF$26="Poulies"),$AF$27,IF(AND(COUNTIF($AH$30,"*VH*"),$AH$26="Poulies"),$AH$27,IF(AND(COUNTIF($AJ$30,"*VH*"),$AJ$26="Poulies"),$AJ$27,IF(AND(COUNTIF($AL$30,"*VH*"),$AL$26="Poulies"),$AL$27,IF(AND(COUNTIF($AN$30,"*VH*"),$AN$26="Poulies"),$AN$27,IF(AND(COUNTIF($AP$30,"*VH*"),$AP$26="Poulies"),$AP$27,IF(AND(COUNTIF($AR$30,"*VH*"),$AR$26="Poulies"),$AR$27,IF(AND(COUNTIF($AT$30,"*VH*"),$AT$26="Poulies"),$AT$27,IF(AND(COUNTIF($AV$30,"*VH*"),$AV$26="Poulies"),$AV$27,IF(AND(COUNTIF($AX$30,"*VH*"),$AX$26="Poulies"),$AX$27,IF(AND(COUNTIF($AZ$30,"*VH*"),$AZ$26="Poulies"),$AZ$27,IF(AND(COUNTIF($BB$30,"*VH*"),$BB$26="Poulies"),$BB$27,IF(AND(COUNTIF($BD$30,"*VH*"),$BD$26="Poulies"),$BD$27,IF(AND(COUNTIF($BF$30,"*VH*"),$BF$26="Poulies"),$BF$27,IF(AND(COUNTIF($BH$30,"*VH*"),$BH$26="Poulies"),$BH$27,IF(AND(COUNTIF($BJ$30,"*VH*"),$BJ$26="Poulies"),$BJ$27,IF(AND(COUNTIF($BL$30,"*VH*"),$BL$26="Poulies"),$BL$27,IF(AND(COUNTIF($BN$30,"*VH*"),$BN$26="Poulies"),$BN$27,IF(AND(COUNTIF($BP$30,"*VH*"),$BP$26="Poulies"),$BP$27,IF(AND(COUNTIF($BR$30,"*VH*"),$BR$26="Poulies"),$BR$27,IF(AND(COUNTIF($BT$30,"*VH*"),$BT$26="Poulies"),$BT$27,IF(AND(COUNTIF($BV$30,"*VH*"),$BV$26="Poulies"),$BV$27,IF(AND(COUNTIF($BX$30,"*VH*"),$BX$26="Poulies"),$BX$27,IF(AND(COUNTIF($BZ$30,"*VH*"),$BZ$26="Poulies"),$BZ$27,IF(AND(COUNTIF($CB$30,"*VH*"),$CB$26="Poulies"),$CB$27,IF(AND(COUNTIF($CD$30,"*VH*"),$CD$26="Poulies"),$CD$27,IF(AND(COUNTIF($CF$30,"*VH*"),$CF$26="Poulies"),$CF$27,IF(AND(COUNTIF($CH$30,"*VH*"),$CH$26="Poulies"),$CH$27,IF(AND(COUNTIF($CJ$30,"*VH*"),$CJ$26="Poulies"),$CJ$27,IF(AND(COUNTIF($CL$30,"*VH*"),$CL$26="Poulies"),$CL$27,IF(AND(COUNTIF($CN$30,"*VH*"),$CN$26="Poulies"),$CN$27,IF(AND(COUNTIF($CP$30,"*VH*"),$CP$26="Poulies"),$CP$27,IF(AND(COUNTIF($CR$30,"*VH*"),$CR$26="Poulies"),$CR$27," "))))))))))))))))))))))))))))))))))))))))))))))))," ")</f>
        <v xml:space="preserve"> </v>
      </c>
      <c r="DI24" s="57" t="str">
        <f t="shared" si="4"/>
        <v xml:space="preserve"> </v>
      </c>
      <c r="DJ24" s="39" t="str">
        <f t="shared" si="5"/>
        <v xml:space="preserve"> </v>
      </c>
      <c r="DK24" s="38" t="str">
        <f>IF(OR($B$40&lt;&gt;0,$D$40&lt;&gt;0,$F$40&lt;&gt;0,$H$40&lt;&gt;0,$J$40&lt;&gt;0,$L$40&lt;&gt;0,$N$40&lt;&gt;0,$P$40&lt;&gt;0,$R$40&lt;&gt;0,$T$40&lt;&gt;0,$V$40&lt;&gt;0,$X$40&lt;&gt;0,$Z$40&lt;&gt;0,$AB$40&lt;&gt;0,$AD$40&lt;&gt;0,$AF$40&lt;&gt;0,$AH$40&lt;&gt;0,$AJ$40&lt;&gt;0,$AL$40&lt;&gt;0,$AN$40&lt;&gt;0,$AP$40&lt;&gt;0,$AR$40&lt;&gt;0,$AT$40&lt;&gt;0,$AV$40&lt;&gt;0,$AX$40&lt;&gt;0,$AZ$40&lt;&gt;0,$BB$40&lt;&gt;0,$BD$40&lt;&gt;0,$BF$40&lt;&gt;0,$BH$40&lt;&gt;0,$BJ$40&lt;&gt;0,$BL$40&lt;&gt;0,$BN$40&lt;&gt;0,$BP$40&lt;&gt;0,$BR$40&lt;&gt;0,$BT$40&lt;&gt;0,$BV$40&lt;&gt;0,$BX$40&lt;&gt;0,$BZ$40&lt;&gt;0,$CB$40&lt;&gt;0,$CD$40&lt;&gt;0,$CF$40&lt;&gt;0,$CH$40&lt;&gt;0,$CJ$40&lt;&gt;0,$CL$40&lt;&gt;0,$CN$40&lt;&gt;0,$CP$40&lt;&gt;0,$CR$40&lt;&gt;0),IF(AND(COUNTIF($B$40,"*VH*"),$B$36="Poulies"),$B$37,IF(AND(COUNTIF($D$40,"*VH*"),$D$36="Poulies"),$D$37,IF(AND(COUNTIF($F$40,"*VH*"),$F$36="Poulies"),$F$37,IF(AND(COUNTIF($H$40,"*VH*"),$H$36="Poulies"),$H$37,IF(AND(COUNTIF($J$40,"*VH*"),$J$36="Poulies"),$J$37,IF(AND(COUNTIF($L$40,"*VH*"),$L$36="Poulies"),$L$37,IF(AND(COUNTIF($N$40,"*VH*"),$N$36="Poulies"),$N$37,IF(AND(COUNTIF($P$40,"*VH*"),$P$36="Poulies"),$P$37,IF(AND(COUNTIF($R$40,"*VH*"),$R$36="Poulies"),$R$37,IF(AND(COUNTIF($T$40,"*VH*"),$T$36="Poulies"),$T$37,IF(AND(COUNTIF($V$40,"*VH*"),$V$36="Poulies"),$V$37,IF(AND(COUNTIF($X$40,"*VH*"),$X$36="Poulies"),$X$37,IF(AND(COUNTIF($Z$40,"*VH*"),$Z$36="Poulies"),$Z$37,IF(AND(COUNTIF($AB$40,"*VH*"),$AB$36="Poulies"),$AB$37,IF(AND(COUNTIF($AD$40,"*VH*"),$AD$36="Poulies"),$AD$37,IF(AND(COUNTIF($AF$40,"*VH*"),$AF$36="Poulies"),$AF$37,IF(AND(COUNTIF($AH$40,"*VH*"),$AH$36="Poulies"),$AH$37,IF(AND(COUNTIF($AJ$40,"*VH*"),$AJ$36="Poulies"),$AJ$37,IF(AND(COUNTIF($AL$40,"*VH*"),$AL$36="Poulies"),$AL$37,IF(AND(COUNTIF($AN$40,"*VH*"),$AN$36="Poulies"),$AN$37,IF(AND(COUNTIF($AP$40,"*VH*"),$AP$36="Poulies"),$AP$37,IF(AND(COUNTIF($AR$40,"*VH*"),$AR$36="Poulies"),$AR$37,IF(AND(COUNTIF($AT$40,"*VH*"),$AT$36="Poulies"),$AT$37,IF(AND(COUNTIF($AV$40,"*VH*"),$AV$36="Poulies"),$AV$37,IF(AND(COUNTIF($AX$40,"*VH*"),$AX$36="Poulies"),$AX$37,IF(AND(COUNTIF($AZ$40,"*VH*"),$AZ$36="Poulies"),$AZ$37,IF(AND(COUNTIF($BB$40,"*VH*"),$BB$36="Poulies"),$BB$37,IF(AND(COUNTIF($BD$40,"*VH*"),$BD$36="Poulies"),$BD$37,IF(AND(COUNTIF($BF$40,"*VH*"),$BF$36="Poulies"),$BF$37,IF(AND(COUNTIF($BH$40,"*VH*"),$BH$36="Poulies"),$BH$37,IF(AND(COUNTIF($BJ$40,"*VH*"),$BJ$36="Poulies"),$BJ$37,IF(AND(COUNTIF($BL$40,"*VH*"),$BL$36="Poulies"),$BL$37,IF(AND(COUNTIF($BN$40,"*VH*"),$BN$36="Poulies"),$BN$37,IF(AND(COUNTIF($BP$40,"*VH*"),$BP$36="Poulies"),$BP$37,IF(AND(COUNTIF($BR$40,"*VH*"),$BR$36="Poulies"),$BR$37,IF(AND(COUNTIF($BT$40,"*VH*"),$BT$36="Poulies"),$BT$37,IF(AND(COUNTIF($BV$40,"*VH*"),$BV$36="Poulies"),$BV$37,IF(AND(COUNTIF($BX$40,"*VH*"),$BX$36="Poulies"),$BX$37,IF(AND(COUNTIF($BZ$40,"*VH*"),$BZ$36="Poulies"),$BZ$37,IF(AND(COUNTIF($CB$40,"*VH*"),$CB$36="Poulies"),$CB$37,IF(AND(COUNTIF($CD$40,"*VH*"),$CD$36="Poulies"),$CD$37,IF(AND(COUNTIF($CF$40,"*VH*"),$CF$36="Poulies"),$CF$37,IF(AND(COUNTIF($CH$40,"*VH*"),$CH$36="Poulies"),$CH$37,IF(AND(COUNTIF($CJ$40,"*VH*"),$CJ$36="Poulies"),$CJ$37,IF(AND(COUNTIF($CL$40,"*VH*"),$CL$36="Poulies"),$CL$37,IF(AND(COUNTIF($CN$40,"*VH*"),$CN$36="Poulies"),$CN$37,IF(AND(COUNTIF($CP$40,"*VH*"),$CP$36="Poulies"),$CP$37,IF(AND(COUNTIF($CR$40,"*VH*"),$CR$36="Poulies"),$CR$37," "))))))))))))))))))))))))))))))))))))))))))))))))," ")</f>
        <v xml:space="preserve"> </v>
      </c>
      <c r="DL24" s="38" t="str">
        <f t="shared" si="6"/>
        <v xml:space="preserve"> </v>
      </c>
      <c r="DM24" s="38" t="str">
        <f t="shared" si="7"/>
        <v xml:space="preserve"> </v>
      </c>
      <c r="DN24" s="38" t="str">
        <f>IF(OR($B$50&lt;&gt;0,$D$50&lt;&gt;0,$F$50&lt;&gt;0,$H$50&lt;&gt;0,$J$50&lt;&gt;0,$L$50&lt;&gt;0,$N$50&lt;&gt;0,$P$50&lt;&gt;0,$R$50&lt;&gt;0,$T$50&lt;&gt;0,$V$50&lt;&gt;0,$X$50&lt;&gt;0,$Z$50&lt;&gt;0,$AB$50&lt;&gt;0,$AD$50&lt;&gt;0,$AF$50&lt;&gt;0,$AH$50&lt;&gt;0,$AJ$50&lt;&gt;0,$AL$50&lt;&gt;0,$AN$50&lt;&gt;0,$AP$50&lt;&gt;0,$AR$50&lt;&gt;0,$AT$50&lt;&gt;0,$AV$50&lt;&gt;0,$AX$50&lt;&gt;0,$AZ$50&lt;&gt;0,$BB$50&lt;&gt;0,$BD$50&lt;&gt;0,$BF$50&lt;&gt;0,$BH$50&lt;&gt;0,$BJ$50&lt;&gt;0,$BL$50&lt;&gt;0,$BN$50&lt;&gt;0,$BP$50&lt;&gt;0,$BR$50&lt;&gt;0,$BT$50&lt;&gt;0,$BV$50&lt;&gt;0,$BX$50&lt;&gt;0,$BZ$50&lt;&gt;0,$CB$50&lt;&gt;0,$CD$50&lt;&gt;0,$CF$50&lt;&gt;0,$CH$50&lt;&gt;0,$CJ$50&lt;&gt;0,$CL$50&lt;&gt;0,$CN$50&lt;&gt;0,$CP$50&lt;&gt;0,$CR$50&lt;&gt;0),IF(AND(COUNTIF($B$50,"*VH*"),$B$46="Poulies"),$B$47,IF(AND(COUNTIF($D$50,"*VH*"),$D$46="Poulies"),$D$47,IF(AND(COUNTIF($F$50,"*VH*"),$F$46="Poulies"),$F$47,IF(AND(COUNTIF($H$50,"*VH*"),$H$46="Poulies"),$H$47,IF(AND(COUNTIF($J$50,"*VH*"),$J$46="Poulies"),$J$47,IF(AND(COUNTIF($L$50,"*VH*"),$L$46="Poulies"),$L$47,IF(AND(COUNTIF($N$50,"*VH*"),$N$46="Poulies"),$N$47,IF(AND(COUNTIF($P$50,"*VH*"),$P$46="Poulies"),$P$47,IF(AND(COUNTIF($R$50,"*VH*"),$R$46="Poulies"),$R$47,IF(AND(COUNTIF($T$50,"*VH*"),$T$46="Poulies"),$T$47,IF(AND(COUNTIF($V$50,"*VH*"),$V$46="Poulies"),$V$47,IF(AND(COUNTIF($X$50,"*VH*"),$X$46="Poulies"),$X$47,IF(AND(COUNTIF($Z$50,"*VH*"),$Z$46="Poulies"),$Z$47,IF(AND(COUNTIF($AB$50,"*VH*"),$AB$46="Poulies"),$AB$47,IF(AND(COUNTIF($AD$50,"*VH*"),$AD$46="Poulies"),$AD$47,IF(AND(COUNTIF($AF$50,"*VH*"),$AF$46="Poulies"),$AF$47,IF(AND(COUNTIF($AH$50,"*VH*"),$AH$46="Poulies"),$AH$47,IF(AND(COUNTIF($AJ$50,"*VH*"),$AJ$46="Poulies"),$AJ$47,IF(AND(COUNTIF($AL$50,"*VH*"),$AL$46="Poulies"),$AL$47,IF(AND(COUNTIF($AN$50,"*VH*"),$AN$46="Poulies"),$AN$47,IF(AND(COUNTIF($AP$50,"*VH*"),$AP$46="Poulies"),$AP$47,IF(AND(COUNTIF($AR$50,"*VH*"),$AR$46="Poulies"),$AR$47,IF(AND(COUNTIF($AT$50,"*VH*"),$AT$46="Poulies"),$AT$47,IF(AND(COUNTIF($AV$50,"*VH*"),$AV$46="Poulies"),$AV$47,IF(AND(COUNTIF($AX$50,"*VH*"),$AX$46="Poulies"),$AX$47,IF(AND(COUNTIF($AZ$50,"*VH*"),$AZ$46="Poulies"),$AZ$47,IF(AND(COUNTIF($BB$50,"*VH*"),$BB$46="Poulies"),$BB$47,IF(AND(COUNTIF($BD$50,"*VH*"),$BD$46="Poulies"),$BD$47,IF(AND(COUNTIF($BF$50,"*VH*"),$BF$46="Poulies"),$BF$47,IF(AND(COUNTIF($BH$50,"*VH*"),$BH$46="Poulies"),$BH$47,IF(AND(COUNTIF($BJ$50,"*VH*"),$BJ$46="Poulies"),$BJ$47,IF(AND(COUNTIF($BL$50,"*VH*"),$BL$46="Poulies"),$BL$47,IF(AND(COUNTIF($BN$50,"*VH*"),$BN$46="Poulies"),$BN$47,IF(AND(COUNTIF($BP$50,"*VH*"),$BP$46="Poulies"),$BP$47,IF(AND(COUNTIF($BR$50,"*VH*"),$BR$46="Poulies"),$BR$47,IF(AND(COUNTIF($BT$50,"*VH*"),$BT$46="Poulies"),$BT$47,IF(AND(COUNTIF($BV$50,"*VH*"),$BV$46="Poulies"),$BV$47,IF(AND(COUNTIF($BX$50,"*VH*"),$BX$46="Poulies"),$BX$47,IF(AND(COUNTIF($BZ$50,"*VH*"),$BZ$46="Poulies"),$BZ$47,IF(AND(COUNTIF($CB$50,"*VH*"),$CB$46="Poulies"),$CB$47,IF(AND(COUNTIF($CD$50,"*VH*"),$CD$46="Poulies"),$CD$47,IF(AND(COUNTIF($CF$50,"*VH*"),$CF$46="Poulies"),$CF$47,IF(AND(COUNTIF($CH$50,"*VH*"),$CH$46="Poulies"),$CH$47,IF(AND(COUNTIF($CJ$50,"*VH*"),$CJ$46="Poulies"),$CJ$47,IF(AND(COUNTIF($CL$50,"*VH*"),$CL$46="Poulies"),$CL$47,IF(AND(COUNTIF($CN$50,"*VH*"),$CN$46="Poulies"),$CN$47,IF(AND(COUNTIF($CP$50,"*VH*"),$CP$46="Poulies"),$CP$47,IF(AND(COUNTIF($CR$50,"*VH*"),$CR$46="Poulies"),$CR$47," "))))))))))))))))))))))))))))))))))))))))))))))))," ")</f>
        <v xml:space="preserve"> </v>
      </c>
      <c r="DO24" s="38" t="str">
        <f t="shared" si="8"/>
        <v xml:space="preserve"> </v>
      </c>
      <c r="DP24" s="38" t="str">
        <f t="shared" si="9"/>
        <v xml:space="preserve"> </v>
      </c>
    </row>
    <row r="25" spans="1:120" s="28" customFormat="1" ht="26.25" customHeight="1">
      <c r="B25" s="29" t="str">
        <f>IF(B26=" "," ",IF($D$2="salle",IF(B26="Classique",IF(OR(COUNTIF(B30,"*B*"),COUNTIF(B30,"*M*")),"60 cm","Tri-Spots 40"),IF(B26="Poulies",IF(OR(COUNTIF(B30,"*B*"),COUNTIF(B30,"*M*")),"interdit","Tri-Spots 40 CO"))),IF($D$2="Fédéral",IF(AND(B26="Poulies",OR(COUNTIF(B30,"*B*"),COUNTIF(B30,"*M*"))),"Interdit",IF(AND(B26="Classique",OR(COUNTIF(B30,"*B*"),COUNTIF(B30,"*M*"))),"80 cm","122 cm")),IF($D$2="2x70",IF(B26="Classique",IF(OR(COUNTIF(B30,"*B*"),COUNTIF(B29,"*M*")),"80 cm","122 cm"),IF(B26="Poulies",IF(OR(COUNTIF(B30,"*B*"),COUNTIF(B30,"*M*")),"Interdit","80 Réduit")))," "))))</f>
        <v xml:space="preserve"> </v>
      </c>
      <c r="C25" s="29"/>
      <c r="D25" s="29" t="str">
        <f>IF(AND(OR(A26="1/16",A26="1/8",A26="1/4",A26="1/2",A26="Finale",A26="F+PF"),C26=" "),B25,IF(AND(OR($D$2="salle",$D$2="Fédéral",$D$2="2x70"),D26="Poulies",OR(COUNTIF(D30,"*B*"),COUNTIF(D30,"*M*"))),"Interdit",IF(AND($D$2="Salle",D26="Poulies"),"Tri-spot 40 CO",IF(AND($D$2="salle",D26="Classique",OR(COUNTIF(D30,"*B*"),COUNTIF(D30,"*M*"))),"60 cm",IF(AND($D$2="salle",D26="Classique"),"Tri-spot 40 CL",IF(AND($D$2="Fédéral",D26="Classique",OR(COUNTIF(D30,"*B*"),COUNTIF(D30,"*M*"))),"80 cm",IF(AND($D$2="Fédéral",OR(D26="Classique",D26="Poulies")),"122 cm",IF(AND($D$2="2x70",D26="Classique",OR(COUNTIF(D30,"*B*"),COUNTIF(D30,"*M*"))),"80 cm",IF(AND($D$2="2x70",D26="Classique"),"122 cm",IF(AND($D$2="2x70",D26="Poulies"),"80 réduit"," "))))))))))</f>
        <v xml:space="preserve"> </v>
      </c>
      <c r="E25" s="29"/>
      <c r="F25" s="29" t="str">
        <f>IF(AND(OR(A26="1/16",A26="1/8",A26="1/4",A26="F+PF",C26="1/16",C26="1/8",C26="1/4",C26="1/2",C26="Finale",C26="F+PF"),E26=" "),D25,IF(AND(OR($D$2="salle",$D$2="Fédéral",$D$2="2x70"),F26="Poulies",OR(COUNTIF(F30,"*B*"),COUNTIF(F30,"*M*"))),"Interdit",IF(AND($D$2="Salle",F26="Poulies"),"Tri-spot 40 CO",IF(AND($D$2="salle",F26="Classique",OR(COUNTIF(F30,"*B*"),COUNTIF(F30,"*M*"))),"60 cm",IF(AND($D$2="salle",F26="Classique"),"Tri-spot 40 CL",IF(AND($D$2="Fédéral",F26="Classique",OR(COUNTIF(F30,"*B*"),COUNTIF(F30,"*M*"))),"80 cm",IF(AND($D$2="Fédéral",OR(F26="Classique",F26="Poulies")),"122 cm",IF(AND($D$2="2x70",F26="Classique",OR(COUNTIF(F30,"*B*"),COUNTIF(F30,"*M*"))),"80 cm",IF(AND($D$2="2x70",F26="Classique"),"122 cm",IF(AND($D$2="2x70",F26="Poulies"),"80 réduit"," "))))))))))</f>
        <v xml:space="preserve"> </v>
      </c>
      <c r="G25" s="29"/>
      <c r="H25" s="29" t="str">
        <f>IF(AND(OR(A26="1/16",A26="1/8",A26="1/4",C26="1/16",C26="1/8",C26="1/4",C26="F+PF",E26="1/16",E26="1/8",E26="1/4",E26="1/2",E26="Finale",E26="F+PF"),G26=" "),F25,IF(AND(OR($D$2="salle",$D$2="Fédéral",$D$2="2x70"),H26="Poulies",OR(COUNTIF(H30,"*B*"),COUNTIF(H30,"*M*"))),"Interdit",IF(AND($D$2="Salle",H26="Poulies"),"Tri-spot 40 CO",IF(AND($D$2="salle",H26="Classique",OR(COUNTIF(H30,"*B*"),COUNTIF(H30,"*M*"))),"60 cm",IF(AND($D$2="salle",H26="Classique"),"Tri-spot 40 CL",IF(AND($D$2="Fédéral",H26="Classique",OR(COUNTIF(H30,"*B*"),COUNTIF(H30,"*M*"))),"80 cm",IF(AND($D$2="Fédéral",OR(H26="Classique",H26="Poulies")),"122 cm",IF(AND($D$2="2x70",H26="Classique",OR(COUNTIF(H30,"*B*"),COUNTIF(H30,"*M*"))),"80 cm",IF(AND($D$2="2x70",H26="Classique"),"122 cm",IF(AND($D$2="2x70",H26="Poulies"),"80 réduit"," "))))))))))</f>
        <v xml:space="preserve"> </v>
      </c>
      <c r="I25" s="29"/>
      <c r="J25" s="29" t="str">
        <f>IF(AND(OR(A26="1/16",A26="1/8",C26="1/16",C26="1/8",C26="1/4",E26="1/16",E26="1/8",E26="1/4",E26="F+PF",G26="1/16",G26="1/8",G26="1/4",G26="1/2",G26="Finale",G26="F+PF"),I26=" "),H25,IF(AND(OR($D$2="salle",$D$2="Fédéral",$D$2="2x70"),J26="Poulies",OR(COUNTIF(J30,"*B*"),COUNTIF(J30,"*M*"))),"Interdit",IF(AND($D$2="Salle",J26="Poulies"),"Tri-spot 40 CO",IF(AND($D$2="salle",J26="Classique",OR(COUNTIF(J30,"*B*"),COUNTIF(J30,"*M*"))),"60 cm",IF(AND($D$2="salle",J26="Classique"),"Tri-spot 40 CL",IF(AND($D$2="Fédéral",J26="Classique",OR(COUNTIF(J30,"*B*"),COUNTIF(J30,"*M*"))),"80 cm",IF(AND($D$2="Fédéral",OR(J26="Classique",J26="Poulies")),"122 cm",IF(AND($D$2="2x70",J26="Classique",OR(COUNTIF(J30,"*B*"),COUNTIF(J30,"*M*"))),"80 cm",IF(AND($D$2="2x70",J26="Classique"),"122 cm",IF(AND($D$2="2x70",J26="Poulies"),"80 réduit"," "))))))))))</f>
        <v xml:space="preserve"> </v>
      </c>
      <c r="K25" s="29"/>
      <c r="L25" s="29" t="str">
        <f>IF(AND(OR(A26="1/16",A26="1/8",C26="1/16",C26="1/8",E26="1/16",E26="1/8",E26="1/4",G26="1/16",G26="1/8",G26="1/4",G26="F+PF",I26="1/16",I26="1/8",I26="1/4",I26="1/2",I26="Finale",I26="F+PF"),K26=" "),J25,IF(AND(OR($D$2="salle",$D$2="Fédéral",$D$2="2x70"),L26="Poulies",OR(COUNTIF(L30,"*B*"),COUNTIF(L30,"*M*"))),"Interdit",IF(AND($D$2="Salle",L26="Poulies"),"Tri-spot 40 CO",IF(AND($D$2="salle",L26="Classique",OR(COUNTIF(L30,"*B*"),COUNTIF(L30,"*M*"))),"60 cm",IF(AND($D$2="salle",L26="Classique"),"Tri-spot 40 CL",IF(AND($D$2="Fédéral",L26="Classique",OR(COUNTIF(L30,"*B*"),COUNTIF(L30,"*M*"))),"80 cm",IF(AND($D$2="Fédéral",OR(L26="Classique",L26="Poulies")),"122 cm",IF(AND($D$2="2x70",L26="Classique",OR(COUNTIF(L30,"*B*"),COUNTIF(L30,"*M*"))),"80 cm",IF(AND($D$2="2x70",L26="Classique"),"122 cm",IF(AND($D$2="2x70",L26="Poulies"),"80 réduit"," "))))))))))</f>
        <v xml:space="preserve"> </v>
      </c>
      <c r="M25" s="29"/>
      <c r="N25" s="29" t="str">
        <f>IF(AND(OR(A26="1/16",A26="1/8",C26="1/16",C26="1/8",E26="1/16",E26="1/8",G26="1/16",G26="1/8",G26="1/4",I26="1/16",I26="1/8",I26="1/4",I26="F+PF",K26="1/16",K26="1/8",K26="1/4",K26="1/2",K26="Finale",K26="F+PF"),M26=" "),L25,IF(AND(OR($D$2="salle",$D$2="Fédéral",$D$2="2x70"),N26="Poulies",OR(COUNTIF(N30,"*B*"),COUNTIF(N30,"*M*"))),"Interdit",IF(AND($D$2="Salle",N26="Poulies"),"Tri-spot 40 CO",IF(AND($D$2="salle",N26="Classique",OR(COUNTIF(N30,"*B*"),COUNTIF(N30,"*M*"))),"60 cm",IF(AND($D$2="salle",N26="Classique"),"Tri-spot 40 CL",IF(AND($D$2="Fédéral",N26="Classique",OR(COUNTIF(N30,"*B*"),COUNTIF(N30,"*M*"))),"80 cm",IF(AND($D$2="Fédéral",OR(N26="Classique",N26="Poulies")),"122 cm",IF(AND($D$2="2x70",N26="Classique",OR(COUNTIF(N30,"*B*"),COUNTIF(N30,"*M*"))),"80 cm",IF(AND($D$2="2x70",N26="Classique"),"122 cm",IF(AND($D$2="2x70",N26="Poulies"),"80 réduit"," "))))))))))</f>
        <v xml:space="preserve"> </v>
      </c>
      <c r="O25" s="29"/>
      <c r="P25" s="29" t="str">
        <f>IF(AND(OR(A26="1/16",A26="1/8",C26="1/16",C26="1/8",E26="1/16",E26="1/8",G26="1/16",G26="1/8",I26="1/16",I26="1/8",I26="1/4",K26="1/16",K26="1/8",K26="1/4",K26="F+PF",M26="1/16",M26="1/8",M26="1/4",M26="1/2",M26="F+PF"),O26=" "),N25,IF(AND(OR($D$2="salle",$D$2="Fédéral",$D$2="2x70"),P26="Poulies",OR(COUNTIF(P30,"*B*"),COUNTIF(P30,"*M*"))),"Interdit",IF(AND($D$2="Salle",P26="Poulies"),"Tri-spot 40 CO",IF(AND($D$2="salle",P26="Classique",OR(COUNTIF(P30,"*B*"),COUNTIF(P30,"*M*"))),"60 cm",IF(AND($D$2="salle",P26="Classique"),"Tri-spot 40 CL",IF(AND($D$2="Fédéral",P26="Classique",OR(COUNTIF(P30,"*B*"),COUNTIF(P30,"*M*"))),"80 cm",IF(AND($D$2="Fédéral",OR(P26="Classique",P26="Poulies")),"122 cm",IF(AND($D$2="2x70",P26="Classique",OR(COUNTIF(P30,"*B*"),COUNTIF(P30,"*M*"))),"80 cm",IF(AND($D$2="2x70",P26="Classique"),"122 cm",IF(AND($D$2="2x70",P26="Poulies"),"80 réduit"," "))))))))))</f>
        <v xml:space="preserve"> </v>
      </c>
      <c r="Q25" s="29"/>
      <c r="R25" s="29" t="str">
        <f>IF(AND(OR(A26="1/16",C26="1/16",C26="1/8",E26="1/16",E26="1/8",G26="1/16",G26="1/8",I26="1/16",I26="1/8",K26="1/16",K26="1/8",K26="1/4",M26="1/16",M26="1/8",M26="1/4",M26="F+PF",O26="1/16",O26="1/8",O26="1/4",O26="1/2",O26="Finale",O26="F+PF"),Q26=" "),P25,IF(AND(OR($D$2="salle",$D$2="Fédéral",$D$2="2x70"),R26="Poulies",OR(COUNTIF(R30,"*B*"),COUNTIF(R30,"*M*"))),"Interdit",IF(AND($D$2="Salle",R26="Poulies"),"Tri-spot 40 CO",IF(AND($D$2="salle",R26="Classique",OR(COUNTIF(R30,"*B*"),COUNTIF(R30,"*M*"))),"60 cm",IF(AND($D$2="salle",R26="Classique"),"Tri-spot 40 CL",IF(AND($D$2="Fédéral",R26="Classique",OR(COUNTIF(R30,"*B*"),COUNTIF(R30,"*M*"))),"80 cm",IF(AND($D$2="Fédéral",OR(R26="Classique",R26="Poulies")),"122 cm",IF(AND($D$2="2x70",R26="Classique",OR(COUNTIF(R30,"*B*"),COUNTIF(R30,"*M*"))),"80 cm",IF(AND($D$2="2x70",R26="Classique"),"122 cm",IF(AND($D$2="2x70",R26="Poulies"),"80 réduit"," "))))))))))</f>
        <v xml:space="preserve"> </v>
      </c>
      <c r="S25" s="29"/>
      <c r="T25" s="29" t="str">
        <f>IF(AND(OR(A26="1/16",C26="1/16",E26="1/16",E26="1/8",G26="1/16",G26="1/8",I26="1/16",I26="1/8",K26="1/16",K26="1/8",M26="1/16",M26="1/8",M26="1/4",O26="1/16",O26="1/8",O26="1/4",O26="F+PF",Q26="1/16",Q26="1/8",Q26="1/4",Q26="1/2",Q26="FInale",Q26="F+PF"),S26=" "),R25,IF(AND(OR($D$2="salle",$D$2="Fédéral",$D$2="2x70"),T26="Poulies",OR(COUNTIF(T30,"*B*"),COUNTIF(T30,"*M*"))),"Interdit",IF(AND($D$2="Salle",T26="Poulies"),"Tri-spot 40 CO",IF(AND($D$2="salle",T26="Classique",OR(COUNTIF(T30,"*B*"),COUNTIF(T30,"*M*"))),"60 cm",IF(AND($D$2="salle",T26="Classique"),"Tri-spot 40 CL",IF(AND($D$2="Fédéral",T26="Classique",OR(COUNTIF(T30,"*B*"),COUNTIF(T30,"*M*"))),"80 cm",IF(AND($D$2="Fédéral",OR(T26="Classique",T26="Poulies")),"122 cm",IF(AND($D$2="2x70",T26="Classique",OR(COUNTIF(T30,"*B*"),COUNTIF(T30,"*M*"))),"80 cm",IF(AND($D$2="2x70",T26="Classique"),"122 cm",IF(AND($D$2="2x70",T26="Poulies"),"80 réduit"," "))))))))))</f>
        <v xml:space="preserve"> </v>
      </c>
      <c r="U25" s="29"/>
      <c r="V25" s="29" t="str">
        <f>IF(AND(OR(A26="1/16",C26="1/16",E26="1/16",G26="1/16",G26="1/8",I26="1/16",I26="1/8",K26="1/16",K26="1/8",M26="1/16",M26="1/8",O26="1/16",O26="1/8",O26="1/4",Q26="1/16",Q26="1/8",Q26="1/4",Q26="F+PF",S26="1/16",S26="1/8",S26="1/4",S26="1/2",S26="Finale",S26="F+PF"),U26=" "),T25,IF(AND(OR($D$2="salle",$D$2="Fédéral",$D$2="2x70"),V26="Poulies",OR(COUNTIF(V30,"*B*"),COUNTIF(V30,"*M*"))),"Interdit",IF(AND($D$2="Salle",V26="Poulies"),"Tri-spot 40 CO",IF(AND($D$2="salle",V26="Classique",OR(COUNTIF(V30,"*B*"),COUNTIF(V30,"*M*"))),"60 cm",IF(AND($D$2="salle",V26="Classique"),"Tri-spot 40 CL",IF(AND($D$2="Fédéral",V26="Classique",OR(COUNTIF(V30,"*B*"),COUNTIF(V30,"*M*"))),"80 cm",IF(AND($D$2="Fédéral",OR(V26="Classique",V26="Poulies")),"122 cm",IF(AND($D$2="2x70",V26="Classique",OR(COUNTIF(V30,"*B*"),COUNTIF(V30,"*M*"))),"80 cm",IF(AND($D$2="2x70",V26="Classique"),"122 cm",IF(AND($D$2="2x70",V26="Poulies"),"80 réduit"," "))))))))))</f>
        <v xml:space="preserve"> </v>
      </c>
      <c r="W25" s="29"/>
      <c r="X25" s="29" t="str">
        <f>IF(AND(OR(A26="1/16",C26="1/16",E26="1/16",G26="1/16",I26="1/16",I26="1/8",K26="1/16",K26="1/8",M26="1/16",M26="1/8",O26="1/16",O26="1/8",Q26="1/16",Q26="1/8",Q26="1/4",S26="1/16",S26="1/8",S26="1/4",S26="F+PF",U26="1/16",U26="1/8",U26="1/4",U26="1/2",U26="Finale",U26="F+PF"),W26=" "),V25,IF(AND(OR($D$2="salle",$D$2="Fédéral",$D$2="2x70"),X26="Poulies",OR(COUNTIF(X30,"*B*"),COUNTIF(X30,"*M*"))),"Interdit",IF(AND($D$2="Salle",X26="Poulies"),"Tri-spot 40 CO",IF(AND($D$2="salle",X26="Classique",OR(COUNTIF(X30,"*B*"),COUNTIF(X30,"*M*"))),"60 cm",IF(AND($D$2="salle",X26="Classique"),"Tri-spot 40 CL",IF(AND($D$2="Fédéral",X26="Classique",OR(COUNTIF(X30,"*B*"),COUNTIF(X30,"*M*"))),"80 cm",IF(AND($D$2="Fédéral",OR(X26="Classique",X26="Poulies")),"122 cm",IF(AND($D$2="2x70",X26="Classique",OR(COUNTIF(X30,"*B*"),COUNTIF(X30,"*M*"))),"80 cm",IF(AND($D$2="2x70",X26="Classique"),"122 cm",IF(AND($D$2="2x70",X26="Poulies"),"80 réduit"," "))))))))))</f>
        <v xml:space="preserve"> </v>
      </c>
      <c r="Y25" s="29"/>
      <c r="Z25" s="29" t="str">
        <f>IF(AND(OR(A26="1/16",C26="1/16",E26="1/16",G26="1/16",I26="1/16",K26="1/16",K26="1/8",M26="1/16",M26="1/8",O26="1/16",O26="1/8",Q26="1/16",Q26="1/8",S26="1/16",S26="1/8",S26="1/4",U26="1/16",U26="1/8",U26="1/4",U26="F+PF",W26="1/16",W26="1/8",W26="1/4",W26="1/2",W26="Finale",W26="F+PF"),Y26=" "),X25,IF(AND(OR($D$2="salle",$D$2="Fédéral",$D$2="2x70"),Z26="Poulies",OR(COUNTIF(Z30,"*B*"),COUNTIF(Z30,"*M*"))),"Interdit",IF(AND($D$2="Salle",Z26="Poulies"),"Tri-spot 40 CO",IF(AND($D$2="salle",Z26="Classique",OR(COUNTIF(Z30,"*B*"),COUNTIF(Z30,"*M*"))),"60 cm",IF(AND($D$2="salle",Z26="Classique"),"Tri-spot 40 CL",IF(AND($D$2="Fédéral",Z26="Classique",OR(COUNTIF(Z30,"*B*"),COUNTIF(Z30,"*M*"))),"80 cm",IF(AND($D$2="Fédéral",OR(Z26="Classique",Z26="Poulies")),"122 cm",IF(AND($D$2="2x70",Z26="Classique",OR(COUNTIF(Z30,"*B*"),COUNTIF(Z30,"*M*"))),"80 cm",IF(AND($D$2="2x70",Z26="Classique"),"122 cm",IF(AND($D$2="2x70",Z26="Poulies"),"80 réduit"," "))))))))))</f>
        <v xml:space="preserve"> </v>
      </c>
      <c r="AA25" s="29"/>
      <c r="AB25" s="29" t="str">
        <f>IF(AND(OR(A26="1/16",C26="1/16",E26="1/16",G26="1/16",I26="1/16",K26="1/16",M26="1/16",M26="1/8",O26="1/16",O26="1/8",Q26="1/16",Q26="1/8",S26="1/16",S26="1/8",U26="1/16",U26="1/8",U26="1/4",W26="1/16",W26="1/8",W26="1/4",W26="F+PF",Y26="1/16",Y26="1/8",Y26="1/4",Y26="1/2",Y26="Finale",Y26="F+PF"),AA26=" "),Z25,IF(AND(OR($D$2="salle",$D$2="Fédéral",$D$2="2x70"),AB26="Poulies",OR(COUNTIF(AB30,"*B*"),COUNTIF(AB30,"*M*"))),"Interdit",IF(AND($D$2="Salle",AB26="Poulies"),"Tri-spot 40 CO",IF(AND($D$2="salle",AB26="Classique",OR(COUNTIF(AB30,"*B*"),COUNTIF(AB30,"*M*"))),"60 cm",IF(AND($D$2="salle",AB26="Classique"),"Tri-spot 40 CL",IF(AND($D$2="Fédéral",AB26="Classique",OR(COUNTIF(AB30,"*B*"),COUNTIF(AB30,"*M*"))),"80 cm",IF(AND($D$2="Fédéral",OR(AB26="Classique",AB26="Poulies")),"122 cm",IF(AND($D$2="2x70",AB26="Classique",OR(COUNTIF(AB30,"*B*"),COUNTIF(AB30,"*M*"))),"80 cm",IF(AND($D$2="2x70",AB26="Classique"),"122 cm",IF(AND($D$2="2x70",AB26="Poulies"),"80 réduit"," "))))))))))</f>
        <v xml:space="preserve"> </v>
      </c>
      <c r="AC25" s="29"/>
      <c r="AD25" s="29" t="str">
        <f>IF(AND(OR(A26="1/16",C26="1/16",E26="1/16",G26="1/16",I26="1/16",K26="1/16",M26="1/16",O26="1/16",O26="1/8",Q26="1/16",Q26="1/8",S26="1/16",S26="1/8",U26="1/16",U26="1/8",W26="1/16",W26="1/8",W26="1/4",Y26="1/16",Y26="1/8",Y26="1/4",Y26="F+PF",AA26="1/16",AA26="1/8",AA26="1/4",AA26="1/2",AA26="Finale",AA26="F+PF"),AC26=" "),AB25,IF(AND(OR($D$2="salle",$D$2="Fédéral",$D$2="2x70"),AD26="Poulies",OR(COUNTIF(AD30,"*B*"),COUNTIF(AD30,"*M*"))),"Interdit",IF(AND($D$2="Salle",AD26="Poulies"),"Tri-spot 40 CO",IF(AND($D$2="salle",AD26="Classique",OR(COUNTIF(AD30,"*B*"),COUNTIF(AD30,"*M*"))),"60 cm",IF(AND($D$2="salle",AD26="Classique"),"Tri-spot 40 CL",IF(AND($D$2="Fédéral",AD26="Classique",OR(COUNTIF(AD30,"*B*"),COUNTIF(AD30,"*M*"))),"80 cm",IF(AND($D$2="Fédéral",OR(AD26="Classique",AD26="Poulies")),"122 cm",IF(AND($D$2="2x70",AD26="Classique",OR(COUNTIF(AD30,"*B*"),COUNTIF(AD30,"*M*"))),"80 cm",IF(AND($D$2="2x70",AD26="Classique"),"122 cm",IF(AND($D$2="2x70",AD26="Poulies"),"80 réduit"," "))))))))))</f>
        <v xml:space="preserve"> </v>
      </c>
      <c r="AE25" s="29"/>
      <c r="AF25" s="29" t="str">
        <f>IF(AND(OR(A26="1/16",C26="1/16",E26="1/16",G26="1/16",I26="1/16",K26="1/16",M26="1/16",O26="1/16",Q26="1/16",Q26="1/8",S26="1/16",S26="1/8",U26="1/16",U26="1/8",W26="1/16",W26="1/8",Y26="1/16",Y26="1/8",Y26="1/4",AA26="1/16",AA26="1/8",AA26="1/4",AA26="F+PF",AC26="1/16",AC26="1/8",AC26="1/4",AC26="1/2",AC26="Finale",AC26="F+PF"),AE26=" "),AD25,IF(AND(OR($D$2="salle",$D$2="Fédéral",$D$2="2x70"),AF26="Poulies",OR(COUNTIF(AF30,"*B*"),COUNTIF(AF30,"*M*"))),"Interdit",IF(AND($D$2="Salle",AF26="Poulies"),"Tri-spot 40 CO",IF(AND($D$2="salle",AF26="Classique",OR(COUNTIF(AF30,"*B*"),COUNTIF(AF30,"*M*"))),"60 cm",IF(AND($D$2="salle",AF26="Classique"),"Tri-spot 40 CL",IF(AND($D$2="Fédéral",AF26="Classique",OR(COUNTIF(AF30,"*B*"),COUNTIF(AF30,"*M*"))),"80 cm",IF(AND($D$2="Fédéral",OR(AF26="Classique",AF26="Poulies")),"122 cm",IF(AND($D$2="2x70",AF26="Classique",OR(COUNTIF(AF30,"*B*"),COUNTIF(AF30,"*M*"))),"80 cm",IF(AND($D$2="2x70",AF26="Classique"),"122 cm",IF(AND($D$2="2x70",AF26="Poulies"),"80 réduit"," "))))))))))</f>
        <v xml:space="preserve"> </v>
      </c>
      <c r="AG25" s="29"/>
      <c r="AH25" s="29" t="str">
        <f>IF(AND(OR(C26="1/16",E26="1/16",G26="1/16",I26="1/16",K26="1/16",M26="1/16",O26="1/16",Q26="1/16",S26="1/16",S26="1/8",U26="1/16",U26="1/8",W26="1/16",W26="1/8",Y26="1/16",Y26="1/8",AA26="1/16",AA26="1/8",AA26="1/4",AC26="1/16",AC26="1/8",AC26="1/4",AC26="F+PF",AE26="1/16",AE26="1/8",AE26="1/4",AE26="1/2",AE26="Finale",AE26="F+PF"),AG26=" "),AF25,IF(AND(OR($D$2="salle",$D$2="Fédéral",$D$2="2x70"),AH26="Poulies",OR(COUNTIF(AH30,"*B*"),COUNTIF(AH30,"*M*"))),"Interdit",IF(AND($D$2="Salle",AH26="Poulies"),"Tri-spot 40 CO",IF(AND($D$2="salle",AH26="Classique",OR(COUNTIF(AH30,"*B*"),COUNTIF(AH30,"*M*"))),"60 cm",IF(AND($D$2="salle",AH26="Classique"),"Tri-spot 40 CL",IF(AND($D$2="Fédéral",AH26="Classique",OR(COUNTIF(AH30,"*B*"),COUNTIF(AH30,"*M*"))),"80 cm",IF(AND($D$2="Fédéral",OR(AH26="Classique",AH26="Poulies")),"122 cm",IF(AND($D$2="2x70",AH26="Classique",OR(COUNTIF(AH30,"*B*"),COUNTIF(AH30,"*M*"))),"80 cm",IF(AND($D$2="2x70",AH26="Classique"),"122 cm",IF(AND($D$2="2x70",AH26="Poulies"),"80 réduit"," "))))))))))</f>
        <v xml:space="preserve"> </v>
      </c>
      <c r="AI25" s="29"/>
      <c r="AJ25" s="29" t="str">
        <f>IF(AND(OR(E26="1/16",G26="1/16",I26="1/16",K26="1/16",M26="1/16",O26="1/16",Q26="1/16",S26="1/16",U26="1/16",U26="1/8",W26="1/16",W26="1/8",Y26="1/16",Y26="1/8",AA26="1/16",AA26="1/8",AC26="1/16",AC26="1/8",AC26="1/4",AE26="1/16",AE26="1/8",AE26="1/4",AE26="F+PF",AG26="1/16",AG26="1/8",AG26="1/4",AG26="1/2",AG26="Finale",AG26="F+PF"),AI26=" "),AH25,IF(AND(OR($D$2="salle",$D$2="Fédéral",$D$2="2x70"),AJ26="Poulies",OR(COUNTIF(AJ30,"*B*"),COUNTIF(AJ30,"*M*"))),"Interdit",IF(AND($D$2="Salle",AJ26="Poulies"),"Tri-spot 40 CO",IF(AND($D$2="salle",AJ26="Classique",OR(COUNTIF(AJ30,"*B*"),COUNTIF(AJ30,"*M*"))),"60 cm",IF(AND($D$2="salle",AJ26="Classique"),"Tri-spot 40 CL",IF(AND($D$2="Fédéral",AJ26="Classique",OR(COUNTIF(AJ30,"*B*"),COUNTIF(AJ30,"*M*"))),"80 cm",IF(AND($D$2="Fédéral",OR(AJ26="Classique",AJ26="Poulies")),"122 cm",IF(AND($D$2="2x70",AJ26="Classique",OR(COUNTIF(AJ30,"*B*"),COUNTIF(AJ30,"*M*"))),"80 cm",IF(AND($D$2="2x70",AJ26="Classique"),"122 cm",IF(AND($D$2="2x70",AJ26="Poulies"),"80 réduit"," "))))))))))</f>
        <v xml:space="preserve"> </v>
      </c>
      <c r="AK25" s="29"/>
      <c r="AL25" s="29" t="str">
        <f>IF(AND(OR(G26="1/16",I26="1/16",K26="1/16",M26="1/16",O26="1/16",Q26="1/16",S26="1/16",U26="1/16",W26="1/16",W26="1/8",Y26="1/16",Y26="1/8",AA26="1/16",AA26="1/8",AC26="1/16",AC26="1/8",AE26="1/16",AE26="1/8",AE26="1/4",AG26="1/16",AG26="1/8",AG26="1/4",AG26="F+PF",AI26="1/16",AI26="1/8",AI26="1/4",AI26="1/2",AI26="Finale",AI26="F+PF"),AK26=" "),AJ25,IF(AND(OR($D$2="salle",$D$2="Fédéral",$D$2="2x70"),AL26="Poulies",OR(COUNTIF(AL30,"*B*"),COUNTIF(AL30,"*M*"))),"Interdit",IF(AND($D$2="Salle",AL26="Poulies"),"Tri-spot 40 CO",IF(AND($D$2="salle",AL26="Classique",OR(COUNTIF(AL30,"*B*"),COUNTIF(AL30,"*M*"))),"60 cm",IF(AND($D$2="salle",AL26="Classique"),"Tri-spot 40 CL",IF(AND($D$2="Fédéral",AL26="Classique",OR(COUNTIF(AL30,"*B*"),COUNTIF(AL30,"*M*"))),"80 cm",IF(AND($D$2="Fédéral",OR(AL26="Classique",AL26="Poulies")),"122 cm",IF(AND($D$2="2x70",AL26="Classique",OR(COUNTIF(AL30,"*B*"),COUNTIF(AL30,"*M*"))),"80 cm",IF(AND($D$2="2x70",AL26="Classique"),"122 cm",IF(AND($D$2="2x70",AL26="Poulies"),"80 réduit"," "))))))))))</f>
        <v xml:space="preserve"> </v>
      </c>
      <c r="AM25" s="29"/>
      <c r="AN25" s="29" t="str">
        <f>IF(AND(OR(I26="1/16",K26="1/16",M26="1/16",O26="1/16",Q26="1/16",S26="1/16",U26="1/16",W26="1/16",Y26="1/16",Y26="1/8",AA26="1/16",AA26="1/8",AC26="1/16",AC26="1/8",AE26="1/16",AE26="1/8",AG26="1/16",AG26="1/8",AG26="1/4",AI26="1/16",AI26="1/8",AI26="1/4",AI26="F+PF",AK26="1/16",AK26="1/8",AK26="1/4",AK26="1/2",AK26="Finale",AK26="F+PF"),AM26=" "),AL25,IF(AND(OR($D$2="salle",$D$2="Fédéral",$D$2="2x70"),AN26="Poulies",OR(COUNTIF(AN30,"*B*"),COUNTIF(AN30,"*M*"))),"Interdit",IF(AND($D$2="Salle",AN26="Poulies"),"Tri-spot 40 CO",IF(AND($D$2="salle",AN26="Classique",OR(COUNTIF(AN30,"*B*"),COUNTIF(AN30,"*M*"))),"60 cm",IF(AND($D$2="salle",AN26="Classique"),"Tri-spot 40 CL",IF(AND($D$2="Fédéral",AN26="Classique",OR(COUNTIF(AN30,"*B*"),COUNTIF(AN30,"*M*"))),"80 cm",IF(AND($D$2="Fédéral",OR(AN26="Classique",AN26="Poulies")),"122 cm",IF(AND($D$2="2x70",AN26="Classique",OR(COUNTIF(AN30,"*B*"),COUNTIF(AN30,"*M*"))),"80 cm",IF(AND($D$2="2x70",AN26="Classique"),"122 cm",IF(AND($D$2="2x70",AN26="Poulies"),"80 réduit"," "))))))))))</f>
        <v xml:space="preserve"> </v>
      </c>
      <c r="AO25" s="29"/>
      <c r="AP25" s="29" t="str">
        <f>IF(AND(OR(K26="1/16",M26="1/16",O26="1/16",Q26="1/16",S26="1/16",U26="1/16",W26="1/16",Y26="1/16",AA26="1/16",AA26="1/8",AC26="1/16",AC26="1/8",AE26="1/16",AE26="1/8",AG26="1/16",AG26="1/8",AI26="1/16",AI26="1/8",AI26="1/4",AK26="1/16",AK26="1/8",AK26="1/4",AK26="F+PF",AM26="1/16",AM26="1/8",AM26="1/4",AM26="1/2",AM26="Finale",AM26="F+PF"),AO26=" "),AN25,IF(AND(OR($D$2="salle",$D$2="Fédéral",$D$2="2x70"),AP26="Poulies",OR(COUNTIF(AP30,"*B*"),COUNTIF(AP30,"*M*"))),"Interdit",IF(AND($D$2="Salle",AP26="Poulies"),"Tri-spot 40 CO",IF(AND($D$2="salle",AP26="Classique",OR(COUNTIF(AP30,"*B*"),COUNTIF(AP30,"*M*"))),"60 cm",IF(AND($D$2="salle",AP26="Classique"),"Tri-spot 40 CL",IF(AND($D$2="Fédéral",AP26="Classique",OR(COUNTIF(AP30,"*B*"),COUNTIF(AP30,"*M*"))),"80 cm",IF(AND($D$2="Fédéral",OR(AP26="Classique",AP26="Poulies")),"122 cm",IF(AND($D$2="2x70",AP26="Classique",OR(COUNTIF(AP30,"*B*"),COUNTIF(AP30,"*M*"))),"80 cm",IF(AND($D$2="2x70",AP26="Classique"),"122 cm",IF(AND($D$2="2x70",AP26="Poulies"),"80 réduit"," "))))))))))</f>
        <v xml:space="preserve"> </v>
      </c>
      <c r="AQ25" s="29"/>
      <c r="AR25" s="29" t="str">
        <f>IF(AND(OR(M26="1/16",O26="1/16",Q26="1/16",S26="1/16",U26="1/16",W26="1/16",Y26="1/16",AA26="1/16",AC26="1/16",AC26="1/8",AE26="1/16",AE26="1/8",AG26="1/16",AG26="1/8",AI26="1/16",AI26="1/8",AK26="1/16",AK26="1/8",AK26="1/4",AM26="1/16",AM26="1/8",AM26="1/4",AM26="F+PF",AO26="1/16",AO26="1/8",AO26="1/4",AO26="1/2",AO26="Finale",AO26="F+PF"),AQ26=" "),AP25,IF(AND(OR($D$2="salle",$D$2="Fédéral",$D$2="2x70"),AR26="Poulies",OR(COUNTIF(AR30,"*B*"),COUNTIF(AR30,"*M*"))),"Interdit",IF(AND($D$2="Salle",AR26="Poulies"),"Tri-spot 40 CO",IF(AND($D$2="salle",AR26="Classique",OR(COUNTIF(AR30,"*B*"),COUNTIF(AR30,"*M*"))),"60 cm",IF(AND($D$2="salle",AR26="Classique"),"Tri-spot 40 CL",IF(AND($D$2="Fédéral",AR26="Classique",OR(COUNTIF(AR30,"*B*"),COUNTIF(AR30,"*M*"))),"80 cm",IF(AND($D$2="Fédéral",OR(AR26="Classique",AR26="Poulies")),"122 cm",IF(AND($D$2="2x70",AR26="Classique",OR(COUNTIF(AR30,"*B*"),COUNTIF(AR30,"*M*"))),"80 cm",IF(AND($D$2="2x70",AR26="Classique"),"122 cm",IF(AND($D$2="2x70",AR26="Poulies"),"80 réduit"," "))))))))))</f>
        <v xml:space="preserve"> </v>
      </c>
      <c r="AS25" s="29"/>
      <c r="AT25" s="29" t="str">
        <f>IF(AND(OR(O26="1/16",Q26="1/16",S26="1/16",U26="1/16",W26="1/16",Y26="1/16",AA26="1/16",AC26="1/16",AE26="1/16",AE26="1/8",AG26="1/16",AG26="1/8",AI26="1/16",AI26="1/8",AK26="1/16",AK26="1/8",AM26="1/16",AM26="1/8",AM26="1/4",AO26="1/16",AO26="1/8",AO26="1/4",AO26="F+PF",AQ26="1/16",AQ26="1/8",AQ26="1/4",AQ26="1/2",AQ26="Finale",AQ26="F+PF"),AS26=" "),AR25,IF(AND(OR($D$2="salle",$D$2="Fédéral",$D$2="2x70"),AT26="Poulies",OR(COUNTIF(AT30,"*B*"),COUNTIF(AT30,"*M*"))),"Interdit",IF(AND($D$2="Salle",AT26="Poulies"),"Tri-spot 40 CO",IF(AND($D$2="salle",AT26="Classique",OR(COUNTIF(AT30,"*B*"),COUNTIF(AT30,"*M*"))),"60 cm",IF(AND($D$2="salle",AT26="Classique"),"Tri-spot 40 CL",IF(AND($D$2="Fédéral",AT26="Classique",OR(COUNTIF(AT30,"*B*"),COUNTIF(AT30,"*M*"))),"80 cm",IF(AND($D$2="Fédéral",OR(AT26="Classique",AT26="Poulies")),"122 cm",IF(AND($D$2="2x70",AT26="Classique",OR(COUNTIF(AT30,"*B*"),COUNTIF(AT30,"*M*"))),"80 cm",IF(AND($D$2="2x70",AT26="Classique"),"122 cm",IF(AND($D$2="2x70",AT26="Poulies"),"80 réduit"," "))))))))))</f>
        <v xml:space="preserve"> </v>
      </c>
      <c r="AU25" s="29"/>
      <c r="AV25" s="29" t="str">
        <f>IF(AND(OR(Q26="1/16",S26="1/16",U26="1/16",W26="1/16",Y26="1/16",AA26="1/16",AC26="1/16",AE26="1/16",AG26="1/16",AG26="1/8",AI26="1/16",AI26="1/8",AK26="1/16",AK26="1/8",AM26="1/16",AM26="1/8",AO26="1/16",AO26="1/8",AO26="1/4",AQ26="1/16",AQ26="1/8",AQ26="1/4",AQ26="F+PF",AS26="1/16",AS26="1/8",AS26="1/4",AS26="1/2",AS26="Finale",AS26="F+PF"),AU26=" "),AT25,IF(AND(OR($D$2="salle",$D$2="Fédéral",$D$2="2x70"),AV26="Poulies",OR(COUNTIF(AV30,"*B*"),COUNTIF(AV30,"*M*"))),"Interdit",IF(AND($D$2="Salle",AV26="Poulies"),"Tri-spot 40 CO",IF(AND($D$2="salle",AV26="Classique",OR(COUNTIF(AV30,"*B*"),COUNTIF(AV30,"*M*"))),"60 cm",IF(AND($D$2="salle",AV26="Classique"),"Tri-spot 40 CL",IF(AND($D$2="Fédéral",AV26="Classique",OR(COUNTIF(AV30,"*B*"),COUNTIF(AV30,"*M*"))),"80 cm",IF(AND($D$2="Fédéral",OR(AV26="Classique",AV26="Poulies")),"122 cm",IF(AND($D$2="2x70",AV26="Classique",OR(COUNTIF(AV30,"*B*"),COUNTIF(AV30,"*M*"))),"80 cm",IF(AND($D$2="2x70",AV26="Classique"),"122 cm",IF(AND($D$2="2x70",AV26="Poulies"),"80 réduit"," "))))))))))</f>
        <v xml:space="preserve"> </v>
      </c>
      <c r="AW25" s="29"/>
      <c r="AX25" s="29" t="str">
        <f>IF(AND(OR(S26="1/16",U26="1/16",W26="1/16",Y26="1/16",AA26="1/16",AC26="1/16",AE26="1/16",AG26="1/16",AI26="1/16",AI26="1/8",AK26="1/16",AK26="1/8",AM26="1/16",AM26="1/8",AO26="1/16",AO26="1/8",AQ26="1/16",AQ26="1/8",AQ26="1/4",AS26="1/16",AS26="1/8",AS26="1/4",AS26="F+PF",AU26="1/16",AU26="1/8",AU26="1/4",AU26="1/2",AU26="Finale",AU26="F+PF"),AW26=" "),AV25,IF(AND(OR($D$2="salle",$D$2="Fédéral",$D$2="2x70"),AX26="Poulies",OR(COUNTIF(AX30,"*B*"),COUNTIF(AX30,"*M*"))),"Interdit",IF(AND($D$2="Salle",AX26="Poulies"),"Tri-spot 40 CO",IF(AND($D$2="salle",AX26="Classique",OR(COUNTIF(AX30,"*B*"),COUNTIF(AX30,"*M*"))),"60 cm",IF(AND($D$2="salle",AX26="Classique"),"Tri-spot 40 CL",IF(AND($D$2="Fédéral",AX26="Classique",OR(COUNTIF(AX30,"*B*"),COUNTIF(AX30,"*M*"))),"80 cm",IF(AND($D$2="Fédéral",OR(AX26="Classique",AX26="Poulies")),"122 cm",IF(AND($D$2="2x70",AX26="Classique",OR(COUNTIF(AX30,"*B*"),COUNTIF(AX30,"*M*"))),"80 cm",IF(AND($D$2="2x70",AX26="Classique"),"122 cm",IF(AND($D$2="2x70",AX26="Poulies"),"80 réduit"," "))))))))))</f>
        <v xml:space="preserve"> </v>
      </c>
      <c r="AY25" s="29"/>
      <c r="AZ25" s="29" t="str">
        <f>IF(AND(OR(U26="1/16",W26="1/16",Y26="1/16",AA26="1/16",AC26="1/16",AE26="1/16",AG26="1/16",AI26="1/16",AK26="1/16",AK26="1/8",AM26="1/16",AM26="1/8",AO26="1/16",AO26="1/8",AQ26="1/16",AQ26="1/8",AS26="1/16",AS26="1/8",AS26="1/4",AU26="1/16",AU26="1/8",AU26="1/4",AU26="F+PF",AW26="1/16",AW26="1/8",AW26="1/4",AW26="1/2",AW26="Finale",AW26="F+PF"),AY26=" "),AX25,IF(AND(OR($D$2="salle",$D$2="Fédéral",$D$2="2x70"),AZ26="Poulies",OR(COUNTIF(AZ30,"*B*"),COUNTIF(AZ30,"*M*"))),"Interdit",IF(AND($D$2="Salle",AZ26="Poulies"),"Tri-spot 40 CO",IF(AND($D$2="salle",AZ26="Classique",OR(COUNTIF(AZ30,"*B*"),COUNTIF(AZ30,"*M*"))),"60 cm",IF(AND($D$2="salle",AZ26="Classique"),"Tri-spot 40 CL",IF(AND($D$2="Fédéral",AZ26="Classique",OR(COUNTIF(AZ30,"*B*"),COUNTIF(AZ30,"*M*"))),"80 cm",IF(AND($D$2="Fédéral",OR(AZ26="Classique",AZ26="Poulies")),"122 cm",IF(AND($D$2="2x70",AZ26="Classique",OR(COUNTIF(AZ30,"*B*"),COUNTIF(AZ30,"*M*"))),"80 cm",IF(AND($D$2="2x70",AZ26="Classique"),"122 cm",IF(AND($D$2="2x70",AZ26="Poulies"),"80 réduit"," "))))))))))</f>
        <v xml:space="preserve"> </v>
      </c>
      <c r="BA25" s="29"/>
      <c r="BB25" s="29" t="str">
        <f>IF(AND(OR(W26="1/16",Y26="1/16",AA26="1/16",AC26="1/16",AE26="1/16",AG26="1/16",AI26="1/16",AK26="1/16",AM26="1/16",AM26="1/8",AO26="1/16",AO26="1/8",AQ26="1/16",AQ26="1/8",AS26="1/16",AS26="1/8",AU26="1/16",AU26="1/8",AU26="1/4",AW26="1/16",AW26="1/8",AW26="1/4",AW26="F+PF",AY26="1/16",AY26="1/8",AY26="1/2",AY26="Finale",AY26="F+PF"),BA26=" "),AZ25,IF(AND(OR($D$2="salle",$D$2="Fédéral",$D$2="2x70"),BB26="Poulies",OR(COUNTIF(BB30,"*B*"),COUNTIF(BB30,"*M*"))),"Interdit",IF(AND($D$2="Salle",BB26="Poulies"),"Tri-spot 40 CO",IF(AND($D$2="salle",BB26="Classique",OR(COUNTIF(BB30,"*B*"),COUNTIF(BB30,"*M*"))),"60 cm",IF(AND($D$2="salle",BB26="Classique"),"Tri-spot 40 CL",IF(AND($D$2="Fédéral",BB26="Classique",OR(COUNTIF(BB30,"*B*"),COUNTIF(BB30,"*M*"))),"80 cm",IF(AND($D$2="Fédéral",OR(BB26="Classique",BB26="Poulies")),"122 cm",IF(AND($D$2="2x70",BB26="Classique",OR(COUNTIF(BB30,"*B*"),COUNTIF(BB30,"*M*"))),"80 cm",IF(AND($D$2="2x70",BB26="Classique"),"122 cm",IF(AND($D$2="2x70",BB26="Poulies"),"80 réduit"," "))))))))))</f>
        <v xml:space="preserve"> </v>
      </c>
      <c r="BC25" s="29"/>
      <c r="BD25" s="29" t="str">
        <f>IF(AND(OR(Y26="1/16",AA26="1/16",AC26="1/16",AE26="1/16",AG26="1/16",AI26="1/16",AK26="1/16",AM26="1/16",AO26="1/16",AO26="1/8",AQ26="1/16",AQ26="1/8",AS26="1/16",AS26="1/8",AU26="1/16",AU26="1/8",AW26="1/16",AW26="1/8",AW26="1/4",AY26="1/16",AY26="1/8",AY26="F+PF",BA26="1/16",BA26="1/8",BA26="1/4",BA26="1/2",BA26="Finale",BA26="F+PF"),BC26=" "),BB25,IF(AND(OR($D$2="salle",$D$2="Fédéral",$D$2="2x70"),BD26="Poulies",OR(COUNTIF(BD30,"*B*"),COUNTIF(BD30,"*M*"))),"Interdit",IF(AND($D$2="Salle",BD26="Poulies"),"Tri-spot 40 CO",IF(AND($D$2="salle",BD26="Classique",OR(COUNTIF(BD30,"*B*"),COUNTIF(BD30,"*M*"))),"60 cm",IF(AND($D$2="salle",BD26="Classique"),"Tri-spot 40 CL",IF(AND($D$2="Fédéral",BD26="Classique",OR(COUNTIF(BD30,"*B*"),COUNTIF(BD30,"*M*"))),"80 cm",IF(AND($D$2="Fédéral",OR(BD26="Classique",BD26="Poulies")),"122 cm",IF(AND($D$2="2x70",BD26="Classique",OR(COUNTIF(BD30,"*B*"),COUNTIF(BD30,"*M*"))),"80 cm",IF(AND($D$2="2x70",BD26="Classique"),"122 cm",IF(AND($D$2="2x70",BD26="Poulies"),"80 réduit"," "))))))))))</f>
        <v xml:space="preserve"> </v>
      </c>
      <c r="BE25" s="29"/>
      <c r="BF25" s="29" t="str">
        <f>IF(AND(OR(AA26="1/16",AC26="1/16",AE26="1/16",AG26="1/16",AI26="1/16",AK26="1/16",AM26="1/16",AO26="1/16",AQ26="1/16",AQ26="1/8",AS26="1/16",AS26="1/8",AU26="1/16",AU26="1/8",AW26="1/16",AW26="1/8",AY26="1/16",AY26="1/8",AY26="1/4",BA26="1/16",BA26="1/8",BA26="1/4",BA26="F+PF",BC26="1/16",BC26="1/8",BC26="1/4",BC26="1/2",BC26="Finale",BC26="F+PF"),BE26=" "),BD25,IF(AND(OR($D$2="salle",$D$2="Fédéral",$D$2="2x70"),BF26="Poulies",OR(COUNTIF(BF30,"*B*"),COUNTIF(BF30,"*M*"))),"Interdit",IF(AND($D$2="Salle",BF26="Poulies"),"Tri-spot 40 CO",IF(AND($D$2="salle",BF26="Classique",OR(COUNTIF(BF30,"*B*"),COUNTIF(BF30,"*M*"))),"60 cm",IF(AND($D$2="salle",BF26="Classique"),"Tri-spot 40 CL",IF(AND($D$2="Fédéral",BF26="Classique",OR(COUNTIF(BF30,"*B*"),COUNTIF(BF30,"*M*"))),"80 cm",IF(AND($D$2="Fédéral",OR(BF26="Classique",BF26="Poulies")),"122 cm",IF(AND($D$2="2x70",BF26="Classique",OR(COUNTIF(BF30,"*B*"),COUNTIF(BF30,"*M*"))),"80 cm",IF(AND($D$2="2x70",BF26="Classique"),"122 cm",IF(AND($D$2="2x70",BF26="Poulies"),"80 réduit"," "))))))))))</f>
        <v xml:space="preserve"> </v>
      </c>
      <c r="BG25" s="29"/>
      <c r="BH25" s="29" t="str">
        <f>IF(AND(OR(AC26="1/16",AE26="1/16",AG26="1/16",AI26="1/16",AK26="1/16",AM26="1/16",AO26="1/16",AQ26="1/16",AS26="1/16",AS26="1/8",AU26="1/16",AU26="1/8",AW26="1/16",AW26="1/8",AY26="1/16",AY26="1/8",BA26="1/16",BA26="1/8",BA26="1/4",BC26="1/16",BC26="1/8",BC26="1/4",BC26="F+PF",BE26="1/16",BE26="1/8",BE26="1/4",BE26="1/2",BE26="Finale",BE26="F+PF"),BG26=" "),BF25,IF(AND(OR($D$2="salle",$D$2="Fédéral",$D$2="2x70"),BH26="Poulies",OR(COUNTIF(BH30,"*B*"),COUNTIF(BH30,"*M*"))),"Interdit",IF(AND($D$2="Salle",BH26="Poulies"),"Tri-spot 40 CO",IF(AND($D$2="salle",BH26="Classique",OR(COUNTIF(BH30,"*B*"),COUNTIF(BH30,"*M*"))),"60 cm",IF(AND($D$2="salle",BH26="Classique"),"Tri-spot 40 CL",IF(AND($D$2="Fédéral",BH26="Classique",OR(COUNTIF(BH30,"*B*"),COUNTIF(BH30,"*M*"))),"80 cm",IF(AND($D$2="Fédéral",OR(BH26="Classique",BH26="Poulies")),"122 cm",IF(AND($D$2="2x70",BH26="Classique",OR(COUNTIF(BH30,"*B*"),COUNTIF(BH30,"*M*"))),"80 cm",IF(AND($D$2="2x70",BH26="Classique"),"122 cm",IF(AND($D$2="2x70",BH26="Poulies"),"80 réduit"," "))))))))))</f>
        <v xml:space="preserve"> </v>
      </c>
      <c r="BI25" s="29"/>
      <c r="BJ25" s="29" t="str">
        <f>IF(AND(OR(AE26="1/16",AG26="1/16",AI26="1/16",AK26="1/16",AM26="1/16",AO26="1/16",AQ26="1/16",AS26="1/16",AU26="1/16",AU26="1/8",AW26="1/16",AW26="1/8",AY26="1/16",AY26="1/8",BA26="1/16",BA26="1/8",BC26="1/16",BC26="1/8",BC26="1/4",BE26="1/16",BE26="1/8",BE26="1/4",BE26="F+PF",BG26="1/16",BG26="1/8",BG26="1/4",BG26="1/2",BG26="Finale",BG26="F+PF"),BI26=" "),BH25,IF(AND(OR($D$2="salle",$D$2="Fédéral",$D$2="2x70"),BJ26="Poulies",OR(COUNTIF(BJ30,"*B*"),COUNTIF(BJ30,"*M*"))),"Interdit",IF(AND($D$2="Salle",BJ26="Poulies"),"Tri-spot 40 CO",IF(AND($D$2="salle",BJ26="Classique",OR(COUNTIF(BJ30,"*B*"),COUNTIF(BJ30,"*M*"))),"60 cm",IF(AND($D$2="salle",BJ26="Classique"),"Tri-spot 40 CL",IF(AND($D$2="Fédéral",BJ26="Classique",OR(COUNTIF(BJ30,"*B*"),COUNTIF(BJ30,"*M*"))),"80 cm",IF(AND($D$2="Fédéral",OR(BJ26="Classique",BJ26="Poulies")),"122 cm",IF(AND($D$2="2x70",BJ26="Classique",OR(COUNTIF(BJ30,"*B*"),COUNTIF(BJ30,"*M*"))),"80 cm",IF(AND($D$2="2x70",BJ26="Classique"),"122 cm",IF(AND($D$2="2x70",BJ26="Poulies"),"80 réduit"," "))))))))))</f>
        <v xml:space="preserve"> </v>
      </c>
      <c r="BK25" s="29"/>
      <c r="BL25" s="29" t="str">
        <f>IF(AND(OR(AG26="1/16",AI26="1/16",AK26="1/16",AM26="1/16",AO26="1/16",AQ26="1/16",AS26="1/16",AU26="1/16",AW26="1/16",AW26="1/8",AY26="1/16",AY26="1/8",BA26="1/16",BA26="1/8",BC26="1/16",BC26="1/8",BE26="1/16",BE26="1/8",BE26="1/4",BG26="1/16",BG26="1/8",BG26="1/4",BG26="F+PF",BI26="1/16",BI26="1/8",BI26="1/4",BI26="1/2",BI26="Finale",BI26="F+PF"),BK26=" "),BJ25,IF(AND(OR($D$2="salle",$D$2="Fédéral",$D$2="2x70"),BL26="Poulies",OR(COUNTIF(BL30,"*B*"),COUNTIF(BL30,"*M*"))),"Interdit",IF(AND($D$2="Salle",BL26="Poulies"),"Tri-spot 40 CO",IF(AND($D$2="salle",BL26="Classique",OR(COUNTIF(BL30,"*B*"),COUNTIF(BL30,"*M*"))),"60 cm",IF(AND($D$2="salle",BL26="Classique"),"Tri-spot 40 CL",IF(AND($D$2="Fédéral",BL26="Classique",OR(COUNTIF(BL30,"*B*"),COUNTIF(BL30,"*M*"))),"80 cm",IF(AND($D$2="Fédéral",OR(BL26="Classique",BL26="Poulies")),"122 cm",IF(AND($D$2="2x70",BL26="Classique",OR(COUNTIF(BL30,"*B*"),COUNTIF(BL30,"*M*"))),"80 cm",IF(AND($D$2="2x70",BL26="Classique"),"122 cm",IF(AND($D$2="2x70",BL26="Poulies"),"80 réduit"," "))))))))))</f>
        <v xml:space="preserve"> </v>
      </c>
      <c r="BM25" s="29"/>
      <c r="BN25" s="29" t="str">
        <f>IF(AND(OR(AI26="1/16",AK26="1/16",AM26="1/16",AO26="1/16",AQ26="1/16",AS26="1/16",AU26="1/16",AW26="1/16",AY26="1/16",AY26="1/8",BA26="1/16",BA26="1/8",BC26="1/16",BC26="1/8",BE26="1/16",BE26="1/8",BG26="1/16",BG26="1/8",BG26="1/4",BI26="1/16",BI26="1/8",BI26="1/4",BI26="F+PF",BK26="1/16",BK26="1/8",BK26="1/4",BK26="1/2",BK26="Finale",BK26="F+PF"),BM26=" "),BL25,IF(AND(OR($D$2="salle",$D$2="Fédéral",$D$2="2x70"),BN26="Poulies",OR(COUNTIF(BN30,"*B*"),COUNTIF(BN30,"*M*"))),"Interdit",IF(AND($D$2="Salle",BN26="Poulies"),"Tri-spot 40 CO",IF(AND($D$2="salle",BN26="Classique",OR(COUNTIF(BN30,"*B*"),COUNTIF(BN30,"*M*"))),"60 cm",IF(AND($D$2="salle",BN26="Classique"),"Tri-spot 40 CL",IF(AND($D$2="Fédéral",BN26="Classique",OR(COUNTIF(BN30,"*B*"),COUNTIF(BN30,"*M*"))),"80 cm",IF(AND($D$2="Fédéral",OR(BN26="Classique",BN26="Poulies")),"122 cm",IF(AND($D$2="2x70",BN26="Classique",OR(COUNTIF(BN30,"*B*"),COUNTIF(BN30,"*M*"))),"80 cm",IF(AND($D$2="2x70",BN26="Classique"),"122 cm",IF(AND($D$2="2x70",BN26="Poulies"),"80 réduit"," "))))))))))</f>
        <v xml:space="preserve"> </v>
      </c>
      <c r="BO25" s="29"/>
      <c r="BP25" s="29" t="str">
        <f>IF(AND(OR(AK26="1/16",AM26="1/16",AO26="1/16",AQ26="1/16",AS26="1/16",AU26="1/16",AW26="1/16",AY26="1/16",BA26="1/16",BA26="1/8",BC26="1/16",BC26="1/8",BE26="1/16",BE26="1/8",BG26="1/16",BG26="1/8",BI26="1/16",BI26="1/8",BI26="1/4",BK26="1/16",BK26="1/8",BK26="1/4",BK26="F+PF",BM26="1/16",BM26="1/8",BM26="1/4",BM26="1/2",BM26="Finale",BM26="F+PF"),BO26=" "),BN25,IF(AND(OR($D$2="salle",$D$2="Fédéral",$D$2="2x70"),BP26="Poulies",OR(COUNTIF(BP30,"*B*"),COUNTIF(BP30,"*M*"))),"Interdit",IF(AND($D$2="Salle",BP26="Poulies"),"Tri-spot 40 CO",IF(AND($D$2="salle",BP26="Classique",OR(COUNTIF(BP30,"*B*"),COUNTIF(BP30,"*M*"))),"60 cm",IF(AND($D$2="salle",BP26="Classique"),"Tri-spot 40 CL",IF(AND($D$2="Fédéral",BP26="Classique",OR(COUNTIF(BP30,"*B*"),COUNTIF(BP30,"*M*"))),"80 cm",IF(AND($D$2="Fédéral",OR(BP26="Classique",BP26="Poulies")),"122 cm",IF(AND($D$2="2x70",BP26="Classique",OR(COUNTIF(BP30,"*B*"),COUNTIF(BP30,"*M*"))),"80 cm",IF(AND($D$2="2x70",BP26="Classique"),"122 cm",IF(AND($D$2="2x70",BP26="Poulies"),"80 réduit"," "))))))))))</f>
        <v xml:space="preserve"> </v>
      </c>
      <c r="BQ25" s="29"/>
      <c r="BR25" s="29" t="str">
        <f>IF(AND(OR(AM26="1/16",AO26="1/16",AQ26="1/16",AS26="1/16",AU26="1/16",AW26="1/16",AY26="1/16",BA26="1/16",BC26="1/16",BC26="1/8",BE26="1/16",BE26="1/8",BG26="1/16",BG26="1/8",BI26="1/16",BI26="1/8",BK26="1/16",BK26="1/8",BK26="1/4",BM26="1/16",BM26="1/8",BM26="1/4",BM26="F+PF",BO26="1/8",BO26="1/4",BO26="1/2",BO26="Finale",BO26="F+PF"),BQ26=" "),BP25,IF(AND(OR($D$2="salle",$D$2="Fédéral",$D$2="2x70"),BR26="Poulies",OR(COUNTIF(BR30,"*B*"),COUNTIF(BR30,"*M*"))),"Interdit",IF(AND($D$2="Salle",BR26="Poulies"),"Tri-spot 40 CO",IF(AND($D$2="salle",BR26="Classique",OR(COUNTIF(BR30,"*B*"),COUNTIF(BR30,"*M*"))),"60 cm",IF(AND($D$2="salle",BR26="Classique"),"Tri-spot 40 CL",IF(AND($D$2="Fédéral",BR26="Classique",OR(COUNTIF(BR30,"*B*"),COUNTIF(BR30,"*M*"))),"80 cm",IF(AND($D$2="Fédéral",OR(BR26="Classique",BR26="Poulies")),"122 cm",IF(AND($D$2="2x70",BR26="Classique",OR(COUNTIF(BR30,"*B*"),COUNTIF(BR30,"*M*"))),"80 cm",IF(AND($D$2="2x70",BR26="Classique"),"122 cm",IF(AND($D$2="2x70",BR26="Poulies"),"80 réduit"," "))))))))))</f>
        <v xml:space="preserve"> </v>
      </c>
      <c r="BS25" s="29"/>
      <c r="BT25" s="29" t="str">
        <f>IF(AND(OR(AO26="1/16",AQ26="1/16",AS26="1/16",AU26="1/16",AW26="1/16",AY26="1/16",BA26="1/16",BC26="1/16",BE26="1/16",BE26="1/8",BG26="1/16",BG26="1/8",BI26="1/16",BI26="1/8",BK26="1/16",BK26="1/8",BM26="1/16",BM26="1/8",BM26="1/4",BO26="1/8",BO26="1/4",BO26="F+PF",BQ26="1/8",BQ26="1/4",BQ26="1/2",BQ26="Finale",BQ26="F+PF"),BS26=" "),BR25,IF(AND(OR($D$2="salle",$D$2="Fédéral",$D$2="2x70"),BT26="Poulies",OR(COUNTIF(BT30,"*B*"),COUNTIF(BT30,"*M*"))),"Interdit",IF(AND($D$2="Salle",BT26="Poulies"),"Tri-spot 40 CO",IF(AND($D$2="salle",BT26="Classique",OR(COUNTIF(BT30,"*B*"),COUNTIF(BT30,"*M*"))),"60 cm",IF(AND($D$2="salle",BT26="Classique"),"Tri-spot 40 CL",IF(AND($D$2="Fédéral",BT26="Classique",OR(COUNTIF(BT30,"*B*"),COUNTIF(BT30,"*M*"))),"80 cm",IF(AND($D$2="Fédéral",OR(BT26="Classique",BT26="Poulies")),"122 cm",IF(AND($D$2="2x70",BT26="Classique",OR(COUNTIF(BT30,"*B*"),COUNTIF(BT30,"*M*"))),"80 cm",IF(AND($D$2="2x70",BT26="Classique"),"122 cm",IF(AND($D$2="2x70",BT26="Poulies"),"80 réduit"," "))))))))))</f>
        <v xml:space="preserve"> </v>
      </c>
      <c r="BU25" s="29"/>
      <c r="BV25" s="29" t="str">
        <f>IF(AND(OR(AQ26="1/16",AS26="1/16",AU26="1/16",AW26="1/16",AY26="1/16",BA26="1/16",BC26="1/16",BE26="1/16",BG26="1/16",BG26="1/8",BI26="1/16",BI26="1/8",BK26="1/16",BK26="1/8",BM26="1/16",BM26="1/8",BO26="1/8",BO26="1/4",BQ26="1/8",BQ26="1/4",BQ26="F+PF",BS26="1/8",BS26="1/4",BS26="1/2",BS26="Finale",BS26="F+PF"),BU26=" "),BT25,IF(AND(OR($D$2="salle",$D$2="Fédéral",$D$2="2x70"),BV26="Poulies",OR(COUNTIF(BV30,"*B*"),COUNTIF(BV30,"*M*"))),"Interdit",IF(AND($D$2="Salle",BV26="Poulies"),"Tri-spot 40 CO",IF(AND($D$2="salle",BV26="Classique",OR(COUNTIF(BV30,"*B*"),COUNTIF(BV30,"*M*"))),"60 cm",IF(AND($D$2="salle",BV26="Classique"),"Tri-spot 40 CL",IF(AND($D$2="Fédéral",BV26="Classique",OR(COUNTIF(BV30,"*B*"),COUNTIF(BV30,"*M*"))),"80 cm",IF(AND($D$2="Fédéral",OR(BV26="Classique",BV26="Poulies")),"122 cm",IF(AND($D$2="2x70",BV26="Classique",OR(COUNTIF(BV30,"*B*"),COUNTIF(BV30,"*M*"))),"80 cm",IF(AND($D$2="2x70",BV26="Classique"),"122 cm",IF(AND($D$2="2x70",BV26="Poulies"),"80 réduit"," "))))))))))</f>
        <v xml:space="preserve"> </v>
      </c>
      <c r="BW25" s="29"/>
      <c r="BX25" s="29" t="str">
        <f>IF(AND(OR(AS26="1/16",AU26="1/16",AW26="1/16",AY26="1/16",BA26="1/16",BC26="1/16",BE26="1/16",BG26="1/16",BI26="1/16",BI26="1/8",BK26="1/16",BK26="1/8",BM26="1/16",BM26="1/8",BO26="1/8",BQ26="1/8",BQ26="1/4",BS26="1/8",BS26="1/4",BS26="F+PF",BU26="1/8",BU26="1/4",BU26="1/2",BU26="Finale",BU26="F+PF"),BW26=" "),BV25,IF(AND(OR($D$2="salle",$D$2="Fédéral",$D$2="2x70"),BX26="Poulies",OR(COUNTIF(BX30,"*B*"),COUNTIF(BX30,"*M*"))),"Interdit",IF(AND($D$2="Salle",BX26="Poulies"),"Tri-spot 40 CO",IF(AND($D$2="salle",BX26="Classique",OR(COUNTIF(BX30,"*B*"),COUNTIF(BX30,"*M*"))),"60 cm",IF(AND($D$2="salle",BX26="Classique"),"Tri-spot 40 CL",IF(AND($D$2="Fédéral",BX26="Classique",OR(COUNTIF(BX30,"*B*"),COUNTIF(BX30,"*M*"))),"80 cm",IF(AND($D$2="Fédéral",OR(BX26="Classique",BX26="Poulies")),"122 cm",IF(AND($D$2="2x70",BX26="Classique",OR(COUNTIF(BX30,"*B*"),COUNTIF(BX30,"*M*"))),"80 cm",IF(AND($D$2="2x70",BX26="Classique"),"122 cm",IF(AND($D$2="2x70",BX26="Poulies"),"80 réduit"," "))))))))))</f>
        <v xml:space="preserve"> </v>
      </c>
      <c r="BY25" s="29"/>
      <c r="BZ25" s="29" t="str">
        <f>IF(AND(OR(AU26="1/16",AW26="1/16",AY26="1/16",BA26="1/16",BC26="1/16",BE26="1/16",BG26="1/16",BI26="1/16",BK26="1/16",BK26="1/8",BM26="1/16",BM26="1/8",BO26="1/8",BQ26="1/8",BS26="1/8",BS26="1/4",BU26="1/8",BU26="1/4",BU26="F+PF",BW26="1/8",BW26="1/4",BW26="1/2",BW26="Finale",BW26="F+PF"),BY26=" "),BX25,IF(AND(OR($D$2="salle",$D$2="Fédéral",$D$2="2x70"),BZ26="Poulies",OR(COUNTIF(BZ30,"*B*"),COUNTIF(BZ30,"*M*"))),"Interdit",IF(AND($D$2="Salle",BZ26="Poulies"),"Tri-spot 40 CO",IF(AND($D$2="salle",BZ26="Classique",OR(COUNTIF(BZ30,"*B*"),COUNTIF(BZ30,"*M*"))),"60 cm",IF(AND($D$2="salle",BZ26="Classique"),"Tri-spot 40 CL",IF(AND($D$2="Fédéral",BZ26="Classique",OR(COUNTIF(BZ30,"*B*"),COUNTIF(BZ30,"*M*"))),"80 cm",IF(AND($D$2="Fédéral",OR(BZ26="Classique",BZ26="Poulies")),"122 cm",IF(AND($D$2="2x70",BZ26="Classique",OR(COUNTIF(BZ30,"*B*"),COUNTIF(BZ30,"*M*"))),"80 cm",IF(AND($D$2="2x70",BZ26="Classique"),"122 cm",IF(AND($D$2="2x70",BZ26="Poulies"),"80 réduit"," "))))))))))</f>
        <v xml:space="preserve"> </v>
      </c>
      <c r="CA25" s="29"/>
      <c r="CB25" s="29" t="str">
        <f>IF(AND(OR(AW26="1/16",AY26="1/16",BA26="1/16",BC26="1/16",BE26="1/16",BG26="1/16",BI26="1/16",BK26="1/16",BM26="1/16",BM26="1/8",BO26="1/8",BQ26="1/8",BS26="1/8",BU26="1/8",BU26="1/4",BW26="1/8",BW26="1/4",BW26="F+PF",BY26="1/8",BY26="1/4",BY26="1/2",BY26="Finale",BY26="F+PF"),CA26=" "),BZ25,IF(AND(OR($D$2="salle",$D$2="Fédéral",$D$2="2x70"),CB26="Poulies",OR(COUNTIF(CB30,"*B*"),COUNTIF(CB30,"*M*"))),"Interdit",IF(AND($D$2="Salle",CB26="Poulies"),"Tri-spot 40 CO",IF(AND($D$2="salle",CB26="Classique",OR(COUNTIF(CB30,"*B*"),COUNTIF(CB30,"*M*"))),"60 cm",IF(AND($D$2="salle",CB26="Classique"),"Tri-spot 40 CL",IF(AND($D$2="Fédéral",CB26="Classique",OR(COUNTIF(CB30,"*B*"),COUNTIF(CB30,"*M*"))),"80 cm",IF(AND($D$2="Fédéral",OR(CB26="Classique",CB26="Poulies")),"122 cm",IF(AND($D$2="2x70",CB26="Classique",OR(COUNTIF(CB30,"*B*"),COUNTIF(CB30,"*M*"))),"80 cm",IF(AND($D$2="2x70",CB26="Classique"),"122 cm",IF(AND($D$2="2x70",CB26="Poulies"),"80 réduit"," "))))))))))</f>
        <v xml:space="preserve"> </v>
      </c>
      <c r="CC25" s="29"/>
      <c r="CD25" s="29" t="str">
        <f>IF(AND(OR(AY26="1/16",BA26="1/16",BC26="1/16",BE26="1/16",BG26="1/16",BI26="1/16",BK26="1/16",BM26="1/16",BO26="1/8",BQ26="1/8",BS26="1/8",BU26="1/8",BW26="1/8",BW26="1/4",BY26="1/8",BY26="1/4",BY26="F+PF",CA26="1/8",CA26="1/4",CA26="1/2",CA26="Finale",CA26="F+PF"),CC26=" "),CB25,IF(AND(OR($D$2="salle",$D$2="Fédéral",$D$2="2x70"),CD26="Poulies",OR(COUNTIF(CD30,"*B*"),COUNTIF(CD30,"*M*"))),"Interdit",IF(AND($D$2="Salle",CD26="Poulies"),"Tri-spot 40 CO",IF(AND($D$2="salle",CD26="Classique",OR(COUNTIF(CD30,"*B*"),COUNTIF(CD30,"*M*"))),"60 cm",IF(AND($D$2="salle",CD26="Classique"),"Tri-spot 40 CL",IF(AND($D$2="Fédéral",CD26="Classique",OR(COUNTIF(CD30,"*B*"),COUNTIF(CD30,"*M*"))),"80 cm",IF(AND($D$2="Fédéral",OR(CD26="Classique",CD26="Poulies")),"122 cm",IF(AND($D$2="2x70",CD26="Classique",OR(COUNTIF(CD30,"*B*"),COUNTIF(CD30,"*M*"))),"80 cm",IF(AND($D$2="2x70",CD26="Classique"),"122 cm",IF(AND($D$2="2x70",CD26="Poulies"),"80 réduit"," "))))))))))</f>
        <v xml:space="preserve"> </v>
      </c>
      <c r="CE25" s="29"/>
      <c r="CF25" s="29" t="str">
        <f>IF(AND(OR(BA26="1/16",BC26="1/16",BE26="1/16",BG26="1/16",BI26="1/16",BK26="1/16",BM26="1/16",BQ26="1/8",BS26="1/8",BU26="1/8",BW26="1/8",BY26="1/8",BY26="1/4",CA26="1/8",CA26="1/4",CA26="F+PF",CC26="1/8",CC26="1/4",CC26="1/2",CC26="Finale",CC26="F+PF"),CE26=" "),CD25,IF(AND(OR($D$2="salle",$D$2="Fédéral",$D$2="2x70"),CF26="Poulies",OR(COUNTIF(CF30,"*B*"),COUNTIF(CF30,"*M*"))),"Interdit",IF(AND($D$2="Salle",CF26="Poulies"),"Tri-spot 40 CO",IF(AND($D$2="salle",CF26="Classique",OR(COUNTIF(CF30,"*B*"),COUNTIF(CF30,"*M*"))),"60 cm",IF(AND($D$2="salle",CF26="Classique"),"Tri-spot 40 CL",IF(AND($D$2="Fédéral",CF26="Classique",OR(COUNTIF(CF30,"*B*"),COUNTIF(CF30,"*M*"))),"80 cm",IF(AND($D$2="Fédéral",OR(CF26="Classique",CF26="Poulies")),"122 cm",IF(AND($D$2="2x70",CF26="Classique",OR(COUNTIF(CF30,"*B*"),COUNTIF(CF30,"*M*"))),"80 cm",IF(AND($D$2="2x70",CF26="Classique"),"122 cm",IF(AND($D$2="2x70",CF26="Poulies"),"80 réduit"," "))))))))))</f>
        <v xml:space="preserve"> </v>
      </c>
      <c r="CG25" s="29"/>
      <c r="CH25" s="29" t="str">
        <f>IF(AND(OR(BC26="1/16",BE26="1/16",BG26="1/16",BI26="1/16",BK26="1/16",BM26="1/16",BS26="1/8",BU26="1/8",BW26="1/8",BY26="1/8",CA26="1/8",CA26="1/4",CC26="1/8",CC26="1/4",CC26="F+PF",CE26="1/4",CE26="1/2",CE26="Finale",CE26="F+PF"),CG26=" "),CF25,IF(AND(OR($D$2="salle",$D$2="Fédéral",$D$2="2x70"),CH26="Poulies",OR(COUNTIF(CH30,"*B*"),COUNTIF(CH30,"*M*"))),"Interdit",IF(AND($D$2="Salle",CH26="Poulies"),"Tri-spot 40 CO",IF(AND($D$2="salle",CH26="Classique",OR(COUNTIF(CH30,"*B*"),COUNTIF(CH30,"*M*"))),"60 cm",IF(AND($D$2="salle",CH26="Classique"),"Tri-spot 40 CL",IF(AND($D$2="Fédéral",CH26="Classique",OR(COUNTIF(CH30,"*B*"),COUNTIF(CH30,"*M*"))),"80 cm",IF(AND($D$2="Fédéral",OR(CH26="Classique",CH26="Poulies")),"122 cm",IF(AND($D$2="2x70",CH26="Classique",OR(COUNTIF(CH30,"*B*"),COUNTIF(CH30,"*M*"))),"80 cm",IF(AND($D$2="2x70",CH26="Classique"),"122 cm",IF(AND($D$2="2x70",CH26="Poulies"),"80 réduit"," "))))))))))</f>
        <v xml:space="preserve"> </v>
      </c>
      <c r="CI25" s="29"/>
      <c r="CJ25" s="29" t="str">
        <f>IF(AND(OR(BE26="1/16",BG26="1/16",BI26="1/16",BK26="1/16",BM26="1/16",BU26="1/8",BW26="1/8",BY26="1/8",CA26="1/8",CC26="1/8",CC26="1/4",CE26="1/4",CE26="F+PF",CG26="1/4",CG26="1/2",CG26="Finale",CG26="F+PF"),CI26=" "),CH25,IF(AND(OR($D$2="salle",$D$2="Fédéral",$D$2="2x70"),CJ26="Poulies",OR(COUNTIF(CJ30,"*B*"),COUNTIF(CJ30,"*M*"))),"Interdit",IF(AND($D$2="Salle",CJ26="Poulies"),"Tri-spot 40 CO",IF(AND($D$2="salle",CJ26="Classique",OR(COUNTIF(CJ30,"*B*"),COUNTIF(CJ30,"*M*"))),"60 cm",IF(AND($D$2="salle",CJ26="Classique"),"Tri-spot 40 CL",IF(AND($D$2="Fédéral",CJ26="Classique",OR(COUNTIF(CJ30,"*B*"),COUNTIF(CJ30,"*M*"))),"80 cm",IF(AND($D$2="Fédéral",OR(CJ26="Classique",CJ26="Poulies")),"122 cm",IF(AND($D$2="2x70",CJ26="Classique",OR(COUNTIF(CJ30,"*B*"),COUNTIF(CJ30,"*M*"))),"80 cm",IF(AND($D$2="2x70",CJ26="Classique"),"122 cm",IF(AND($D$2="2x70",CJ26="Poulies"),"80 réduit"," "))))))))))</f>
        <v xml:space="preserve"> </v>
      </c>
      <c r="CK25" s="29"/>
      <c r="CL25" s="29" t="str">
        <f>IF(AND(OR(BG26="1/16",BI26="1/16",BK26="1/16",BM26="1/16",BW26="1/8",BY26="1/8",CA26="1/8",CC26="1/8",CE26="1/4",CG26="1/4",CG26="F+PF",CI26="1/4",CI26="1/2",CI26="Finale",CI26="F+PF"),CK26=" "),CJ25,IF(AND(OR($D$2="salle",$D$2="Fédéral",$D$2="2x70"),CL26="Poulies",OR(COUNTIF(CL30,"*B*"),COUNTIF(CL30,"*M*"))),"Interdit",IF(AND($D$2="Salle",CL26="Poulies"),"Tri-spot 40 CO",IF(AND($D$2="salle",CL26="Classique",OR(COUNTIF(CL30,"*B*"),COUNTIF(CL30,"*M*"))),"60 cm",IF(AND($D$2="salle",CL26="Classique"),"Tri-spot 40 CL",IF(AND($D$2="Fédéral",CL26="Classique",OR(COUNTIF(CL30,"*B*"),COUNTIF(CL30,"*M*"))),"80 cm",IF(AND($D$2="Fédéral",OR(CL26="Classique",CL26="Poulies")),"122 cm",IF(AND($D$2="2x70",CL26="Classique",OR(COUNTIF(CL30,"*B*"),COUNTIF(CL30,"*M*"))),"80 cm",IF(AND($D$2="2x70",CL26="Classique"),"122 cm",IF(AND($D$2="2x70",CL26="Poulies"),"80 réduit"," "))))))))))</f>
        <v xml:space="preserve"> </v>
      </c>
      <c r="CM25" s="29"/>
      <c r="CN25" s="29" t="str">
        <f>IF(AND(OR(BI26="1/16",BK26="1/16",BM26="1/16",BY26="1/8",CA26="1/8",CC26="1/8",CG26="1/4",CI26="1/4",CI26="F+PF",CK26="1/4",CK26="1/2",CK26="Finale",CK26="F+PF"),CM26=" "),CL25,IF(AND(OR($D$2="salle",$D$2="Fédéral",$D$2="2x70"),CN26="Poulies",OR(COUNTIF(CN30,"*B*"),COUNTIF(CN30,"*M*"))),"Interdit",IF(AND($D$2="Salle",CN26="Poulies"),"Tri-spot 40 CO",IF(AND($D$2="salle",CN26="Classique",OR(COUNTIF(CN30,"*B*"),COUNTIF(CN30,"*M*"))),"60 cm",IF(AND($D$2="salle",CN26="Classique"),"Tri-spot 40 CL",IF(AND($D$2="Fédéral",CN26="Classique",OR(COUNTIF(CN30,"*B*"),COUNTIF(CN30,"*M*"))),"80 cm",IF(AND($D$2="Fédéral",OR(CN26="Classique",CN26="Poulies")),"122 cm",IF(AND($D$2="2x70",CN26="Classique",OR(COUNTIF(CN30,"*B*"),COUNTIF(CN30,"*M*"))),"80 cm",IF(AND($D$2="2x70",CN26="Classique"),"122 cm",IF(AND($D$2="2x70",CN26="Poulies"),"80 réduit"," "))))))))))</f>
        <v xml:space="preserve"> </v>
      </c>
      <c r="CO25" s="29"/>
      <c r="CP25" s="29" t="str">
        <f>IF(AND(OR(BK26="1/16",BM26="1/16",CA26="1/8",CC26="1/8",CI26="1/4",CK26="1/4",CK26="F+PF",CM26="1/2",CM26="Finale",CM26="F+PF"),CO26=" "),CN25,IF(AND(OR($D$2="salle",$D$2="Fédéral",$D$2="2x70"),CP26="Poulies",OR(COUNTIF(CP30,"*B*"),COUNTIF(CP30,"*M*"))),"Interdit",IF(AND($D$2="Salle",CP26="Poulies"),"Tri-spot 40 CO",IF(AND($D$2="salle",CP26="Classique",OR(COUNTIF(CP30,"*B*"),COUNTIF(CP30,"*M*"))),"60 cm",IF(AND($D$2="salle",CP26="Classique"),"Tri-spot 40 CL",IF(AND($D$2="Fédéral",CP26="Classique",OR(COUNTIF(CP30,"*B*"),COUNTIF(CP30,"*M*"))),"80 cm",IF(AND($D$2="Fédéral",OR(CP26="Classique",CP26="Poulies")),"122 cm",IF(AND($D$2="2x70",CP26="Classique",OR(COUNTIF(CP30,"*B*"),COUNTIF(CP30,"*M*"))),"80 cm",IF(AND($D$2="2x70",CP26="Classique"),"122 cm",IF(AND($D$2="2x70",CP26="Poulies"),"80 réduit"," "))))))))))</f>
        <v xml:space="preserve"> </v>
      </c>
      <c r="CQ25" s="29"/>
      <c r="CR25" s="29" t="str">
        <f>IF(AND(OR(BM26="1/16",CC26="1/8",CK26="1/4",CM26="F+PF",CO26="1/2",CO26="Finale"),CQ26=" "),CP25,IF(AND(OR($D$2="salle",$D$2="Fédéral",$D$2="2x70"),CR26="Poulies",OR(COUNTIF(CR30,"*B*"),COUNTIF(CR30,"*M*"))),"Interdit",IF(AND($D$2="Salle",CR26="Poulies"),"Tri-spot 40 CO",IF(AND($D$2="salle",CR26="Classique",OR(COUNTIF(CR30,"*B*"),COUNTIF(CR30,"*M*"))),"60 cm",IF(AND($D$2="salle",CR26="Classique"),"Tri-spot 40 CL",IF(AND($D$2="Fédéral",CR26="Classique",OR(COUNTIF(CR30,"*B*"),COUNTIF(CR30,"*M*"))),"80 cm",IF(AND($D$2="Fédéral",OR(CR26="Classique",CR26="Poulies")),"122 cm",IF(AND($D$2="2x70",CR26="Classique",OR(COUNTIF(CR30,"*B*"),COUNTIF(CR30,"*M*"))),"80 cm",IF(AND($D$2="2x70",CR26="Classique"),"122 cm",IF(AND($D$2="2x70",CR26="Poulies"),"80 réduit"," "))))))))))</f>
        <v xml:space="preserve"> </v>
      </c>
      <c r="DA25" s="31" t="s">
        <v>43</v>
      </c>
      <c r="DB25" s="59" t="str">
        <f>IF(OR($B$10&lt;&gt;0,$D$10&lt;&gt;0,$F$10&lt;&gt;0,$H$10&lt;&gt;0,$J$10&lt;&gt;0,$L$10&lt;&gt;0,$N$10&lt;&gt;0,$P$10&lt;&gt;0,$R$10&lt;&gt;0,$T$10&lt;&gt;0,$V$10&lt;&gt;0,$X$10&lt;&gt;0,$Z$10&lt;&gt;0,$AB$10&lt;&gt;0,$AD$10&lt;&gt;0,$AF$10&lt;&gt;0,$AH$10&lt;&gt;0,$AJ$10&lt;&gt;0,$AL$10&lt;&gt;0,$AN$10&lt;&gt;0,$AP$10&lt;&gt;0,$AR$10&lt;&gt;0,$AT$10&lt;&gt;0,$AV$10&lt;&gt;0,$AX$10&lt;&gt;0,$AZ$10&lt;&gt;0,$BB$10&lt;&gt;0,$BD$10&lt;&gt;0,$BF$10&lt;&gt;0,$BH$10&lt;&gt;0,$BJ$10&lt;&gt;0,$BL$10&lt;&gt;0,$BN$10&lt;&gt;0,$BP$10&lt;&gt;0,$BR$10&lt;&gt;0,$BT$10&lt;&gt;0,$BV$10&lt;&gt;0,$BX$10&lt;&gt;0,$BZ$10&lt;&gt;0,$CB$10&lt;&gt;0,$CD$10&lt;&gt;0,$CF$10&lt;&gt;0,$CH$10&lt;&gt;0,$CJ$10&lt;&gt;0,$CL$10&lt;&gt;0,$CN$10&lt;&gt;0,$CP$10&lt;&gt;0,$CR$10&lt;&gt;0),IF(AND(COUNTIF($B$10,"*VD*"),$B$6="Poulies"),$B$7,IF(AND(COUNTIF($D$10,"*VD*"),$D$6="Poulies"),$D$7,IF(AND(COUNTIF($F$10,"*VD*"),$F$6="Poulies"),$F$7,IF(AND(COUNTIF($H$10,"*VD*"),$H$6="Poulies"),$H$7,IF(AND(COUNTIF($J$10,"*VD*"),$J$6="Poulies"),$J$7,IF(AND(COUNTIF($L$10,"*VD*"),$L$6="Poulies"),$L$7,IF(AND(COUNTIF($N$10,"*VD*"),$N$6="Poulies"),$N$7,IF(AND(COUNTIF($P$10,"*VD*"),$P$6="Poulies"),$P$7,IF(AND(COUNTIF($R$10,"*VD*"),$R$6="Poulies"),$R$7,IF(AND(COUNTIF($T$10,"*VD*"),$T$6="Poulies"),$T$7,IF(AND(COUNTIF($V$10,"*VD*"),$V$6="Poulies"),$V$7,IF(AND(COUNTIF($X$10,"*VD*"),$X$6="Poulies"),$X$7,IF(AND(COUNTIF($Z$10,"*VD*"),$Z$6="Poulies"),$Z$7,IF(AND(COUNTIF($AB$10,"*VD*"),$AB$6="Poulies"),$AB$7,IF(AND(COUNTIF($AD$10,"*VD*"),$AD$6="Poulies"),$AD$7,IF(AND(COUNTIF($AF$10,"*VD*"),$AF$6="Poulies"),$AF$7,IF(AND(COUNTIF($AH$10,"*VD*"),$AH$6="Poulies"),$AH$7,IF(AND(COUNTIF($AJ$10,"*VD*"),$AJ$6="Poulies"),$AJ$7,IF(AND(COUNTIF($AL$10,"*VD*"),$AL$6="Poulies"),$AL$7,IF(AND(COUNTIF($AN$10,"*VD*"),$AN$6="Poulies"),$AN$7,IF(AND(COUNTIF($AP$10,"*VD*"),$AP$6="Poulies"),$AP$7,IF(AND(COUNTIF($AR$10,"*VD*"),$AR$6="Poulies"),$AR$7,IF(AND(COUNTIF($AT$10,"*VD*"),$AT$6="Poulies"),$AT$7,IF(AND(COUNTIF($AV$10,"*VD*"),$AV$6="Poulies"),$AV$7,IF(AND(COUNTIF($AX$10,"*VD*"),$AX$6="Poulies"),$AX$7,IF(AND(COUNTIF($AZ$10,"*VD*"),$AZ$6="Poulies"),$AZ$7,IF(AND(COUNTIF($BB$10,"*VD*"),$BB$6="Poulies"),$BB$7,IF(AND(COUNTIF($BD$10,"*VD*"),$BD$6="Poulies"),$BD$7,IF(AND(COUNTIF($BF$10,"*VD*"),$BF$6="Poulies"),$BF$7,IF(AND(COUNTIF($BH$10,"*VD*"),$BH$6="Poulies"),$BH$7,IF(AND(COUNTIF($BJ$10,"*VD*"),$BJ$6="Poulies"),$BJ$7,IF(AND(COUNTIF($BL$10,"*VD*"),$BL$6="Poulies"),$BL$7,IF(AND(COUNTIF($BN$10,"*VD*"),$BN$6="Poulies"),$BN$7,IF(AND(COUNTIF($BP$10,"*VD*"),$BP$6="Poulies"),$BP$7,IF(AND(COUNTIF($BR$10,"*VD*"),$BR$6="Poulies"),$BR$7,IF(AND(COUNTIF($BT$10,"*VD*"),$BT$6="Poulies"),$BT$7,IF(AND(COUNTIF($BV$10,"*VD*"),$BV$6="Poulies"),$BV$7,IF(AND(COUNTIF($BX$10,"*VD*"),$BX$6="Poulies"),$BX$7,IF(AND(COUNTIF($BZ$10,"*VD*"),$BZ$6="Poulies"),$BZ$7,IF(AND(COUNTIF($CB$10,"*VD*"),$CB$6="Poulies"),$CB$7,IF(AND(COUNTIF($CD$10,"*VD*"),$CD$6="Poulies"),$CD$7,IF(AND(COUNTIF($CF$10,"*VD*"),$CF$6="Poulies"),$CF$7,IF(AND(COUNTIF($CH$10,"*VD*"),$CH$6="Poulies"),$CH$7,IF(AND(COUNTIF($CJ$10,"*VD*"),$CJ$6="Poulies"),$CJ$7,IF(AND(COUNTIF($CL$10,"*VD*"),$CL$6="Poulies"),$CL$7,IF(AND(COUNTIF($CN$10,"*VD*"),$CN$6="Poulies"),$CN$7,IF(AND(COUNTIF($CP$10,"*VD*"),$CP$6="Poulies"),$CP$7,IF(AND(COUNTIF($CR$10,"*VD*"),$CR$6="Poulies"),$CR$7," "))))))))))))))))))))))))))))))))))))))))))))))))," ")</f>
        <v xml:space="preserve"> </v>
      </c>
      <c r="DC25" s="37" t="str">
        <f t="shared" si="0"/>
        <v xml:space="preserve"> </v>
      </c>
      <c r="DD25" s="37" t="str">
        <f t="shared" si="1"/>
        <v xml:space="preserve"> </v>
      </c>
      <c r="DE25" s="59" t="str">
        <f>IF(OR($B$20&lt;&gt;0,$D$20&lt;&gt;0,$F$20&lt;&gt;0,$H$20&lt;&gt;0,$J$20&lt;&gt;0,$L$20&lt;&gt;0,$N$20&lt;&gt;0,$P$20&lt;&gt;0,$R$20&lt;&gt;0,$T$20&lt;&gt;0,$V$20&lt;&gt;0,$X$20&lt;&gt;0,$Z$20&lt;&gt;0,$AB$20&lt;&gt;0,$AD$20&lt;&gt;0,$AF$20&lt;&gt;0,$AH$20&lt;&gt;0,$AJ$20&lt;&gt;0,$AL$20&lt;&gt;0,$AN$20&lt;&gt;0,$AP$20&lt;&gt;0,$AR$20&lt;&gt;0,$AT$20&lt;&gt;0,$AV$20&lt;&gt;0,$AX$20&lt;&gt;0,$AZ$20&lt;&gt;0,$BB$20&lt;&gt;0,$BD$20&lt;&gt;0,$BF$20&lt;&gt;0,$BH$20&lt;&gt;0,$BJ$20&lt;&gt;0,$BL$20&lt;&gt;0,$BN$20&lt;&gt;0,$BP$20&lt;&gt;0,$BR$20&lt;&gt;0,$BT$20&lt;&gt;0,$BV$20&lt;&gt;0,$BX$20&lt;&gt;0,$BZ$20&lt;&gt;0,$CB$20&lt;&gt;0,$CD$20&lt;&gt;0,$CF$20&lt;&gt;0,$CH$20&lt;&gt;0,$CJ$20&lt;&gt;0,$CL$20&lt;&gt;0,$CN$20&lt;&gt;0,$CP$20&lt;&gt;0,$CR$20&lt;&gt;0),IF(AND(COUNTIF($B$20,"*VD*"),$B$16="Poulies"),$B$17,IF(AND(COUNTIF($D$20,"*VD*"),$D$16="Poulies"),$D$17,IF(AND(COUNTIF($F$20,"*VD*"),$F$16="Poulies"),$F$17,IF(AND(COUNTIF($H$20,"*VD*"),$H$16="Poulies"),$H$17,IF(AND(COUNTIF($J$20,"*VD*"),$J$16="Poulies"),$J$17,IF(AND(COUNTIF($L$20,"*VD*"),$L$16="Poulies"),$L$17,IF(AND(COUNTIF($N$20,"*VD*"),$N$16="Poulies"),$N$17,IF(AND(COUNTIF($P$20,"*VD*"),$P$16="Poulies"),$P$17,IF(AND(COUNTIF($R$20,"*VD*"),$R$16="Poulies"),$R$17,IF(AND(COUNTIF($T$20,"*VD*"),$T$16="Poulies"),$T$17,IF(AND(COUNTIF($V$20,"*VD*"),$V$16="Poulies"),$V$17,IF(AND(COUNTIF($X$20,"*VD*"),$X$16="Poulies"),$X$17,IF(AND(COUNTIF($Z$20,"*VD*"),$Z$16="Poulies"),$Z$17,IF(AND(COUNTIF($AB$20,"*VD*"),$AB$16="Poulies"),$AB$17,IF(AND(COUNTIF($AD$20,"*VD*"),$AD$16="Poulies"),$AD$17,IF(AND(COUNTIF($AF$20,"*VD*"),$AF$16="Poulies"),$AF$17,IF(AND(COUNTIF($AH$20,"*VD*"),$AH$16="Poulies"),$AH$17,IF(AND(COUNTIF($AJ$20,"*VD*"),$AJ$16="Poulies"),$AJ$17,IF(AND(COUNTIF($AL$20,"*VD*"),$AL$16="Poulies"),$AL$17,IF(AND(COUNTIF($AN$20,"*VD*"),$AN$16="Poulies"),$AN$17,IF(AND(COUNTIF($AP$20,"*VD*"),$AP$16="Poulies"),$AP$17,IF(AND(COUNTIF($AR$20,"*VD*"),$AR$16="Poulies"),$AR$17,IF(AND(COUNTIF($AT$20,"*VD*"),$AT$16="Poulies"),$AT$17,IF(AND(COUNTIF($AV$20,"*VD*"),$AV$16="Poulies"),$AV$17,IF(AND(COUNTIF($AX$20,"*VD*"),$AX$16="Poulies"),$AX$17,IF(AND(COUNTIF($AZ$20,"*VD*"),$AZ$16="Poulies"),$AZ$17,IF(AND(COUNTIF($BB$20,"*VD*"),$BB$16="Poulies"),$BB$17,IF(AND(COUNTIF($BD$20,"*VD*"),$BD$16="Poulies"),$BD$17,IF(AND(COUNTIF($BF$20,"*VD*"),$BF$16="Poulies"),$BF$17,IF(AND(COUNTIF($BH$20,"*VD*"),$BH$16="Poulies"),$BH$17,IF(AND(COUNTIF($BJ$20,"*VD*"),$BJ$16="Poulies"),$BJ$17,IF(AND(COUNTIF($BL$20,"*VD*"),$BL$16="Poulies"),$BL$17,IF(AND(COUNTIF($BN$20,"*VD*"),$BN$16="Poulies"),$BN$17,IF(AND(COUNTIF($BP$20,"*VD*"),$BP$16="Poulies"),$BP$17,IF(AND(COUNTIF($BR$20,"*VD*"),$BR$16="Poulies"),$BR$17,IF(AND(COUNTIF($BT$20,"*VD*"),$BT$16="Poulies"),$BT$17,IF(AND(COUNTIF($BV$20,"*VD*"),$BV$16="Poulies"),$BV$17,IF(AND(COUNTIF($BX$20,"*VD*"),$BX$16="Poulies"),$BX$17,IF(AND(COUNTIF($BZ$20,"*VD*"),$BZ$16="Poulies"),$BZ$17,IF(AND(COUNTIF($CB$20,"*VD*"),$CB$16="Poulies"),$CB$17,IF(AND(COUNTIF($CD$20,"*VD*"),$CD$16="Poulies"),$CD$17,IF(AND(COUNTIF($CF$20,"*VD*"),$CF$16="Poulies"),$CF$17,IF(AND(COUNTIF($CH$20,"*VD*"),$CH$16="Poulies"),$CH$17,IF(AND(COUNTIF($CJ$20,"*VD*"),$CJ$16="Poulies"),$CJ$17,IF(AND(COUNTIF($CL$20,"*VD*"),$CL$16="Poulies"),$CL$17,IF(AND(COUNTIF($CN$20,"*VD*"),$CN$16="Poulies"),$CN$17,IF(AND(COUNTIF($CP$20,"*VD*"),$CP$16="Poulies"),$CP$17,IF(AND(COUNTIF($CR$20,"*VD*"),$CR$16="Poulies"),$CR$17," "))))))))))))))))))))))))))))))))))))))))))))))))," ")</f>
        <v xml:space="preserve"> </v>
      </c>
      <c r="DF25" s="37" t="str">
        <f t="shared" si="2"/>
        <v xml:space="preserve"> </v>
      </c>
      <c r="DG25" s="37" t="str">
        <f t="shared" si="3"/>
        <v xml:space="preserve"> </v>
      </c>
      <c r="DH25" s="59" t="str">
        <f>IF(OR($B$30&lt;&gt;0,$D$30&lt;&gt;0,$F$30&lt;&gt;0,$H$30&lt;&gt;0,$J$30&lt;&gt;0,$L$30&lt;&gt;0,$N$30&lt;&gt;0,$P$30&lt;&gt;0,$R$30&lt;&gt;0,$T$30&lt;&gt;0,$V$30&lt;&gt;0,$X$30&lt;&gt;0,$Z$30&lt;&gt;0,$AB$30&lt;&gt;0,$AD$30&lt;&gt;0,$AF$30&lt;&gt;0,$AH$30&lt;&gt;0,$AJ$30&lt;&gt;0,$AL$30&lt;&gt;0,$AN$30&lt;&gt;0,$AP$30&lt;&gt;0,$AR$30&lt;&gt;0,$AT$30&lt;&gt;0,$AV$30&lt;&gt;0,$AX$30&lt;&gt;0,$AZ$30&lt;&gt;0,$BB$30&lt;&gt;0,$BD$30&lt;&gt;0,$BF$30&lt;&gt;0,$BH$30&lt;&gt;0,$BJ$30&lt;&gt;0,$BL$30&lt;&gt;0,$BN$30&lt;&gt;0,$BP$30&lt;&gt;0,$BR$30&lt;&gt;0,$BT$30&lt;&gt;0,$BV$30&lt;&gt;0,$BX$30&lt;&gt;0,$BZ$30&lt;&gt;0,$CB$30&lt;&gt;0,$CD$30&lt;&gt;0,$CF$30&lt;&gt;0,$CH$30&lt;&gt;0,$CJ$30&lt;&gt;0,$CL$30&lt;&gt;0,$CN$30&lt;&gt;0,$CP$30&lt;&gt;0,$CR$30&lt;&gt;0),IF(AND(COUNTIF($B$30,"*VD*"),$B$26="Poulies"),$B$27,IF(AND(COUNTIF($D$30,"*VD*"),$D$26="Poulies"),$D$27,IF(AND(COUNTIF($F$30,"*VD*"),$F$26="Poulies"),$F$27,IF(AND(COUNTIF($H$30,"*VD*"),$H$26="Poulies"),$H$27,IF(AND(COUNTIF($J$30,"*VD*"),$J$26="Poulies"),$J$27,IF(AND(COUNTIF($L$30,"*VD*"),$L$26="Poulies"),$L$27,IF(AND(COUNTIF($N$30,"*VD*"),$N$26="Poulies"),$N$27,IF(AND(COUNTIF($P$30,"*VD*"),$P$26="Poulies"),$P$27,IF(AND(COUNTIF($R$30,"*VD*"),$R$26="Poulies"),$R$27,IF(AND(COUNTIF($T$30,"*VD*"),$T$26="Poulies"),$T$27,IF(AND(COUNTIF($V$30,"*VD*"),$V$26="Poulies"),$V$27,IF(AND(COUNTIF($X$30,"*VD*"),$X$26="Poulies"),$X$27,IF(AND(COUNTIF($Z$30,"*VD*"),$Z$26="Poulies"),$Z$27,IF(AND(COUNTIF($AB$30,"*VD*"),$AB$26="Poulies"),$AB$27,IF(AND(COUNTIF($AD$30,"*VD*"),$AD$26="Poulies"),$AD$27,IF(AND(COUNTIF($AF$30,"*VD*"),$AF$26="Poulies"),$AF$27,IF(AND(COUNTIF($AH$30,"*VD*"),$AH$26="Poulies"),$AH$27,IF(AND(COUNTIF($AJ$30,"*VD*"),$AJ$26="Poulies"),$AJ$27,IF(AND(COUNTIF($AL$30,"*VD*"),$AL$26="Poulies"),$AL$27,IF(AND(COUNTIF($AN$30,"*VD*"),$AN$26="Poulies"),$AN$27,IF(AND(COUNTIF($AP$30,"*VD*"),$AP$26="Poulies"),$AP$27,IF(AND(COUNTIF($AR$30,"*VD*"),$AR$26="Poulies"),$AR$27,IF(AND(COUNTIF($AT$30,"*VD*"),$AT$26="Poulies"),$AT$27,IF(AND(COUNTIF($AV$30,"*VD*"),$AV$26="Poulies"),$AV$27,IF(AND(COUNTIF($AX$30,"*VD*"),$AX$26="Poulies"),$AX$27,IF(AND(COUNTIF($AZ$30,"*VD*"),$AZ$26="Poulies"),$AZ$27,IF(AND(COUNTIF($BB$30,"*VD*"),$BB$26="Poulies"),$BB$27,IF(AND(COUNTIF($BD$30,"*VD*"),$BD$26="Poulies"),$BD$27,IF(AND(COUNTIF($BF$30,"*VD*"),$BF$26="Poulies"),$BF$27,IF(AND(COUNTIF($BH$30,"*VD*"),$BH$26="Poulies"),$BH$27,IF(AND(COUNTIF($BJ$30,"*VD*"),$BJ$26="Poulies"),$BJ$27,IF(AND(COUNTIF($BL$30,"*VD*"),$BL$26="Poulies"),$BL$27,IF(AND(COUNTIF($BN$30,"*VD*"),$BN$26="Poulies"),$BN$27,IF(AND(COUNTIF($BP$30,"*VD*"),$BP$26="Poulies"),$BP$27,IF(AND(COUNTIF($BR$30,"*VD*"),$BR$26="Poulies"),$BR$27,IF(AND(COUNTIF($BT$30,"*VD*"),$BT$26="Poulies"),$BT$27,IF(AND(COUNTIF($BV$30,"*VD*"),$BV$26="Poulies"),$BV$27,IF(AND(COUNTIF($BX$30,"*VD*"),$BX$26="Poulies"),$BX$27,IF(AND(COUNTIF($BZ$30,"*VD*"),$BZ$26="Poulies"),$BZ$27,IF(AND(COUNTIF($CB$30,"*VD*"),$CB$26="Poulies"),$CB$27,IF(AND(COUNTIF($CD$30,"*VD*"),$CD$26="Poulies"),$CD$27,IF(AND(COUNTIF($CF$30,"*VD*"),$CF$26="Poulies"),$CF$27,IF(AND(COUNTIF($CH$30,"*VD*"),$CH$26="Poulies"),$CH$27,IF(AND(COUNTIF($CJ$30,"*VD*"),$CJ$26="Poulies"),$CJ$27,IF(AND(COUNTIF($CL$30,"*VD*"),$CL$26="Poulies"),$CL$27,IF(AND(COUNTIF($CN$30,"*VD*"),$CN$26="Poulies"),$CN$27,IF(AND(COUNTIF($CP$30,"*VD*"),$CP$26="Poulies"),$CP$27,IF(AND(COUNTIF($CR$30,"*VD*"),$CR$26="Poulies"),$CR$27," "))))))))))))))))))))))))))))))))))))))))))))))))," ")</f>
        <v xml:space="preserve"> </v>
      </c>
      <c r="DI25" s="57" t="str">
        <f t="shared" si="4"/>
        <v xml:space="preserve"> </v>
      </c>
      <c r="DJ25" s="39" t="str">
        <f t="shared" si="5"/>
        <v xml:space="preserve"> </v>
      </c>
      <c r="DK25" s="38" t="str">
        <f>IF(OR($B$40&lt;&gt;0,$D$40&lt;&gt;0,$F$40&lt;&gt;0,$H$40&lt;&gt;0,$J$40&lt;&gt;0,$L$40&lt;&gt;0,$N$40&lt;&gt;0,$P$40&lt;&gt;0,$R$40&lt;&gt;0,$T$40&lt;&gt;0,$V$40&lt;&gt;0,$X$40&lt;&gt;0,$Z$40&lt;&gt;0,$AB$40&lt;&gt;0,$AD$40&lt;&gt;0,$AF$40&lt;&gt;0,$AH$40&lt;&gt;0,$AJ$40&lt;&gt;0,$AL$40&lt;&gt;0,$AN$40&lt;&gt;0,$AP$40&lt;&gt;0,$AR$40&lt;&gt;0,$AT$40&lt;&gt;0,$AV$40&lt;&gt;0,$AX$40&lt;&gt;0,$AZ$40&lt;&gt;0,$BB$40&lt;&gt;0,$BD$40&lt;&gt;0,$BF$40&lt;&gt;0,$BH$40&lt;&gt;0,$BJ$40&lt;&gt;0,$BL$40&lt;&gt;0,$BN$40&lt;&gt;0,$BP$40&lt;&gt;0,$BR$40&lt;&gt;0,$BT$40&lt;&gt;0,$BV$40&lt;&gt;0,$BX$40&lt;&gt;0,$BZ$40&lt;&gt;0,$CB$40&lt;&gt;0,$CD$40&lt;&gt;0,$CF$40&lt;&gt;0,$CH$40&lt;&gt;0,$CJ$40&lt;&gt;0,$CL$40&lt;&gt;0,$CN$40&lt;&gt;0,$CP$40&lt;&gt;0,$CR$40&lt;&gt;0),IF(AND(COUNTIF($B$40,"*VD*"),$B$36="Poulies"),$B$37,IF(AND(COUNTIF($D$40,"*VD*"),$D$36="Poulies"),$D$37,IF(AND(COUNTIF($F$40,"*VD*"),$F$36="Poulies"),$F$37,IF(AND(COUNTIF($H$40,"*VD*"),$H$36="Poulies"),$H$37,IF(AND(COUNTIF($J$40,"*VD*"),$J$36="Poulies"),$J$37,IF(AND(COUNTIF($L$40,"*VD*"),$L$36="Poulies"),$L$37,IF(AND(COUNTIF($N$40,"*VD*"),$N$36="Poulies"),$N$37,IF(AND(COUNTIF($P$40,"*VD*"),$P$36="Poulies"),$P$37,IF(AND(COUNTIF($R$40,"*VD*"),$R$36="Poulies"),$R$37,IF(AND(COUNTIF($T$40,"*VD*"),$T$36="Poulies"),$T$37,IF(AND(COUNTIF($V$40,"*VD*"),$V$36="Poulies"),$V$37,IF(AND(COUNTIF($X$40,"*VD*"),$X$36="Poulies"),$X$37,IF(AND(COUNTIF($Z$40,"*VD*"),$Z$36="Poulies"),$Z$37,IF(AND(COUNTIF($AB$40,"*VD*"),$AB$36="Poulies"),$AB$37,IF(AND(COUNTIF($AD$40,"*VD*"),$AD$36="Poulies"),$AD$37,IF(AND(COUNTIF($AF$40,"*VD*"),$AF$36="Poulies"),$AF$37,IF(AND(COUNTIF($AH$40,"*VD*"),$AH$36="Poulies"),$AH$37,IF(AND(COUNTIF($AJ$40,"*VD*"),$AJ$36="Poulies"),$AJ$37,IF(AND(COUNTIF($AL$40,"*VD*"),$AL$36="Poulies"),$AL$37,IF(AND(COUNTIF($AN$40,"*VD*"),$AN$36="Poulies"),$AN$37,IF(AND(COUNTIF($AP$40,"*VD*"),$AP$36="Poulies"),$AP$37,IF(AND(COUNTIF($AR$40,"*VD*"),$AR$36="Poulies"),$AR$37,IF(AND(COUNTIF($AT$40,"*VD*"),$AT$36="Poulies"),$AT$37,IF(AND(COUNTIF($AV$40,"*VD*"),$AV$36="Poulies"),$AV$37,IF(AND(COUNTIF($AX$40,"*VD*"),$AX$36="Poulies"),$AX$37,IF(AND(COUNTIF($AZ$40,"*VD*"),$AZ$36="Poulies"),$AZ$37,IF(AND(COUNTIF($BB$40,"*VD*"),$BB$36="Poulies"),$BB$37,IF(AND(COUNTIF($BD$40,"*VD*"),$BD$36="Poulies"),$BD$37,IF(AND(COUNTIF($BF$40,"*VD*"),$BF$36="Poulies"),$BF$37,IF(AND(COUNTIF($BH$40,"*VD*"),$BH$36="Poulies"),$BH$37,IF(AND(COUNTIF($BJ$40,"*VD*"),$BJ$36="Poulies"),$BJ$37,IF(AND(COUNTIF($BL$40,"*VD*"),$BL$36="Poulies"),$BL$37,IF(AND(COUNTIF($BN$40,"*VD*"),$BN$36="Poulies"),$BN$37,IF(AND(COUNTIF($BP$40,"*VD*"),$BP$36="Poulies"),$BP$37,IF(AND(COUNTIF($BR$40,"*VD*"),$BR$36="Poulies"),$BR$37,IF(AND(COUNTIF($BT$40,"*VD*"),$BT$36="Poulies"),$BT$37,IF(AND(COUNTIF($BV$40,"*VD*"),$BV$36="Poulies"),$BV$37,IF(AND(COUNTIF($BX$40,"*VD*"),$BX$36="Poulies"),$BX$37,IF(AND(COUNTIF($BZ$40,"*VD*"),$BZ$36="Poulies"),$BZ$37,IF(AND(COUNTIF($CB$40,"*VD*"),$CB$36="Poulies"),$CB$37,IF(AND(COUNTIF($CD$40,"*VD*"),$CD$36="Poulies"),$CD$37,IF(AND(COUNTIF($CF$40,"*VD*"),$CF$36="Poulies"),$CF$37,IF(AND(COUNTIF($CH$40,"*VD*"),$CH$36="Poulies"),$CH$37,IF(AND(COUNTIF($CJ$40,"*VD*"),$CJ$36="Poulies"),$CJ$37,IF(AND(COUNTIF($CL$40,"*VD*"),$CL$36="Poulies"),$CL$37,IF(AND(COUNTIF($CN$40,"*VD*"),$CN$36="Poulies"),$CN$37,IF(AND(COUNTIF($CP$40,"*VD*"),$CP$36="Poulies"),$CP$37,IF(AND(COUNTIF($CR$40,"*VD*"),$CR$36="Poulies"),$CR$37," "))))))))))))))))))))))))))))))))))))))))))))))))," ")</f>
        <v xml:space="preserve"> </v>
      </c>
      <c r="DL25" s="38" t="str">
        <f t="shared" si="6"/>
        <v xml:space="preserve"> </v>
      </c>
      <c r="DM25" s="38" t="str">
        <f t="shared" si="7"/>
        <v xml:space="preserve"> </v>
      </c>
      <c r="DN25" s="38" t="str">
        <f>IF(OR($B$50&lt;&gt;0,$D$50&lt;&gt;0,$F$50&lt;&gt;0,$H$50&lt;&gt;0,$J$50&lt;&gt;0,$L$50&lt;&gt;0,$N$50&lt;&gt;0,$P$50&lt;&gt;0,$R$50&lt;&gt;0,$T$50&lt;&gt;0,$V$50&lt;&gt;0,$X$50&lt;&gt;0,$Z$50&lt;&gt;0,$AB$50&lt;&gt;0,$AD$50&lt;&gt;0,$AF$50&lt;&gt;0,$AH$50&lt;&gt;0,$AJ$50&lt;&gt;0,$AL$50&lt;&gt;0,$AN$50&lt;&gt;0,$AP$50&lt;&gt;0,$AR$50&lt;&gt;0,$AT$50&lt;&gt;0,$AV$50&lt;&gt;0,$AX$50&lt;&gt;0,$AZ$50&lt;&gt;0,$BB$50&lt;&gt;0,$BD$50&lt;&gt;0,$BF$50&lt;&gt;0,$BH$50&lt;&gt;0,$BJ$50&lt;&gt;0,$BL$50&lt;&gt;0,$BN$50&lt;&gt;0,$BP$50&lt;&gt;0,$BR$50&lt;&gt;0,$BT$50&lt;&gt;0,$BV$50&lt;&gt;0,$BX$50&lt;&gt;0,$BZ$50&lt;&gt;0,$CB$50&lt;&gt;0,$CD$50&lt;&gt;0,$CF$50&lt;&gt;0,$CH$50&lt;&gt;0,$CJ$50&lt;&gt;0,$CL$50&lt;&gt;0,$CN$50&lt;&gt;0,$CP$50&lt;&gt;0,$CR$50&lt;&gt;0),IF(AND(COUNTIF($B$50,"*VD*"),$B$46="Poulies"),$B$47,IF(AND(COUNTIF($D$50,"*VD*"),$D$46="Poulies"),$D$47,IF(AND(COUNTIF($F$50,"*VD*"),$F$46="Poulies"),$F$47,IF(AND(COUNTIF($H$50,"*VD*"),$H$46="Poulies"),$H$47,IF(AND(COUNTIF($J$50,"*VD*"),$J$46="Poulies"),$J$47,IF(AND(COUNTIF($L$50,"*VD*"),$L$46="Poulies"),$L$47,IF(AND(COUNTIF($N$50,"*VD*"),$N$46="Poulies"),$N$47,IF(AND(COUNTIF($P$50,"*VD*"),$P$46="Poulies"),$P$47,IF(AND(COUNTIF($R$50,"*VD*"),$R$46="Poulies"),$R$47,IF(AND(COUNTIF($T$50,"*VD*"),$T$46="Poulies"),$T$47,IF(AND(COUNTIF($V$50,"*VD*"),$V$46="Poulies"),$V$47,IF(AND(COUNTIF($X$50,"*VD*"),$X$46="Poulies"),$X$47,IF(AND(COUNTIF($Z$50,"*VD*"),$Z$46="Poulies"),$Z$47,IF(AND(COUNTIF($AB$50,"*VD*"),$AB$46="Poulies"),$AB$47,IF(AND(COUNTIF($AD$50,"*VD*"),$AD$46="Poulies"),$AD$47,IF(AND(COUNTIF($AF$50,"*VD*"),$AF$46="Poulies"),$AF$47,IF(AND(COUNTIF($AH$50,"*VD*"),$AH$46="Poulies"),$AH$47,IF(AND(COUNTIF($AJ$50,"*VD*"),$AJ$46="Poulies"),$AJ$47,IF(AND(COUNTIF($AL$50,"*VD*"),$AL$46="Poulies"),$AL$47,IF(AND(COUNTIF($AN$50,"*VD*"),$AN$46="Poulies"),$AN$47,IF(AND(COUNTIF($AP$50,"*VD*"),$AP$46="Poulies"),$AP$47,IF(AND(COUNTIF($AR$50,"*VD*"),$AR$46="Poulies"),$AR$47,IF(AND(COUNTIF($AT$50,"*VD*"),$AT$46="Poulies"),$AT$47,IF(AND(COUNTIF($AV$50,"*VD*"),$AV$46="Poulies"),$AV$47,IF(AND(COUNTIF($AX$50,"*VD*"),$AX$46="Poulies"),$AX$47,IF(AND(COUNTIF($AZ$50,"*VD*"),$AZ$46="Poulies"),$AZ$47,IF(AND(COUNTIF($BB$50,"*VD*"),$BB$46="Poulies"),$BB$47,IF(AND(COUNTIF($BD$50,"*VD*"),$BD$46="Poulies"),$BD$47,IF(AND(COUNTIF($BF$50,"*VD*"),$BF$46="Poulies"),$BF$47,IF(AND(COUNTIF($BH$50,"*VD*"),$BH$46="Poulies"),$BH$47,IF(AND(COUNTIF($BJ$50,"*VD*"),$BJ$46="Poulies"),$BJ$47,IF(AND(COUNTIF($BL$50,"*VD*"),$BL$46="Poulies"),$BL$47,IF(AND(COUNTIF($BN$50,"*VD*"),$BN$46="Poulies"),$BN$47,IF(AND(COUNTIF($BP$50,"*VD*"),$BP$46="Poulies"),$BP$47,IF(AND(COUNTIF($BR$50,"*VD*"),$BR$46="Poulies"),$BR$47,IF(AND(COUNTIF($BT$50,"*VD*"),$BT$46="Poulies"),$BT$47,IF(AND(COUNTIF($BV$50,"*VD*"),$BV$46="Poulies"),$BV$47,IF(AND(COUNTIF($BX$50,"*VD*"),$BX$46="Poulies"),$BX$47,IF(AND(COUNTIF($BZ$50,"*VD*"),$BZ$46="Poulies"),$BZ$47,IF(AND(COUNTIF($CB$50,"*VD*"),$CB$46="Poulies"),$CB$47,IF(AND(COUNTIF($CD$50,"*VD*"),$CD$46="Poulies"),$CD$47,IF(AND(COUNTIF($CF$50,"*VD*"),$CF$46="Poulies"),$CF$47,IF(AND(COUNTIF($CH$50,"*VD*"),$CH$46="Poulies"),$CH$47,IF(AND(COUNTIF($CJ$50,"*VD*"),$CJ$46="Poulies"),$CJ$47,IF(AND(COUNTIF($CL$50,"*VD*"),$CL$46="Poulies"),$CL$47,IF(AND(COUNTIF($CN$50,"*VD*"),$CN$46="Poulies"),$CN$47,IF(AND(COUNTIF($CP$50,"*VD*"),$CP$46="Poulies"),$CP$47,IF(AND(COUNTIF($CR$50,"*VD*"),$CR$46="Poulies"),$CR$47," "))))))))))))))))))))))))))))))))))))))))))))))))," ")</f>
        <v xml:space="preserve"> </v>
      </c>
      <c r="DO25" s="38" t="str">
        <f t="shared" si="8"/>
        <v xml:space="preserve"> </v>
      </c>
      <c r="DP25" s="38" t="str">
        <f t="shared" si="9"/>
        <v xml:space="preserve"> </v>
      </c>
    </row>
    <row r="26" spans="1:120" s="33" customFormat="1" ht="26.25" customHeight="1" thickBot="1">
      <c r="A26" s="32" t="str">
        <f>IF(B30=0," ",IF(COUNTIF(B30,"*1/16*"),"1/16",IF(COUNTIF(B30,"*1/8*"),"1/8",IF(COUNTIF(B30,"*1/4*"),"1/4",IF(COUNTIF(B30,"*1/2*"),"1/2",IF(COUNTIF(B30,"*Finale +*"),"F+PF","Finale"))))))</f>
        <v xml:space="preserve"> </v>
      </c>
      <c r="B26" s="33" t="str">
        <f>IF(B30=0," ",IF(OR(COUNTIF(B30,"*Poulie*"),COUNTIF(B30,"*CO*")),"Poulies","Classique"))</f>
        <v xml:space="preserve"> </v>
      </c>
      <c r="C26" s="32" t="str">
        <f>IF(OR(A26="1/16",A26="1/8",A26="1/4",A26="1/2",A26="F+PF",A26="Finale")," ",IF(D30&gt;0,IF(COUNTIF(D30,"*1/16*"),"1/16",IF(COUNTIF(D30,"*1/8*"),"1/8",IF(COUNTIF(D30,"*1/4"),"1/4",IF(COUNTIF(D30,"*1/2*"),"1/2",IF(COUNTIF(D30,"*Finale +*"),"F+PF","Finale")))))," "))</f>
        <v xml:space="preserve"> </v>
      </c>
      <c r="D26" s="33" t="str">
        <f>IF(AND(OR(A26="1/16",A26="1/8",A26="1/4",A26="1/2",A26="F+PF",A26="Finale"),C26=" "),B26,IF(D30&gt;0,IF(OR(COUNTIF(D30,"*Poulie*"),COUNTIF(D30,"*CO*")),"Poulies","Classique")," "))</f>
        <v xml:space="preserve"> </v>
      </c>
      <c r="E26" s="34" t="str">
        <f>IF(OR(A26="1/16",A26="1/8",A26="1/4",A26="F+PF",C26="1/16",C26="1/8",C26="1/4",C26="1/2")," ",IF(F30&gt;0,IF(COUNTIF(F30,"*1/16*"),"1/16",IF(COUNTIF(F30,"*1/8*"),"1/8",IF(COUNTIF(F30,"*1/4*"),"1/4",IF(COUNTIF(F30,"*1/2*"),"1/2",IF(COUNTIF(F30,"*Finale +*"),"F+PF","Finale")))))," "))</f>
        <v xml:space="preserve"> </v>
      </c>
      <c r="F26" s="33" t="str">
        <f>IF(AND(OR(A26="1/16",A26="1/8",A26="1/4",A26="F+PF",C26="1/16",C26="1/8",C26="1/4",C26="1/2",C26="Finale",C26="F+PF",E26="1/16",E26="1/8",E26="1/4",E26="1/2",E26="Finale",E26="P+PF"),E26=" "),D26,IF(F30&gt;0,IF(OR(COUNTIF(F30,"*Poulie*"),COUNTIF(F30,"*CO*")),"Poulies","Classique")," "))</f>
        <v xml:space="preserve"> </v>
      </c>
      <c r="G26" s="34" t="str">
        <f>IF(OR(A26="1/16",A26="1/8",A26="1/4",C26="1/16",C26="1/8",C26="1/4",C26="Finale",C26="F+PF",E26="1/16",E26="1/8",E26="1/4",E26="1/2",E26="Finale",E26="F+PF")," ",IF(H30&gt;0,IF(COUNTIF(H30,"*1/16*"),"1/16",IF(COUNTIF(H30,"*1/8*"),"1/8",IF(COUNTIF(H30,"*1/4*"),"1/4",IF(COUNTIF(H30,"*1/2*"),"1/2",IF(OR(COUNTIF(H30,"*petite*"),COUNTIF(H30,"*pte*"),COUNTIF(H30,"*Finale +*")),"F+PF","Finale")))))," "))</f>
        <v xml:space="preserve"> </v>
      </c>
      <c r="H26" s="33" t="str">
        <f>IF(AND(OR(A26="1/16",A26="1/8",A26="1/4",C26="1/16",C26="1/8",C26="1/4",C26="F+PF",E26="1/16",E26="1/8",E26="1/4",E26="1/2",E26="Finale",E26="F+PF",G26="1/16",G26="1/8",G26="1/4",G26="1/2",G26="Finale",G26="F+PF"),G26=" "),F26,IF(H30&gt;0,IF(OR(COUNTIF(H30,"*Poulie*"),COUNTIF(H30,"*CO*")),"Poulies","Classique")," "))</f>
        <v xml:space="preserve"> </v>
      </c>
      <c r="I26" s="35" t="str">
        <f>IF(OR(A26="1/16",A26="1/8",C26="1/16",C26="1/8",C26="1/4",E26="1/16",E26="1/8",E26="1/4",E26="F+PF",G26="1/16",G26="1/8",G26="1/4",G26="1/2",G26="Finale",G26="F+PF")," ",IF(J30&gt;0,IF(COUNTIF(J30,"*1/16*"),"1/16",IF(COUNTIF(J30,"*1/8*"),"1/8",IF(COUNTIF(J30,"*1/4*"),"1/4",IF(COUNTIF(J30,"*1/2*"),"1/2",IF(COUNTIF(J30,"*Finale +*"),"F+PF","Finale")))))," "))</f>
        <v xml:space="preserve"> </v>
      </c>
      <c r="J26" s="33" t="str">
        <f>IF(AND(OR(A26="1/16",A26="1/8",C26="1/16",C26="1/8",C26="1/4",E26="1/16",E26="1/8",E26="1/4",E26="F+PF",G26="1/16",G26="1/8",G26="1/4",G26="1/2",G26="Finale",G26="F+PF"),I26=" "),H26,IF(J30&gt;0,IF(OR(COUNTIF(J30,"*CO*"),COUNTIF(J30,"*Poulie*")),"Poulies","Classique")," "))</f>
        <v xml:space="preserve"> </v>
      </c>
      <c r="K26" s="35" t="str">
        <f>IF(OR(A26="1/16",A26="1/8",C26="1/16",C26="1/8",E26="1/16",E26="1/8",E26="1/4",G26="1/16",G26="1/8",G26="1/4",G26="F+PF",I26="1/16",I26="1/8",I26="1/4",I26="1/2",I26="Finale",I26="F+PF")," ",IF(L30&gt;0,IF(COUNTIF(L30,"*1/16*"),"1/16",IF(COUNTIF(L30,"*1/8*"),"1/8",IF(COUNTIF(L30,"*1/4*"),"1/4",IF(COUNTIF(L30,"*1/2*"),"1/2",IF(COUNTIF(L30,"*Finale +*"),"F+PF","Finale")))))," "))</f>
        <v xml:space="preserve"> </v>
      </c>
      <c r="L26" s="33" t="str">
        <f>IF(AND(OR(A26="1/16",A26="1/8",C26="1/16",C26="1/8",E26="1/16",E26="1/8",E26="1/4",G26="1/16",G26="1/8",G26="1/4",G26="F+PF",I26="1/16",I26="1/8",I26="1/4",I26="1/2",I26="Finale",I26="F+PF"),K26=" "),J26,IF(L30&gt;0,IF(OR(COUNTIF(L30,"*CO*"),COUNTIF(L30,"*Poulie*")),"Poulies","Classique")," "))</f>
        <v xml:space="preserve"> </v>
      </c>
      <c r="M26" s="35" t="str">
        <f>IF(OR(A26="1/16",A26="1/8",C26="1/16",C26="1/8",E26="1/16",E26="1/8",G26="1/16",G26="1/8",G26="1/4",I26="1/16",I26="1/8",I26="1/4",I26="F+PF",K26="1/16",K26="1/8",K26="1/4",K26="1/2",K26="Finale",K26="F+PF")," ",IF(N30&gt;0,IF(COUNTIF(N30,"*1/16*"),"1/16",IF(COUNTIF(N30,"*1/8*"),"1/8",IF(COUNTIF(N30,"*1/4*"),"1/4",IF(COUNTIF(N30,"*1/2*"),"1/2",IF(COUNTIF(N30,"*Finale +*"),"F+PF","Finale")))))," "))</f>
        <v xml:space="preserve"> </v>
      </c>
      <c r="N26" s="33" t="str">
        <f>IF(AND(OR(A26="1/16",A26="1/8",C26="1/16",C26="1/8",E26="1/16",E26="1/8",G26="1/16",G26="1/8",G26="1/4",I26="1/16",I26="1/8",I26="1/4",I26="F+PF",K26="1/16",K26="1/8",K26="1/4",K26="1/2",K26="Finale",K26="F+PF",M26="1/16",M26="1/8",M26="1/4",M26="1/2",M26="Finale",M26="F+PF"),M26=" "),L26,IF(N30&gt;0,IF(OR(COUNTIF(N30,"*CO*"),COUNTIF(N30,"*Poulie*")),"Poulies","Classique")," "))</f>
        <v xml:space="preserve"> </v>
      </c>
      <c r="O26" s="35" t="str">
        <f>IF(OR(A26="1/16",A26="1/8",C26="1/16",C26="1/8",E26="1/16",E26="1/8",G26="1/16",G26="1/8",I26="1/16",I26="1/8",I26="1/4",K26="1/16",K26="1/8",K26="1/4",K26="F+PF",M26="1/16",M26="1/8",M26="1/4",M26="1/2",M26="Finale",M26="F+PF")," ",IF(P30&gt;0,IF(COUNTIF(P30,"*1/16*"),"1/16",IF(COUNTIF(P30,"*1/8*"),"1/8",IF(COUNTIF(P30,"*1/4*"),"1/4",IF(COUNTIF(P30,"*1/2*"),"1/2",IF(COUNTIF(P30,"*Finale +*"),"F+PF","Finale")))))," "))</f>
        <v xml:space="preserve"> </v>
      </c>
      <c r="P26" s="33" t="str">
        <f>IF(AND(OR(A26="1/16",A26="1/8",C26="1/16",C26="1/8",E26="1/16",E26="1/8",G26="1/16",G26="1/8",I26="1/16",I26="1/8",I26="1/4",K26="1/16",K26="1/8",K26="1/4",K26="F+PF",M26="1/16",M26="1/8",M26="1/4",M26="1/2",M26="Finale",M26="F+PF",O26="1/16",O26="1/8",O26="1/4",O26="1/2",O26="Finale",O26="F+PF"),O26=" "),N26,IF(P30&gt;0,IF(OR(COUNTIF(P30,"*CO*"),COUNTIF(P30,"*Poulie*")),"Poulies","Classique")," "))</f>
        <v xml:space="preserve"> </v>
      </c>
      <c r="Q26" s="35" t="str">
        <f>IF(OR(A26="1/16",C26="1/16",C26="1/8",E26="1/16",E26="1/8",G26="1/16",G26="1/8",I26="1/16",I26="1/8",K26="1/16",K26="1/8",K26="1/4",M26="1/16",M26="1/8",M26="1/4",M26="F+PF",O26="1/16",O26="1/8",O26="1/4",O26="1/2",O26="Finale",O26="F+PF")," ",IF(R30&gt;0,IF(COUNTIF(R30,"*1/16*"),"1/16",IF(COUNTIF(R30,"*1/8*"),"1/8",IF(COUNTIF(R30,"*1/4*"),"1/4",IF(COUNTIF(R30,"*1/2*"),"1/2",IF(COUNTIF(R30,"*Finale +*"),"F+PF","Finale")))))," "))</f>
        <v xml:space="preserve"> </v>
      </c>
      <c r="R26" s="33" t="str">
        <f>IF(AND(OR(A26="1/16",C26="1/16",C26="1/8",E26="1/16",E26="1/8",G26="1/16",G26="1/8",I26="1/16",I26="1/8",K26="1/16",K26="1/8",K26="1/4",M26="1/16",M26="1/8",M26="1/4",M26="F+PF",O26="1/16",O26="1/8",O26="1/4",O26="1/2",O26="Finale",O26="F+PF"),Q26=" "),P26,IF(R30&gt;0,IF(OR(COUNTIF(R30,"*CO*"),COUNTIF(R30,"*Poulie*")),"Poulies","Classique")," "))</f>
        <v xml:space="preserve"> </v>
      </c>
      <c r="S26" s="35" t="str">
        <f>IF(OR(A26="1/16",C26="1/16",E26="1/16",E26="1/8",G26="1/16",G26="1/8",I26="1/16",I26="1/8",K26="1/16",K26="1/8",M26="1/16",M26="1/8",M26="1/4",O26="1/16",O26="1/8",O26="1/4",O26="F+PF",Q26="1/16",Q26="1/8",Q26="1/4",Q26="1/2",Q26="Finale",Q26="F+PF")," ",IF(T30&gt;0,IF(COUNTIF(T30,"*1/16*"),"1/16",IF(COUNTIF(T30,"*1/8*"),"1/8",IF(COUNTIF(T30,"*1/4*"),"1/4",IF(COUNTIF(T30,"*1/2*"),"1/2",IF(COUNTIF(T30,"*Finale +*"),"F+PF","Finale")))))," "))</f>
        <v xml:space="preserve"> </v>
      </c>
      <c r="T26" s="33" t="str">
        <f>IF(AND(OR(A26="1/16",C26="1/16",E26="1/16",E26="1/8",G26="1/16",G26="1/8",I26="1/16",I26="1/8",K26="1/16",K26="1/8",M26="1/16",M26="1/8",M26="1/4",O26="1/16",O26="1/8",O26="1/4",O26="F+PF",Q26="1/16",Q26="1/8",Q26="1/4",Q26="1/2",Q26="Finale",Q26="F+PF"),S26=" "),R26,IF(T30&gt;0,IF(OR(COUNTIF(T30,"*CO*"),COUNTIF(T30,"*Poulie*")),"Poulies","Classique")," "))</f>
        <v xml:space="preserve"> </v>
      </c>
      <c r="U26" s="35" t="str">
        <f>IF(OR(A26="1/16",C26="1/16",E26="1/16",G26="1/16",G26="1/8",I26="1/16",I26="1/8",K26="1/16",K26="1/8",M26="1/16",M26="1/8",O26="1/16",O26="1/8",O26="1/4",Q26="1/16",Q26="1/8",Q26="1/4",Q26="F+PF",S26="1/16",S26="1/8",S26="1/4",S26="1/2",S26="Finale",S26="F+PF")," ",IF(V30&gt;0,IF(COUNTIF(V30,"*1/16*"),"1/16",IF(COUNTIF(V30,"*1/8*"),"1/8",IF(COUNTIF(V30,"*1/4*"),"1/4",IF(COUNTIF(V30,"*1/2*"),"1/2",IF(COUNTIF(V30,"*Finale +*"),"F+PF","Finale")))))," "))</f>
        <v xml:space="preserve"> </v>
      </c>
      <c r="V26" s="33" t="str">
        <f>IF(AND(OR(A26="1/16",C26="1/16",E26="1/16",G26="1/16",G26="1/8",I26="1/16",I26="1/8",K26="1/16",K26="1/8",M26="1/16",M26="1/8",O26="1/16",O26="1/8",O26="1/4",Q26="1/16",Q26="1/8",Q26="1/4",Q26="F+PF",S26="1/16",S26="1/8",S26="1/4",S26="1/2",S26="Finale",S26="F+PF"),U26=" "),T26,IF(V30&gt;0,IF(OR(COUNTIF(V30,"*CO*"),COUNTIF(V30,"*Poulie*")),"Poulies","Classique")," "))</f>
        <v xml:space="preserve"> </v>
      </c>
      <c r="W26" s="35" t="str">
        <f>IF(OR(A26="1/16",C26="1/16",E26="1/16",G26="1/16",I26="1/16",I26="1/8",K26="1/16",K26="1/8",M26="1/16",M26="1/8",O26="1/16",O26="1/8",Q26="1/16",Q26="1/8",Q26="1/4",S26="1/16",S26="1/8",S26="1/4",S26="F+PF",U26="1/16",U26="1/8",U26="1/4",U26="1/2",U26="Finale",U26="F+PF")," ",IF(X30&gt;0,IF(COUNTIF(X30,"*1/16*"),"1/16",IF(COUNTIF(X30,"*1/8*"),"1/8",IF(COUNTIF(X30,"*1/4*"),"1/4",IF(COUNTIF(X30,"*1/2*"),"1/2",IF(COUNTIF(X30,"*Finale +*"),"F+PF","Finale")))))," "))</f>
        <v xml:space="preserve"> </v>
      </c>
      <c r="X26" s="33" t="str">
        <f>IF(AND(OR(A26="1/16",C26="1/16",E26="1/16",G26="1/16",I26="1/16",I26="1/8",K26="1/16",K26="1/8",M26="1/16",M26="1/8",O26="1/16",O26="1/8",Q26="1/16",Q26="1/8",Q26="1/4",S26="1/16",S26="1/8",S26="1/4",S26="F+PF",U26="1/16",U26="1/8",U26="1/4",U26="1/2",U26="Finale",U26="F+PF"),W26=" "),V26,IF(X30&gt;0,IF(OR(COUNTIF(X30,"*CO*"),COUNTIF(X30,"*Poulie*")),"Poulies","Classique")," "))</f>
        <v xml:space="preserve"> </v>
      </c>
      <c r="Y26" s="35" t="str">
        <f>IF(OR(A26="1/16",C26="1/16",E26="1/16",G26="1/16",I26="1/16",K26="1/16",K26="1/8",M26="1/16",M26="1/8",O26="1/16",O26="1/8",Q26="1/16",Q26="1/8",S26="1/16",S26="1/8",S26="1/4",U26="1/16",U26="1/8",U26="1/4",U26="F+PF",W26="1/16",W26="1/8",W26="1/4",W26="1/2",W26="Finale",W26="F+PF")," ",IF(Z30&gt;0,IF(COUNTIF(Z30,"*1/16*"),"1/16",IF(COUNTIF(Z30,"*1/8*"),"1/8",IF(COUNTIF(Z30,"*1/4*"),"1/4",IF(COUNTIF(Z30,"*1/2*"),"1/2",IF(COUNTIF(Z30,"*Finale +*"),"F+PF","Finale")))))," "))</f>
        <v xml:space="preserve"> </v>
      </c>
      <c r="Z26" s="33" t="str">
        <f>IF(AND(OR(A26="1/16",C26="1/16",E26="1/16",G26="1/16",I26="1/16",K26="1/16",K26="1/8",M26="1/16",M26="1/8",O26="1/16",O26="1/8",Q26="1/16",Q26="1/8",S26="1/16",S26="1/8",S26="1/4",U26="1/16",U26="1/8",U26="1/4",U26="F+PF",W26="1/16",W26="1/8",W26="1/4",W26="1/2",W26="Finale",W26="F+PF"),Y26=" "),X26,IF(Z30&gt;0,IF(OR(COUNTIF(Z30,"*CO*"),COUNTIF(Z30,"*Poulie*")),"Poulies","Classique")," "))</f>
        <v xml:space="preserve"> </v>
      </c>
      <c r="AA26" s="35" t="str">
        <f>IF(OR(A26="1/16",C26="1/16",E26="1/16",G26="1/16",I26="1/16",K26="1/16",M26="1/16",M26="1/8",O26="1/16",O26="1/8",Q26="1/16",Q26="1/8",S26="1/16",S26="1/8",U26="1/16",U26="1/8",U26="1/4",W26="1/16",W26="1/8",W26="1/4",W26="F+PF",Y26="1/16",Y26="1/8",Y26="1/4",Y26="1/2",Y26="Finale",Y26="F+PF")," ",IF(AB30&gt;0,IF(COUNTIF(AB30,"*1/16*"),"1/16",IF(COUNTIF(AB30,"*1/8*"),"1/8",IF(COUNTIF(AB30,"*1/4*"),"1/4",IF(COUNTIF(AB30,"*1/2*"),"1/2",IF(COUNTIF(AB30,"*Finale +*"),"F+PF","Finale")))))," "))</f>
        <v xml:space="preserve"> </v>
      </c>
      <c r="AB26" s="33" t="str">
        <f>IF(AND(OR(A26="1/16",C26="1/16",E26="1/16",G26="1/16",I26="1/16",K26="1/16",M26="1/16",M26="1/8",O26="1/16",O26="1/8",Q26="1/16",Q26="1/8",S26="1/16",S26="1/8",U26="1/16",U26="1/8",U26="1/4",W26="1/16",W26="1/8",W26="1/4",W26="F+PF",Y26="1/16",Y26="1/8",Y26="1/4",Y26="1/2",Y26="Finale",Y26="F+PF"),AA26=" "),Z26,IF(AB30&gt;0,IF(OR(COUNTIF(AB30,"*CO*"),COUNTIF(AB30,"*Poulie*")),"Poulies","Classique")," "))</f>
        <v xml:space="preserve"> </v>
      </c>
      <c r="AC26" s="35" t="str">
        <f>IF(OR(A26="1/16",C26="1/16",E26="1/16",G26="1/16",I26="1/16",K26="1/16",M26="1/16",O26="1/16",O26="1/8",Q26="1/16",Q26="1/8",S26="1/16",S26="1/8",U26="1/16",U26="1/8",W26="1/16",W26="1/8",W26="1/4",Y26="1/16",Y26="1/8",Y26="1/4",Y26="F+PF",AA26="1/16",AA26="1/8",AA26="1/4",AA26="1/2",AA26="Finale",AA26="F+PF")," ",IF(AD30&gt;0,IF(COUNTIF(AD30,"*1/16*"),"1/16",IF(COUNTIF(AD30,"*1/8*"),"1/8",IF(COUNTIF(AD30,"*1/4*"),"1/4",IF(COUNTIF(AD30,"*1/2*"),"1/2",IF(COUNTIF(AD30,"*Finale +*"),"F+PF","Finale")))))," "))</f>
        <v xml:space="preserve"> </v>
      </c>
      <c r="AD26" s="33" t="str">
        <f>IF(AND(OR(A26="1/16",C26="1/16",E26="1/16",G26="1/16",I26="1/16",K26="1/16",M26="1/16",O26="1/16",O26="1/8",Q26="1/16",Q26="1/8",S26="1/16",S26="1/8",U26="1/16",U26="1/8",W26="1/16",W26="1/8",W26="1/4",Y26="1/16",Y26="1/8",Y26="1/4",Y26="F+PF",AA26="1/16",AA26="1/8",AA26="1/4",AA26="1/2",AA26="Finale",AA26="F+PF"),AC26=" "),AB26,IF(AD30&gt;0,IF(OR(COUNTIF(AD30,"*CO*"),COUNTIF(AD30,"*Poulie*")),"Poulies","Classique")," "))</f>
        <v xml:space="preserve"> </v>
      </c>
      <c r="AE26" s="35" t="str">
        <f>IF(OR(A26="1/16",C26="1/16",E26="1/16",G26="1/16",I26="1/16",K26="1/16",M26="1/16",O26="1/16",Q26="1/16",Q26="1/8",S26="1/16",S26="1/8",U26="1/16",U26="1/8",W26="1/16",W26="1/8",Y26="1/16",Y26="1/8",Y26="1/4",AA26="1/16",AA26="1/8",AA26="1/4",AA26="F+PF",AC26="1/16",AC26="1/8",AC26="1/4",AC26="1/2",AC26="Finale",AC26="F+PF")," ",IF(AF30&gt;0,IF(COUNTIF(AF30,"*1/16*"),"1/16",IF(COUNTIF(AF30,"*1/8*"),"1/8",IF(COUNTIF(AF30,"*1/4*"),"1/4",IF(COUNTIF(AF30,"*1/2*"),"1/2",IF(COUNTIF(AF30,"*Finale +*"),"F+PF","Finale")))))," "))</f>
        <v xml:space="preserve"> </v>
      </c>
      <c r="AF26" s="33" t="str">
        <f>IF(AND(OR(A26="1/16",C26="1/16",E26="1/16",G26="1/16",I26="1/16",K26="1/16",M26="1/16",O26="1/16",Q26="1/16",Q26="1/8",S26="1/16",S26="1/8",U26="1/16",U26="1/8",W26="1/16",W26="1/8",Y26="1/16",Y26="1/8",Y26="1/4",AA26="1/16",AA26="1/8",AA26="1/4",AA26="F+PF",AC26="1/16",AC26="1/8",AC26="1/4",AC26="1/2",AC26="Finale",AC26="F+PF"),AE26=" "),AD26,IF(AF30&gt;0,IF(OR(COUNTIF(AF30,"*CO*"),COUNTIF(AF30,"*Poulie*")),"Poulies","Classique")," "))</f>
        <v xml:space="preserve"> </v>
      </c>
      <c r="AG26" s="35" t="str">
        <f>IF(OR(C26="1/16",E26="1/16",G26="1/16",I26="1/16",K26="1/16",M26="1/16",O26="1/16",Q26="1/16",S26="1/16",S26="1/8",U26="1/16",U26="1/8",W26="1/16",W26="1/8",Y26="1/16",Y26="1/8",AA26="1/16",AA26="1/8",AA26="1/4",AC26="1/16",AC26="1/8",AC26="1/4",AC26="F+PF",AE26="1/16",AE26="1/8",AE26="1/4",AE26="1/2",AE26="Finale",AE26="F+PF")," ",IF(AH30&gt;0,IF(COUNTIF(AH30,"*1/16*"),"1/16",IF(COUNTIF(AH30,"*1/8*"),"1/8",IF(COUNTIF(AH30,"*1/4*"),"1/4",IF(COUNTIF(AH30,"*1/2*"),"1/2",IF(COUNTIF(AH30,"*Finale +*"),"F+PF","Finale")))))," "))</f>
        <v xml:space="preserve"> </v>
      </c>
      <c r="AH26" s="33" t="str">
        <f>IF(AND(OR(C26="1/16",E26="1/16",G26="1/16",I26="1/16",K26="1/16",M26="1/16",O26="1/16",Q26="1/16",S26="1/16",S26="1/8",U26="1/16",U26="1/8",W26="1/16",W26="1/8",Y26="1/16",Y26="1/8",AA26="1/16",AA26="1/8",AA26="1/4",AC26="1/16",AC26="1/8",AC26="1/4",AC26="F+PF",AE26="1/16",AE26="1/8",AE26="1/4",AE26="1/2",AE26="Finale",AE26="F+PF"),AG26=" "),AF26,IF(AH30&gt;0,IF(OR(COUNTIF(AH30,"*CO*"),COUNTIF(AH30,"*Poulie*")),"Poulies","Classique")," "))</f>
        <v xml:space="preserve"> </v>
      </c>
      <c r="AI26" s="32" t="str">
        <f>IF(OR(E26="1/16",G26="1/16",I26="1/16",K26="1/16",M26="1/16",O26="1/16",Q26="1/16",S26="1/16",U26="1/16",U26="1/8",W26="1/16",W26="1/8",Y26="1/16",Y26="1/8",AA26="1/16",AA26="1/8",AC26="1/16",AC26="1/8",AC26="1/4",AE26="1/16",AE26="1/8",AE26="1/4",AE26="F+PF",AG26="1/16",AG26="1/8",AG26="1/4",AG26="1/2",AG26="Finale",AG26="F+PF")," ",IF(AJ30&gt;0,IF(COUNTIF(AJ30,"*1/16*"),"1/16",IF(COUNTIF(AJ30,"*1/8*"),"1/8",IF(COUNTIF(AJ30,"*1/4*"),"1/4",IF(COUNTIF(AJ30,"*1/2*"),"1/2",IF(COUNTIF(AJ30,"*Finale +*"),"F+PF","Finale")))))," "))</f>
        <v xml:space="preserve"> </v>
      </c>
      <c r="AJ26" s="33" t="str">
        <f>IF(AND(OR(E26="1/16",G26="1/16",I26="1/16",K26="1/16",M26="1/16",O26="1/16",Q26="1/16",S26="1/16",U26="1/16",U26="1/8",W26="1/16",W26="1/8",Y26="1/16",Y26="1/8",AA26="1/16",AA26="1/8",AC26="1/16",AC26="1/8",AC26="1/4",AE26="1/16",AE26="1/8",AE26="1/4",AE26="F+PF",AG26="1/16",AG26="1/8",AG26="1/4",AG26="1/2",AG26="Finale",AG26="F+PF"),AI26=" "),AH26,IF(AJ30&gt;0,IF(OR(COUNTIF(AJ30,"*CO*"),COUNTIF(AJ30,"*Poulie*")),"Poulies","Classique")," "))</f>
        <v xml:space="preserve"> </v>
      </c>
      <c r="AK26" s="34" t="str">
        <f>IF(OR(G26="1/16",I26="1/16",K26="1/16",M26="1/16",O26="1/16",Q26="1/16",S26="1/16",U26="1/16",W26="1/16",W26="1/8",Y26="1/16",Y26="1/8",AA26="1/16",AA26="1/8",AC26="1/16",AC26="1/8",AE26="1/16",AE26="1/8",AE26="1/4",AG26="1/16",AG26="1/8",AG26="1/4",AG26="F+PF",AI26="1/16",AI26="1/8",AI26="1/4",AI26="1/2",AI26="Finale",AI26="F+PF")," ",IF(AL30&gt;0,IF(COUNTIF(AL30,"*1/16*"),"1/16",IF(COUNTIF(AL30,"*1/8*"),"1/8",IF(COUNTIF(AL30,"*1/4*"),"1/4",IF(COUNTIF(AL30,"*1/2*"),"1/2",IF(COUNTIF(AL30,"*Finale +*"),"F+PF","Finale")))))," "))</f>
        <v xml:space="preserve"> </v>
      </c>
      <c r="AL26" s="33" t="str">
        <f>IF(AND(OR(G26="1/16",I26="1/16",K26="1/16",M26="1/16",O26="1/16",Q26="1/16",S26="1/16",U26="1/16",W26="1/16",W26="1/8",Y26="1/16",Y26="1/8",AA26="1/16",AA26="1/8",AC26="1/16",AC26="1/8",AE26="1/16",AE26="1/8",AE26="1/4",AG26="1/16",AG26="1/8",AG26="1/4",AG26="F+PF",AI26="1/16",AI26="1/8",AI26="1/4",AI26="1/2",AI26="Finale",AI26="F+PF"),AK26=" "),AJ26,IF(AL30&gt;0,IF(OR(COUNTIF(AL30,"*CO*"),COUNTIF(AL30,"*Poulie*")),"Poulies","Classique")," "))</f>
        <v xml:space="preserve"> </v>
      </c>
      <c r="AM26" s="34" t="str">
        <f>IF(OR(I26="1/16",K26="1/16",M26="1/16",O26="1/16",Q26="1/16",S26="1/16",U26="1/16",W26="1/16",Y26="1/16",Y26="1/8",AA26="1/16",AA26="1/8",AC26="1/16",AC26="1/8",AE26="1/16",AE26="1/8",AG26="1/16",AG26="1/8",AG26="1/4",AI26="1/16",AI26="1/8",AI26="1/4",AI26="F+PF",AK26="1/16",AK26="1/8",AK26="1/4",AK26="1/2",AK26="Finale",AK26="F+PF")," ",IF(AN30&gt;0,IF(COUNTIF(AN30,"*1/16*"),"1/16",IF(COUNTIF(AN30,"*1/8*"),"1/8",IF(COUNTIF(AN30,"*1/4*"),"1/4",IF(COUNTIF(AN30,"*1/2*"),"1/2",IF(COUNTIF(AN30,"*Finale +*"),"F+PF","Finale")))))," "))</f>
        <v xml:space="preserve"> </v>
      </c>
      <c r="AN26" s="33" t="str">
        <f>IF(AND(OR(I26="1/16",K26="1/16",M26="1/16",O26="1/16",Q26="1/16",S26="1/16",U26="1/16",W26="1/16",Y26="1/16",Y26="1/8",AA26="1/16",AA26="1/8",AC26="1/16",AC26="1/8",AE26="1/16",AE26="1/8",AG26="1/16",AG26="1/8",AG26="1/4",AI26="1/16",AI26="1/8",AI26="1/4",AI26="F+PF",AK26="1/16",AK26="1/8",AK26="1/4",AK26="1/2",AK26="Finale",AK26="F+PF"),AM26=" "),AL26,IF(AN30&gt;0,IF(OR(COUNTIF(AN30,"*CO*"),COUNTIF(AN30,"*Poulie*")),"Poulies","Classique")," "))</f>
        <v xml:space="preserve"> </v>
      </c>
      <c r="AO26" s="35" t="str">
        <f>IF(OR(K26="1/16",M26="1/16",O26="1/16",Q26="1/16",S26="1/16",U26="1/16",W26="1/16",Y26="1/16",AA26="1/16",AA26="1/8",AC26="1/16",AC26="1/8",AE26="1/16",AE26="1/8",AG26="1/16",AG26="1/8",AI26="1/16",AI26="1/8",AI26="1/4",AK26="1/16",AK26="1/8",AK26="1/4",AK26="F+PF",AM26="1/16",AM26="1/8",AM26="1/4",AM26="1/2",AM26="Finale",AM26="F+PF")," ",IF(AP30&gt;0,IF(COUNTIF(AP30,"*1/16*"),"1/16",IF(COUNTIF(AP30,"*1/8*"),"1/8",IF(COUNTIF(AP30,"*1/4*"),"1/4",IF(COUNTIF(AP30,"*1/2*"),"1/2",IF(COUNTIF(AP30,"*Finale +*"),"F+PF","Finale")))))," "))</f>
        <v xml:space="preserve"> </v>
      </c>
      <c r="AP26" s="33" t="str">
        <f>IF(AND(OR(K26="1/16",M26="1/16",O26="1/16",Q26="1/16",S26="1/16",U26="1/16",W26="1/16",Y26="1/16",AA26="1/16",AA26="1/8",AC26="1/16",AC26="1/8",AE26="1/16",AE26="1/8",AG26="1/16",AG26="1/8",AI26="1/16",AI26="1/8",AI26="1/4",AK26="1/16",AK26="1/8",AK26="1/4",AK26="F+PF",AM26="1/16",AM26="1/8",AM26="1/4",AM26="1/2",AM26="Finale",AM26="F+PF"),AO26=" "),AN26,IF(AP30&gt;0,IF(OR(COUNTIF(AP30,"*CO*"),COUNTIF(AP30,"*Poulie*")),"Poulies","Classique")," "))</f>
        <v xml:space="preserve"> </v>
      </c>
      <c r="AQ26" s="35" t="str">
        <f>IF(OR(M26="1/16",O26="1/16",Q26="1/16",S26="1/16",U26="1/16",W26="1/16",Y26="1/16",AA26="1/16",AC26="1/16",AC26="1/8",AE26="1/16",AE26="1/8",AG26="1/16",AG26="1/8",AI26="1/16",AI26="1/8",AK26="1/16",AK26="1/8",AK26="1/4",AM26="1/16",AM26="1/8",AM26="1/4",AM26="F+PF",AO26="1/16",AO26="1/8",AO26="1/4",AO26="1/2",AO26="Finale",AO26="F+PF")," ",IF(AR30&gt;0,IF(COUNTIF(AR30,"*1/16*"),"1/16",IF(COUNTIF(AR30,"*1/8*"),"1/8",IF(COUNTIF(AR30,"*1/4*"),"1/4",IF(COUNTIF(AR30,"*1/2*"),"1/2",IF(COUNTIF(AR30,"*Finale +*"),"F+PF","Finale")))))," "))</f>
        <v xml:space="preserve"> </v>
      </c>
      <c r="AR26" s="33" t="str">
        <f>IF(AND(OR(M26="1/16",O26="1/16",Q26="1/16",S26="1/16",U26="1/16",W26="1/16",Y26="1/16",AA26="1/16",AC26="1/16",AC26="1/8",AE26="1/16",AE26="1/8",AG26="1/16",AG26="1/8",AI26="1/16",AI26="1/8",AK26="1/16",AK26="1/8",AK26="1/4",AM26="1/16",AM26="1/8",AM26="1/4",AM26="F+PF",AO26="1/16",AO26="1/8",AO26="1/4",AO26="1/2",AO26="Finale",AO26="F+PF"),AQ26=" "),AP26,IF(AR30&gt;0,IF(OR(COUNTIF(AR30,"*CO*"),COUNTIF(AR30,"*Poulie*")),"Poulies","Classique")," "))</f>
        <v xml:space="preserve"> </v>
      </c>
      <c r="AS26" s="35" t="str">
        <f>IF(OR(O26="1/16",Q26="1/16",S26="1/16",U26="1/16",W26="1/16",Y26="1/16",AA26="1/16",AC26="1/16",AE26="1/16",AE26="1/8",AG26="1/16",AG26="1/8",AI26="1/16",AI26="1/8",AK26="1/16",AK26="1/8",AM26="1/16",AM26="1/8",AM26="1/4",AO26="1/16",AO26="1/8",AO26="1/4",AO26="F+PF",AQ26="1/16",AQ26="1/8",AQ26="1/4",AQ26="1/2",AQ26="Finale",AQ26="F+PF")," ",IF(AT30&gt;0,IF(COUNTIF(AT30,"*1/16*"),"1/16",IF(COUNTIF(AT30,"*1/8*"),"1/8",IF(COUNTIF(AT30,"*1/4*"),"1/4",IF(COUNTIF(AT30,"*1/2*"),"1/2",IF(COUNTIF(AT30,"*Finale +*"),"F+PF","Finale")))))," "))</f>
        <v xml:space="preserve"> </v>
      </c>
      <c r="AT26" s="33" t="str">
        <f>IF(AND(OR(O26="1/16",Q26="1/16",S26="1/16",U26="1/16",W26="1/16",Y26="1/16",AA26="1/16",AC26="1/16",AE26="1/16",AE26="1/8",AG26="1/16",AG26="1/8",AI26="1/16",AI26="1/8",AK26="1/16",AK26="1/8",AM26="1/16",AM26="1/8",AM26="1/4",AO26="1/16",AO26="1/8",AO26="1/4",AO26="F+PF",AQ26="1/16",AQ26="1/8",AQ26="1/4",AQ26="1/2",AQ26="Finale",AQ26="F+PF"),AS26=" "),AR26,IF(AT30&gt;0,IF(OR(COUNTIF(AT30,"*CO*"),COUNTIF(AT30,"*Poulie*")),"Poulies","Classique")," "))</f>
        <v xml:space="preserve"> </v>
      </c>
      <c r="AU26" s="35" t="str">
        <f>IF(OR(Q26="1/16",S26="1/16",U26="1/16",W26="1/16",Y26="1/16",AA26="1/16",AC26="1/16",AE26="1/16",AG26="1/16",AG26="1/8",AI26="1/16",AI26="1/8",AK26="1/16",AK26="1/8",AM26="1/16",AM26="1/8",AO26="1/16",AO26="1/8",AO26="1/4",AQ26="1/16",AQ26="1/8",AQ26="1/4",AQ26="F+PF",AS26="1/16",AS26="1/8",AS26="1/4",AS26="1/2",AS26="Finale",AS26="F+PF")," ",IF(AV30&gt;0,IF(COUNTIF(AV30,"*1/16*"),"1/16",IF(COUNTIF(AV30,"*1/8*"),"1/8",IF(COUNTIF(AV30,"*1/4*"),"1/4",IF(COUNTIF(AV30,"*1/2*"),"1/2",IF(COUNTIF(AV30,"*Finale +*"),"F+PF","Finale")))))," "))</f>
        <v xml:space="preserve"> </v>
      </c>
      <c r="AV26" s="33" t="str">
        <f>IF(AND(OR(Q26="1/16",S26="1/16",U26="1/16",W26="1/16",Y26="1/16",AA26="1/16",AC26="1/16",AE26="1/16",AG26="1/16",AG26="1/8",AI26="1/16",AI26="1/8",AK26="1/16",AK26="1/8",AM26="1/16",AM26="1/8",AO26="1/16",AO26="1/8",AO26="1/4",AQ26="1/16",AQ26="1/8",AQ26="1/4",AQ26="F+PF",AS26="1/16",AS26="1/8",AS26="1/4",AS26="1/2",AS26="Finale",AS26="F+PF"),AU26=" "),AT26,IF(AV30&gt;0,IF(OR(COUNTIF(AV30,"*CO*"),COUNTIF(AV30,"*Poulie*")),"Poulies","Classique")," "))</f>
        <v xml:space="preserve"> </v>
      </c>
      <c r="AW26" s="35" t="str">
        <f>IF(OR(S26="1/16",U26="1/16",W26="1/16",Y26="1/16",AA26="1/16",AC26="1/16",AE26="1/16",AG26="1/16",AI26="1/16",AI26="1/8",AK26="1/16",AK26="1/8",AM26="1/16",AM26="1/8",AO26="1/16",AO26="1/8",AQ26="1/16",AQ26="1/8",AQ26="1/4",AS26="1/16",AS26="1/8",AS26="1/4",AS26="F+PF",AU26="1/16",AU26="1/8",AU26="1/4",AU26="1/2",AU26="Finale",AU26="F+PF")," ",IF(AX30&gt;0,IF(COUNTIF(AX30,"*1/16*"),"1/16",IF(COUNTIF(AX30,"*1/8*"),"1/8",IF(COUNTIF(AX30,"*1/4*"),"1/4",IF(COUNTIF(AX30,"*1/2*"),"1/2",IF(COUNTIF(AX30,"*Finale +*"),"F+PF","Finale")))))," "))</f>
        <v xml:space="preserve"> </v>
      </c>
      <c r="AX26" s="33" t="str">
        <f>IF(AND(OR(S26="1/16",U26="1/16",W26="1/16",Y26="1/16",AA26="1/16",AC26="1/16",AE26="1/16",AG26="1/16",AI26="1/16",AI26="1/8",AK26="1/16",AK26="1/8",AM26="1/16",AM26="1/8",AO26="1/16",AO26="1/8",AQ26="1/16",AQ26="1/8",AQ26="1/4",AS26="1/16",AS26="1/8",AS26="1/4",AS26="F+PF",AU26="1/16",AU26="1/8",AU26="1/4",AU26="1/2",AU26="Finale",AU26="F+PF"),AW26=" "),AV26,IF(AX30&gt;0,IF(OR(COUNTIF(AX30,"*CO*"),COUNTIF(AX30,"*Poulie*")),"Poulies","Classique")," "))</f>
        <v xml:space="preserve"> </v>
      </c>
      <c r="AY26" s="35" t="str">
        <f>IF(OR(U26="1/16",W26="1/16",Y26="1/16",AA26="1/16",AC26="1/16",AE26="1/16",AG26="1/16",AI26="1/16",AK26="1/16",AK26="1/8",AM26="1/16",AM26="1/8",AO26="1/16",AO26="1/8",AQ26="1/16",AQ26="1/8",AS26="1/16",AS26="1/8",AS26="1/4",AU26="1/16",AU26="1/8",AU26="1/4",AU26="F+PF",AW26="1/16",AW26="1/8",AW26="1/4",AW26="1/2",AW26="Finale",AW26="F+PF")," ",IF(AZ30&gt;0,IF(COUNTIF(AZ30,"*1/16*"),"1/16",IF(COUNTIF(AZ30,"*1/8*"),"1/8",IF(COUNTIF(AZ30,"*1/4*"),"1/4",IF(COUNTIF(AZ30,"*1/2*"),"1/2",IF(COUNTIF(AZ30,"*Finale +*"),"F+PF","Finale")))))," "))</f>
        <v xml:space="preserve"> </v>
      </c>
      <c r="AZ26" s="33" t="str">
        <f>IF(AND(OR(U26="1/16",W26="1/16",Y26="1/16",AA26="1/16",AC26="1/16",AE26="1/16",AG26="1/16",AI26="1/16",AK26="1/16",AK26="1/8",AM26="1/16",AM26="1/8",AO26="1/16",AO26="1/8",AQ26="1/16",AQ26="1/8",AS26="1/16",AS26="1/8",AS26="1/4",AU26="1/16",AU26="1/8",AU26="1/4",AU26="F+PF",AW26="1/16",AW26="1/8",AW26="1/4",AW26="1/2",AW26="Finale",AW26="F+PF"),AY26=" "),AX26,IF(AZ30&gt;0,IF(OR(COUNTIF(AZ30,"*CO*"),COUNTIF(AZ30,"*Poulie*")),"Poulies","Classique")," "))</f>
        <v xml:space="preserve"> </v>
      </c>
      <c r="BA26" s="35" t="str">
        <f>IF(OR(W26="1/16",Y26="1/16",AA26="1/16",AC26="1/16",AE26="1/16",AG26="1/16",AI26="1/16",AK26="1/16",AM26="1/16",AM26="1/8",AO26="1/16",AO26="1/8",AQ26="1/16",AQ26="1/8",AS26="1/16",AS26="1/8",AU26="1/16",AU26="1/8",AU26="1/4",AW26="1/16",AW26="1/8",AW26="1/4",AW26="F+PF",AY26="1/16",AY26="1/8",AY26="1/4",AY26="1/2",AY26="Finale",AY26="F+PF")," ",IF(BB30&gt;0,IF(COUNTIF(BB30,"*1/16*"),"1/16",IF(COUNTIF(BB30,"*1/8*"),"1/8",IF(COUNTIF(BB30,"*1/4*"),"1/4",IF(COUNTIF(BB30,"*1/2*"),"1/2",IF(COUNTIF(BB30,"*Finale +*"),"F+PF","Finale")))))," "))</f>
        <v xml:space="preserve"> </v>
      </c>
      <c r="BB26" s="33" t="str">
        <f>IF(AND(OR(W26="1/16",Y26="1/16",AA26="1/16",AC26="1/16",AE26="1/16",AG26="1/16",AI26="1/16",AK26="1/16",AM26="1/16",AM26="1/8",AO26="1/16",AO26="1/8",AQ26="1/16",AQ26="1/8",AS26="1/16",AS26="1/8",AU26="1/16",AU26="1/8",AU26="1/4",AW26="1/16",AW26="1/8",AW26="1/4",AW26="F+PF",AY26="1/16",AY26="1/8",AY26="1/4",AY26="1/2",AY26="Finale",AY26="F+PF"),BA26=" "),AZ26,IF(BB30&gt;0,IF(OR(COUNTIF(BB30,"*CO*"),COUNTIF(BB30,"*Poulie*")),"Poulies","Classique")," "))</f>
        <v xml:space="preserve"> </v>
      </c>
      <c r="BC26" s="35" t="str">
        <f>IF(OR(Y26="1/16",AA26="1/16",AC26="1/16",AE26="1/16",AG26="1/16",AI26="1/16",AK26="1/16",AM26="1/16",AO26="1/16",AO26="1/8",AQ26="1/16",AQ26="1/8",AS26="1/16",AS26="1/8",AU26="1/16",AU26="1/8",AW26="1/16",AW26="1/8",AW26="1/4",AY26="1/16",AY26="1/8",AY26="1/4",AY26="F+PF",BA26="1/16",BA26="1/8",BA26="1/4",BA26="1/2",BA26="Finale",BA26="F+PF")," ",IF(BD30&gt;0,IF(COUNTIF(BD30,"*1/16*"),"1/16",IF(COUNTIF(BD30,"*1/8*"),"1/8",IF(COUNTIF(BD30,"*1/4*"),"1/4",IF(COUNTIF(BD30,"*1/2*"),"1/2",IF(COUNTIF(BD30,"*Finale +*"),"F+PF","Finale")))))," "))</f>
        <v xml:space="preserve"> </v>
      </c>
      <c r="BD26" s="33" t="str">
        <f>IF(AND(OR(Y26="1/16",AA26="1/16",AC26="1/16",AE26="1/16",AG26="1/16",AI26="1/16",AK26="1/16",AM26="1/16",AO26="1/16",AO26="1/8",AQ26="1/16",AQ26="1/8",AS26="1/16",AS26="1/8",AU26="1/16",AU26="1/8",AW26="1/16",AW26="1/8",AW26="1/4",AY26="1/16",AY26="1/8",AY26="1/4",AY26="F+PF",BA26="1/16",BA26="1/8",BA26="1/4",BA26="1/2",BA26="Finale",BA26="F+PF"),BC26=" "),BB26,IF(BD30&gt;0,IF(OR(COUNTIF(BD30,"*CO*"),COUNTIF(BD30,"*Poulie*")),"Poulies","Classique")," "))</f>
        <v xml:space="preserve"> </v>
      </c>
      <c r="BE26" s="35" t="str">
        <f>IF(OR(AA26="1/16",AC26="1/16",AE26="1/16",AG26="1/16",AI26="1/16",AK26="1/16",AM26="1/16",AO26="1/16",AQ26="1/16",AQ26="1/8",AS26="1/16",AS26="1/8",AU26="1/16",AU26="1/8",AW26="1/16",AW26="1/8",AY26="1/16",AY26="1/8",AY26="1/4",BA26="1/16",BA26="1/8",BA26="1/4",BA26="F+PF",BC26="1/16",BC26="1/8",BC26="1/4",BC26="1/2",BC26="Finale",BC26="F+PF")," ",IF(BF30&gt;0,IF(COUNTIF(BF30,"*1/16*"),"1/16",IF(COUNTIF(BF30,"*1/8*"),"1/8",IF(COUNTIF(BF30,"*1/4*"),"1/4",IF(COUNTIF(BF30,"*1/2*"),"1/2",IF(COUNTIF(BF30,"*Finale +*"),"F+PF","Finale")))))," "))</f>
        <v xml:space="preserve"> </v>
      </c>
      <c r="BF26" s="33" t="str">
        <f>IF(AND(OR(AA26="1/16",AC26="1/16",AE26="1/16",AG26="1/16",AI26="1/16",AK26="1/16",AM26="1/16",AO26="1/16",AQ26="1/16",AQ26="1/8",AS26="1/16",AS26="1/8",AU26="1/16",AU26="1/8",AW26="1/16",AW26="1/8",AY26="1/16",AY26="1/8",AY26="1/4",BA26="1/16",BA26="1/8",BA26="1/4",BA26="F+PF",BC26="1/16",BC26="1/8",BC26="1/4",BC26="1/2",BC26="Finale",BC26="F+PF"),BE26=" "),BD26,IF(BF30&gt;0,IF(OR(COUNTIF(BF30,"*CO*"),COUNTIF(BF30,"*Poulie*")),"Poulies","Classique")," "))</f>
        <v xml:space="preserve"> </v>
      </c>
      <c r="BG26" s="35" t="str">
        <f>IF(OR(AC26="1/16",AE26="1/16",AG26="1/16",AI26="1/16",AK26="1/16",AM26="1/16",AO26="1/16",AQ26="1/16",AS26="1/16",AS26="1/8",AU26="1/16",AU26="1/8",AW26="1/16",AW26="1/8",AY26="1/16",AY26="1/8",BA26="1/16",BA26="1/8",BA26="1/4",BC26="1/16",BC26="1/8",BC26="1/4",BC26="F+PF",BE26="1/16",BE26="1/8",BE26="1/4",BE26="1/2",BE26="Finale",BE26="F+PF")," ",IF(BH30&gt;0,IF(COUNTIF(BH30,"*1/16*"),"1/16",IF(COUNTIF(BH30,"*1/8*"),"1/8",IF(COUNTIF(BH30,"*1/4*"),"1/4",IF(COUNTIF(BH30,"*1/2*"),"1/2",IF(COUNTIF(BH30,"*Finale +*"),"F+PF","Finale")))))," "))</f>
        <v xml:space="preserve"> </v>
      </c>
      <c r="BH26" s="33" t="str">
        <f>IF(AND(OR(AC26="1/16",AE26="1/16",AG26="1/16",AI26="1/16",AK26="1/16",AM26="1/16",AO26="1/16",AQ26="1/16",AS26="1/16",AS26="1/8",AU26="1/16",AU26="1/8",AW26="1/16",AW26="1/8",AY26="1/16",AY26="1/8",BA26="1/16",BA26="1/8",BA26="1/4",BC26="1/16",BC26="1/8",BC26="1/4",BC26="F+PF",BE26="1/16",BE26="1/8",BE26="1/4",BE26="1/2",BE26="Finale",BE26="F+PF"),BG26=" "),BF26,IF(BH30&gt;0,IF(OR(COUNTIF(BH30,"*CO*"),COUNTIF(BH30,"*Poulie*")),"Poulies","Classique")," "))</f>
        <v xml:space="preserve"> </v>
      </c>
      <c r="BI26" s="35" t="str">
        <f>IF(OR(AE26="1/16",AG26="1/16",AI26="1/16",AK26="1/16",AM26="1/16",AO26="1/16",AQ26="1/16",AS26="1/16",AU26="1/16",AU26="1/8",AW26="1/16",AW26="1/8",AY26="1/16",AY26="1/8",BA26="1/16",BA26="1/8",BC26="1/16",BC26="1/8",BC26="1/4",BE26="1/16",BE26="1/8",BE26="1/4",BE26="F+PF",BG26="1/16",BG26="1/8",BG26="1/4",BG26="1/2",BG26="Finale",BG26="F+PF")," ",IF(BJ30&gt;0,IF(COUNTIF(BJ30,"*1/16*"),"1/16",IF(COUNTIF(BJ30,"*1/8*"),"1/8",IF(COUNTIF(BJ30,"*1/4*"),"1/4",IF(COUNTIF(BJ30,"*1/2*"),"1/2",IF(COUNTIF(BJ30,"*Finale +*"),"F+PF","Finale")))))," "))</f>
        <v xml:space="preserve"> </v>
      </c>
      <c r="BJ26" s="33" t="str">
        <f>IF(AND(OR(AE26="1/16",AG26="1/16",AI26="1/16",AK26="1/16",AM26="1/16",AO26="1/16",AQ26="1/16",AS26="1/16",AU26="1/16",AU26="1/8",AW26="1/16",AW26="1/8",AY26="1/16",AY26="1/8",BA26="1/16",BA26="1/8",BC26="1/16",BC26="1/8",BC26="1/4",BE26="1/16",BE26="1/8",BE26="1/4",BE26="F+PF",BG26="1/16",BG26="1/8",BG26="1/4",BG26="1/2",BG26="Finale",BG26="F+PF"),BI26=" "),BH26,IF(BJ30&gt;0,IF(OR(COUNTIF(BJ30,"*CO*"),COUNTIF(BJ30,"*Poulie*")),"Poulies","Classique")," "))</f>
        <v xml:space="preserve"> </v>
      </c>
      <c r="BK26" s="35" t="str">
        <f>IF(OR(AG26="1/16",AI26="1/16",AK26="1/16",AM26="1/16",AO26="1/16",AQ26="1/16",AS26="1/16",AU26="1/16",AW26="1/16",AW26="1/8",AY26="1/16",AY26="1/8",BA26="1/16",BA26="1/8",BC26="1/16",BC26="1/8",BE26="1/16",BE26="1/8",BE26="1/4",BG26="1/16",BG26="1/8",BG26="1/4",BG26="F+PF",BI26="1/16",BI26="1/8",BI26="1/4",BI26="1/2",BI26="Finale",BI26="F+PF")," ",IF(BL30&gt;0,IF(COUNTIF(BL30,"*1/16*"),"1/16",IF(COUNTIF(BL30,"*1/8*"),"1/8",IF(COUNTIF(BL30,"*1/4*"),"1/4",IF(COUNTIF(BL30,"*1/2*"),"1/2",IF(COUNTIF(BL30,"*Finale +*"),"F+PF","Finale")))))," "))</f>
        <v xml:space="preserve"> </v>
      </c>
      <c r="BL26" s="33" t="str">
        <f>IF(AND(OR(AG26="1/16",AI26="1/16",AK26="1/16",AM26="1/16",AO26="1/16",AQ26="1/16",AS26="1/16",AU26="1/16",AW26="1/16",AW26="1/8",AY26="1/16",AY26="1/8",BA26="1/16",BA26="1/8",BC26="1/16",BC26="1/8",BE26="1/16",BE26="1/8",BE26="1/4",BG26="1/16",BG26="1/8",BG26="1/4",BG26="F+PF",BI26="1/16",BI26="1/8",BI26="1/4",BI26="1/2",BI26="Finale",BI26="F+PF"),BK26=" "),BJ26,IF(BL30&gt;0,IF(OR(COUNTIF(BL30,"*CO*"),COUNTIF(BL30,"*Poulie*")),"Poulies","Classique")," "))</f>
        <v xml:space="preserve"> </v>
      </c>
      <c r="BM26" s="35" t="str">
        <f>IF(OR(AI26="1/16",AK26="1/16",AM26="1/16",AO26="1/16",AQ26="1/16",AS26="1/16",AU26="1/16",AW26="1/16",AY26="1/16",AY26="1/8",BA26="1/16",BA26="1/8",BC26="1/16",BC26="1/8",BE26="1/16",BE26="1/8",BG26="1/16",BG26="1/8",BG26="1/4",BI26="1/16",BI26="1/8",BI26="1/4",BI26="F+PF",BK26="1/16",BK26="1/8",BK26="1/4",BK26="1/2",BK26="Finale",BK26="F+PF")," ",IF(BN30&gt;0,IF(COUNTIF(BN30,"*1/16*"),"1/16",IF(COUNTIF(BN30,"*1/8*"),"1/8",IF(COUNTIF(BN30,"*1/4*"),"1/4",IF(COUNTIF(BN30,"*1/2*"),"1/2",IF(COUNTIF(BN30,"*Finale +*"),"F+PF","Finale")))))," "))</f>
        <v xml:space="preserve"> </v>
      </c>
      <c r="BN26" s="33" t="str">
        <f>IF(AND(OR(AI26="1/16",AK26="1/16",AM26="1/16",AO26="1/16",AQ26="1/16",AS26="1/16",AU26="1/16",AW26="1/16",AY26="1/16",AY26="1/8",BA26="1/16",BA26="1/8",BC26="1/16",BC26="1/8",BE26="1/16",BE26="1/8",BG26="1/16",BG26="1/8",BG26="1/4",BI26="1/16",BI26="1/8",BI26="1/4",BI26="F+PF",BK26="1/16",BK26="1/8",BK26="1/4",BK26="1/2",BK26="Finale",BK26="F+PF"),BM26=" "),BL26,IF(BN30&gt;0,IF(OR(COUNTIF(BN30,"*CO*"),COUNTIF(BN30,"*Poulie*")),"Poulies","Classique")," "))</f>
        <v xml:space="preserve"> </v>
      </c>
      <c r="BO26" s="35" t="str">
        <f>IF(OR(AK26="1/16",AM26="1/16",AO26="1/16",AQ26="1/16",AS26="1/16",AU26="1/16",AW26="1/16",AY26="1/16",BA26="1/16",BA26="1/8",BC26="1/16",BC26="1/8",BE26="1/16",BE26="1/8",BG26="1/16",BG26="1/8",BI26="1/16",BI26="1/8",BI26="1/4",BK26="1/16",BK26="1/8",BK26="1/4",BK26="F+PF",BM26="1/16",BM26="1/8",BM26="1/4",BM26="1/2",BM26="Finale",BM26="F+PF")," ",IF(BP30&gt;0,IF(COUNTIF(BP30,"*1/16*"),"1/16",IF(COUNTIF(BP30,"*1/8*"),"1/8",IF(COUNTIF(BP30,"*1/4*"),"1/4",IF(COUNTIF(BP30,"*1/2*"),"1/2",IF(COUNTIF(BP30,"*Finale +*"),"F+PF","Finale")))))," "))</f>
        <v xml:space="preserve"> </v>
      </c>
      <c r="BP26" s="33" t="str">
        <f>IF(AND(OR(AK26="1/16",AM26="1/16",AO26="1/16",AQ26="1/16",AS26="1/16",AU26="1/16",AW26="1/16",AY26="1/16",BA26="1/16",BA26="1/8",BC26="1/16",BC26="1/8",BE26="1/16",BE26="1/8",BG26="1/16",BG26="1/8",BI26="1/16",BI26="1/8",BI26="1/4",BK26="1/16",BK26="1/8",BK26="1/4",BK26="F+PF",BM26="1/16",BM26="1/8",BM26="1/4",BM26="1/2",BM26="Finale",BM26="F+PF"),BO26=" "),BN26,IF(BP30&gt;0,IF(OR(COUNTIF(BP30,"*CO*"),COUNTIF(BP30,"*Poulie*")),"Poulies","Classique")," "))</f>
        <v xml:space="preserve"> </v>
      </c>
      <c r="BQ26" s="35" t="str">
        <f>IF(OR(AM26="1/16",AO26="1/16",AQ26="1/16",AS26="1/16",AU26="1/16",AW26="1/16",AY26="1/16",BA26="1/16",BC26="1/16",BC26="1/8",BE26="1/16",BE26="1/8",BG26="1/16",BG26="1/8",BI26="1/16",BI26="1/8",BK26="1/16",BK26="1/8",BK26="1/4",BM26="1/16",BM26="1/8",BM26="1/4",BM26="F+PF",BO26="1/8",BO26="1/4",BO26="1/2",BO26="Finale",BO26="F+PF")," ",IF(BR30&gt;0,IF(COUNTIF(BR30,"*1/16*"),"1/16",IF(COUNTIF(BR30,"*1/8*"),"1/8",IF(COUNTIF(BR30,"*1/4*"),"1/4",IF(COUNTIF(BR30,"*1/2*"),"1/2",IF(COUNTIF(BR30,"*Finale +*"),"F+PF","Finale")))))," "))</f>
        <v xml:space="preserve"> </v>
      </c>
      <c r="BR26" s="33" t="str">
        <f>IF(AND(OR(AM26="1/16",AO26="1/16",AQ26="1/16",AS26="1/16",AU26="1/16",AW26="1/16",AY26="1/16",BA26="1/16",BC26="1/16",BC26="1/8",BE26="1/16",BE26="1/8",BG26="1/16",BG26="1/8",BI26="1/16",BI26="1/8",BK26="1/16",BK26="1/8",BK26="1/4",BM26="1/16",BM26="1/8",BM26="1/4",BM26="F+PF",BO26="1/8",BO26="1/4",BO26="1/2",BO26="finale",BO26="F+PF"),BQ26=" "),BP26,IF(BR30&gt;0,IF(OR(COUNTIF(BR30,"*CO*"),COUNTIF(BR30,"*Poulie*")),"Poulies","Classique")," "))</f>
        <v xml:space="preserve"> </v>
      </c>
      <c r="BS26" s="35" t="str">
        <f>IF(OR(AO26="1/16",AQ26="1/16",AS26="1/16",AU26="1/16",AW26="1/16",AY26="1/16",BA26="1/16",BC26="1/16",BE26="1/16",BE26="1/8",BG26="1/16",BG26="1/8",BI26="1/16",BI26="1/8",BK26="1/16",BK26="1/8",BM26="1/16",BM26="1/8",BM26="1/4",BO26="1/8",BO26="1/4",BO26="F+PF",BQ26="1/8",BQ26="1/4",BQ26="1/2",BQ26="Finale",BQ26="F+PF")," ",IF(BT30&gt;0,IF(COUNTIF(BT30,"*1/16*"),"1/16",IF(COUNTIF(BT30,"*1/8*"),"1/8",IF(COUNTIF(BT30,"*1/4*"),"1/4",IF(COUNTIF(BT30,"*1/2*"),"1/2",IF(COUNTIF(BT30,"*Finale +*"),"F+PF","Finale")))))," "))</f>
        <v xml:space="preserve"> </v>
      </c>
      <c r="BT26" s="33" t="str">
        <f>IF(AND(OR(AO26="1/16",AQ26="1/16",AS26="1/16",AU26="1/16",AW26="1/16",AY26="1/16",BA26="1/16",BC26="1/16",BE26="1/16",BE26="1/8",BG26="1/16",BG26="1/8",BI26="1/16",BI26="1/8",BK26="1/16",BK26="1/8",BM26="1/16",BM26="1/8",BM26="1/4",BO26="1/8",BO26="1/4",BO26="F+PF",BQ26="1/8",BQ26="1/4",BQ26="1/2",BQ26="Finale",BQ26="F+PF"),BS26=" "),BR26,IF(BT30&gt;0,IF(OR(COUNTIF(BT30,"*CO*"),COUNTIF(BT30,"*Poulie*")),"Poulies","Classique")," "))</f>
        <v xml:space="preserve"> </v>
      </c>
      <c r="BU26" s="35" t="str">
        <f>IF(OR(AQ26="1/16",AS26="1/16",AU26="1/16",AW26="1/16",AY26="1/16",BA26="1/16",BC26="1/16",BE26="1/16",BG26="1/16",BG26="1/8",BI26="1/16",BI26="1/8",BK26="1/16",BK26="1/8",BM26="1/16",BM26="1/8",BO26="1/8",BO26="1/4",BQ26="1/8",BQ26="1/4",BQ26="F+PF",BS26="1/8",BS26="1/4",BS26="1/2",BS26="Finale",BS26="F+PF")," ",IF(BV30&gt;0,IF(COUNTIF(BV30,"*1/16*"),"1/16",IF(COUNTIF(BV30,"*1/8*"),"1/8",IF(COUNTIF(BV30,"*1/4*"),"1/4",IF(COUNTIF(BV30,"*1/2*"),"1/2",IF(COUNTIF(BV30,"*Finale +*"),"F+PF","Finale")))))," "))</f>
        <v xml:space="preserve"> </v>
      </c>
      <c r="BV26" s="33" t="str">
        <f>IF(AND(OR(AQ26="1/16",AS26="1/16",AU26="1/16",AW26="1/16",AY26="1/16",BA26="1/16",BC26="1/16",BE26="1/16",BG26="1/16",BG26="1/8",BI26="1/16",BI26="1/8",BK26="1/16",BK26="1/8",BM26="1/16",BM26="1/8",BO26="1/8",BO26="1/4",BQ26="1/8",BQ26="1/4",BQ26="F+PF",BS26="1/8",BS26="1/4",BS26="1/2",BS26="Finale",BS26="F+PF"),BU26=" "),BT26,IF(BV30&gt;0,IF(OR(COUNTIF(BV30,"*CO*"),COUNTIF(BV30,"*Poulie*")),"Poulies","Classique")," "))</f>
        <v xml:space="preserve"> </v>
      </c>
      <c r="BW26" s="35" t="str">
        <f>IF(OR(AS26="1/16",AU26="1/16",AW26="1/16",AY26="1/16",BA26="1/16",BC26="1/16",BE26="1/16",BG26="1/16",BI26="1/16",BI26="1/8",BK26="1/16",BK26="1/8",BM26="1/16",BM26="1/8",BO26="1/8",BQ26="1/8",BQ26="1/4",BS26="1/8",BS26="1/4",BS26="F+PF",BU26="1/8",BU26="1/4",BU26="1/2",BU26="Finale",BU26="F+PF")," ",IF(BX30&gt;0,IF(COUNTIF(BX30,"*1/16*"),"1/16",IF(COUNTIF(BX30,"*1/8*"),"1/8",IF(COUNTIF(BX30,"*1/4*"),"1/4",IF(COUNTIF(BX30,"*1/2*"),"1/2",IF(COUNTIF(BX30,"*Finale +*"),"F+PF","Finale")))))," "))</f>
        <v xml:space="preserve"> </v>
      </c>
      <c r="BX26" s="33" t="str">
        <f>IF(AND(OR(AS26="1/16",AU26="1/16",AW26="1/16",AY26="1/16",BA26="1/16",BC26="1/16",BE26="1/16",BG26="1/16",BI26="1/16",BI26="1/8",BK26="1/16",BK26="1/8",BM26="1/16",BM26="1/8",BO26="1/8",BQ26="1/8",BQ26="1/4",BS26="1/8",BS26="1/4",BS26="F+PF",BU26="1/8",BU26="1/4",BU26="1/2",BU26="Finale",BU26="F+PF"),BW26=" "),BV26,IF(BX30&gt;0,IF(OR(COUNTIF(BX30,"*CO*"),COUNTIF(BX30,"*Poulie*")),"Poulies","Classique")," "))</f>
        <v xml:space="preserve"> </v>
      </c>
      <c r="BY26" s="35" t="str">
        <f>IF(OR(AU26="1/16",AW26="1/16",AY26="1/16",BA26="1/16",BC26="1/16",BE26="1/16",BG26="1/16",BI26="1/16",BK26="1/16",BK26="1/8",BM26="1/16",BM26="1/8",BO26="1/8",BQ26="1/8",BS26="1/8",BS26="1/4",BU26="1/8",BU26="1/4",BU26="F+PF",BW26="1/8",BW26="1/4",BW26="1/2",BW26="Finale",BW26="F+PF")," ",IF(BZ30&gt;0,IF(COUNTIF(BZ30,"*1/16*"),"1/16",IF(COUNTIF(BZ30,"*1/8*"),"1/8",IF(COUNTIF(BZ30,"*1/4*"),"1/4",IF(COUNTIF(BZ30,"*1/2*"),"1/2",IF(COUNTIF(BZ30,"*Finale +*"),"F+PF","Finale")))))," "))</f>
        <v xml:space="preserve"> </v>
      </c>
      <c r="BZ26" s="33" t="str">
        <f>IF(AND(OR(AU26="1/16",AW26="1/16",AY26="1/16",BA26="1/16",BC26="1/16",BE26="1/16",BG26="1/16",BI26="1/16",BK26="1/16",BK26="1/8",BM26="1/16",BM26="1/8",BO26="1/8",BQ26="1/8",BS26="1/8",BS26="1/4",BU26="1/8",BU26="1/4",BU26="F+PF",BW26="1/8",BW26="1/4",BW26="1/2",BW26="Finale",BW26="F+PF"),BY26=" "),BX26,IF(BZ30&gt;0,IF(OR(COUNTIF(BZ30,"*CO*"),COUNTIF(BZ30,"*Poulie*")),"Poulies","Classique")," "))</f>
        <v xml:space="preserve"> </v>
      </c>
      <c r="CA26" s="35" t="str">
        <f>IF(OR(AW26="1/16",AY26="1/16",BA26="1/16",BC26="1/16",BE26="1/16",BG26="1/16",BI26="1/16",BK26="1/16",BM26="1/16",BM26="1/8",BO26="1/8",BQ26="1/8",BS26="1/8",BU26="1/8",BU26="1/4",BW26="1/8",BW26="1/4",BW26="F+PF",BY26="1/8",BY26="1/4",BY26="1/2",BY26="Finale",BY26="F+PF")," ",IF(CB30&gt;0,IF(COUNTIF(CB30,"*1/16*"),"1/16",IF(COUNTIF(CB30,"*1/8*"),"1/8",IF(COUNTIF(CB30,"*1/4*"),"1/4",IF(COUNTIF(CB30,"*1/2*"),"1/2",IF(COUNTIF(CB30,"*Finale +*"),"F+PF","Finale")))))," "))</f>
        <v xml:space="preserve"> </v>
      </c>
      <c r="CB26" s="33" t="str">
        <f>IF(AND(OR(AW26="1/16",AY26="1/16",BA26="1/16",BC26="1/16",BE26="1/16",BG26="1/16",BI26="1/16",BK26="1/16",BM26="1/16",BM26="1/8",BO26="1/8",BQ26="1/8",BS26="1/8",BU26="1/8",BU26="1/4",BW26="1/8",BW26="1/4",BW26="F+PF",BY26="1/8",BY26="1/4",BY26="1/2",BY26="Finale",BY26="F+PF"),CA26=" "),BZ26,IF(CB30&gt;0,IF(OR(COUNTIF(CB30,"*CO*"),COUNTIF(CB30,"*Poulie*")),"Poulies","Classique")," "))</f>
        <v xml:space="preserve"> </v>
      </c>
      <c r="CC26" s="35" t="str">
        <f>IF(OR(AY26="1/16",BA26="1/16",BC26="1/16",BE26="1/16",BG26="1/16",BI26="1/16",BK26="1/16",BM26="1/16",BO26="1/8",BQ26="1/8",BS26="1/8",BU26="1/8",BW26="1/8",BW26="1/4",BY26="1/8",BY26="1/4",BY26="F+PF",CA26="1/8",CA26="1/4",CA26="1/2",CA26="Finale",CA26="F+PF")," ",IF(CD30&gt;0,IF(COUNTIF(CD30,"*1/16*"),"1/16",IF(COUNTIF(CD30,"*1/8*"),"1/8",IF(COUNTIF(CD30,"*1/4*"),"1/4",IF(COUNTIF(CD30,"*1/2*"),"1/2",IF(COUNTIF(CD30,"*Finale +*"),"F+PF","Finale")))))," "))</f>
        <v xml:space="preserve"> </v>
      </c>
      <c r="CD26" s="33" t="str">
        <f>IF(AND(OR(AY26="1/16",BA26="1/16",BC26="1/16",BE26="1/16",BG26="1/16",BI26="1/16",BK26="1/16",BM26="1/16",BO26="1/8",BQ26="1/8",BS26="1/8",BU26="1/8",BW26="1/8",BW26="1/4",BY26="1/8",BY26="1/4",BY26="F+PF",CA26="1/8",CA26="1/4",CA26="1/2",CA26="Finale",CA26="F+PF"),CC26=" "),CB26,IF(CD30&gt;0,IF(OR(COUNTIF(CD30,"*CO*"),COUNTIF(CD30,"*Poulie*")),"Poulies","Classique")," "))</f>
        <v xml:space="preserve"> </v>
      </c>
      <c r="CE26" s="35" t="str">
        <f>IF(OR(BA26="1/16",BC26="1/16",BE26="1/16",BG26="1/16",BI26="1/16",BK26="1/16",BM26="1/16",BQ26="1/8",BS26="1/8",BU26="1/8",BW26="1/8",BY26="1/8",BY26="1/4",CA26="1/8",CA26="1/4",CA26="F+PF",CC26="1/8",CC26="1/4",CC26="1/2",CC26="Finale",CC26="F+PF")," ",IF(CF30&gt;0,IF(COUNTIF(CF30,"*1/16*"),"1/16",IF(COUNTIF(CF30,"*1/8*"),"1/8",IF(COUNTIF(CF30,"*1/4*"),"1/4",IF(COUNTIF(CF30,"*1/2*"),"1/2",IF(COUNTIF(CF30,"*Finale +*"),"F+PF","Finale")))))," "))</f>
        <v xml:space="preserve"> </v>
      </c>
      <c r="CF26" s="33" t="str">
        <f>IF(AND(OR(BA26="1/16",BC26="1/16",BE26="1/16",BG26="1/16",BI26="1/16",BK26="1/16",BM26="1/16",BQ26="1/8",BS26="1/8",BU26="1/8",BW26="1/8",BY26="1/8",BY26="1/4",CA26="1/8",CA26="1/4",CA26="F+PF",CC26="1/8",CC26="1/4",CC26="1/2",CC26="Finale",CC26="F+PF"),CE26=" "),CD26,IF(CF30&gt;0,IF(OR(COUNTIF(CF30,"*CO*"),COUNTIF(CF30,"*Poulie*")),"Poulies","Classique")," "))</f>
        <v xml:space="preserve"> </v>
      </c>
      <c r="CG26" s="35" t="str">
        <f>IF(OR(BC26="1/16",BE26="1/16",BG26="1/16",BI26="1/16",BK26="1/16",BM26="1/16",BS26="1/8",BU26="1/8",BW26="1/8",BY26="1/8",CA26="1/8",CA26="1/4",CC26="1/8",CC26="1/4",CC26="F+PF",CE26="1/4",CE26="1/2",CE26="Finale",CE26="F+PF")," ",IF(CH30&gt;0,IF(COUNTIF(CH30,"*1/16*"),"1/16",IF(COUNTIF(CH30,"*1/8*"),"1/8",IF(COUNTIF(CH30,"*1/4*"),"1/4",IF(COUNTIF(CH30,"*1/2*"),"1/2",IF(COUNTIF(CH30,"*Finale +*"),"F+PF","Finale")))))," "))</f>
        <v xml:space="preserve"> </v>
      </c>
      <c r="CH26" s="33" t="str">
        <f>IF(AND(OR(BC26="1/16",BE26="1/16",BG26="1/16",BI26="1/16",BK26="1/16",BM26="1/16",BS26="1/8",BU26="1/8",BW26="1/8",BY26="1/8",CA26="1/8",CA26="1/4",CC26="1/8",CC26="1/4",CC26="F+PF",CE26="1/4",CE26="1/2",CE26="Finale",CE26="F+PF"),CG26=" "),CF26,IF(CH30&gt;0,IF(OR(COUNTIF(CH30,"*CO*"),COUNTIF(CH30,"*Poulie*")),"Poulies","Classique")," "))</f>
        <v xml:space="preserve"> </v>
      </c>
      <c r="CI26" s="35" t="str">
        <f>IF(OR(BE26="1/16",BG26="1/16",BI26="1/16",BK26="1/16",BM26="1/16",BU26="1/8",BW26="1/8",BY26="1/8",CA26="1/8",CC26="1/8",CC26="1/4",CE26="1/4",CE26="F+PF",CG26="1/4",CG26="1/2",CG26="Finale",CG26="F+PF")," ",IF(CJ30&gt;0,IF(COUNTIF(CJ30,"*1/16*"),"1/16",IF(COUNTIF(CJ30,"*1/8*"),"1/8",IF(COUNTIF(CJ30,"*1/4*"),"1/4",IF(COUNTIF(CJ30,"*1/2*"),"1/2",IF(COUNTIF(CJ30,"*Finale +*"),"F+PF","Finale")))))," "))</f>
        <v xml:space="preserve"> </v>
      </c>
      <c r="CJ26" s="33" t="str">
        <f>IF(AND(OR(BE26="1/16",BG26="1/16",BI26="1/16",BK26="1/16",BM26="1/16",BU26="1/8",BW26="1/8",BY26="1/8",CA26="1/8",CC26="1/8",CC26="1/4",CE26="1/4",CE26="F+PF",CG26="1/4",CG26="1/2",CG26="Finale",CG26="F+PF"),CI26=" "),CH26,IF(CJ30&gt;0,IF(OR(COUNTIF(CJ30,"*CO*"),COUNTIF(CJ30,"*Poulie*")),"Poulies","Classique")," "))</f>
        <v xml:space="preserve"> </v>
      </c>
      <c r="CK26" s="35" t="str">
        <f>IF(OR(BG26="1/16",BI26="1/16",BK26="1/16",BM26="1/16",BW26="1/8",BY26="1/8",CA26="1/8",CC26="1/8",CE26="1/4",CG26="1/4",CG26="F+PF",CI26="1/4",CI26="1/2",CI26="Finale",CI26="F+PF")," ",IF(CL30&gt;0,IF(COUNTIF(CL30,"*1/16*"),"1/16",IF(COUNTIF(CL30,"*1/8*"),"1/8",IF(COUNTIF(CL30,"*1/4*"),"1/4",IF(COUNTIF(CL30,"*1/2*"),"1/2",IF(COUNTIF(CL30,"*Finale +*"),"F+PF","Finale")))))," "))</f>
        <v xml:space="preserve"> </v>
      </c>
      <c r="CL26" s="33" t="str">
        <f>IF(AND(OR(BG26="1/16",BI26="1/16",BK26="1/16",BM26="1/16",BW26="1/8",BY26="1/8",CA26="1/8",CC26="1/8",CE26="1/4",CG26="1/4",CG26="F+PF",CI26="1/4",CI26="1/2",CI26="Finale",CI26="F+PF"),CK26=" "),CJ26,IF(CL30&gt;0,IF(OR(COUNTIF(CL30,"*CO*"),COUNTIF(CL30,"*Poulie*")),"Poulies","Classique")," "))</f>
        <v xml:space="preserve"> </v>
      </c>
      <c r="CM26" s="35" t="str">
        <f>IF(OR(BI26="1/16",BK26="1/16",BM26="1/16",BY26="1/8",CA26="1/8",CC26="1/8",CG26="1/4",CI26="1/4",CI26="F+PF",CK26="1/4",CK26="1/2",CK26="Finale",CK26="F+PF")," ",IF(CN30&gt;0,IF(COUNTIF(CN30,"*1/16*"),"1/16",IF(COUNTIF(CN30,"*1/8*"),"1/8",IF(COUNTIF(CN30,"*1/4*"),"1/4",IF(COUNTIF(CN30,"*1/2*"),"1/2",IF(COUNTIF(CN30,"*Finale +*"),"F+PF","Finale")))))," "))</f>
        <v xml:space="preserve"> </v>
      </c>
      <c r="CN26" s="33" t="str">
        <f>IF(AND(OR(BI26="1/16",BK26="1/16",BM26="1/16",BY26="1/8",CA26="1/8",CC26="1/8",CG26="1/4",CI26="1/4",CI26="F+PF",CK26="1/4",CK26="1/2",CK26="Finale",CK26="F+PF"),CM26=" "),CL26,IF(CN30&gt;0,IF(OR(COUNTIF(CN30,"*CO*"),COUNTIF(CN30,"*Poulie*")),"Poulies","Classique")," "))</f>
        <v xml:space="preserve"> </v>
      </c>
      <c r="CO26" s="35" t="str">
        <f>IF(OR(BK26="1/16",BM26="1/16",CA26="1/8",CC26="1/8",CI26="1/4",CK26="1/4",CK26="F+PF",CM26="1/2",CM26="Finale",CM26="F+PF")," ",IF(CP30&gt;0,IF(COUNTIF(CP30,"*1/16*"),"1/16",IF(COUNTIF(CP30,"*1/8*"),"1/8",IF(COUNTIF(CP30,"*1/4*"),"1/4",IF(COUNTIF(CP30,"*1/2*"),"1/2",IF(COUNTIF(CP30,"*Finale +*"),"F+PF","Finale")))))," "))</f>
        <v xml:space="preserve"> </v>
      </c>
      <c r="CP26" s="33" t="str">
        <f>IF(AND(OR(BK26="1/16",BM26="1/16",CA26="1/8",CC26="1/8",CI26="1/4",CK26="1/4",CK26="F+PF",CM26="1/2",CM26="Finale",CM26="F+PF"),CO26=" "),CN26,IF(CP30&gt;0,IF(OR(COUNTIF(CP30,"*CO*"),COUNTIF(CP30,"*Poulie*")),"Poulies","Classique")," "))</f>
        <v xml:space="preserve"> </v>
      </c>
      <c r="CQ26" s="35" t="str">
        <f>IF(OR(BM26="1/16",CC26="1/8",CK26="1/4",CM26="F+PF",CO26="1/2",CO26="Finale")," ",IF(CR30&gt;0,IF(COUNTIF(CR30,"*1/16*"),"1/16",IF(COUNTIF(CR30,"*1/8*"),"1/8",IF(COUNTIF(CR30,"*1/4*"),"1/4",IF(COUNTIF(C30,"*1/2*"),"1/2",IF(COUNTIF(CR30,"*Finale +*"),"F+PF","Finale")))))," "))</f>
        <v xml:space="preserve"> </v>
      </c>
      <c r="CR26" s="33" t="str">
        <f>IF(AND(OR(BM26="1/16",CC26="1/8",CK26="1/4",CM26="F+PF",CO26="1/2",CO26="Finale"),CQ26=" "),CP26,IF(CR30&gt;0,IF(OR(COUNTIF(CR30,"*CO*"),COUNTIF(CR30,"*Poulie*")),"Poulies","Classique")," "))</f>
        <v xml:space="preserve"> </v>
      </c>
      <c r="DA26" s="31" t="s">
        <v>16</v>
      </c>
      <c r="DB26" s="57" t="str">
        <f>IF(OR($B$10&lt;&gt;0,$D$10&lt;&gt;0,$F$10&lt;&gt;0,$H$10&lt;&gt;0,$J$10&lt;&gt;0,$L$10&lt;&gt;0,$N$10&lt;&gt;0,$P$10&lt;&gt;0,$R$10&lt;&gt;0,$T$10&lt;&gt;0,$V$10&lt;&gt;0,$X$10&lt;&gt;0,$Z$10&lt;&gt;0,$AB$10&lt;&gt;0,$AD$10&lt;&gt;0,$AF$10&lt;&gt;0,$AH$10&lt;&gt;0,$AJ$10&lt;&gt;0,$AL$10&lt;&gt;0,$AN$10&lt;&gt;0,$AP$10&lt;&gt;0,$AR$10&lt;&gt;0,$AT$10&lt;&gt;0,$AV$10&lt;&gt;0,$AX$10&lt;&gt;0,$AZ$10&lt;&gt;0,$BB$10&lt;&gt;0,$BD$10&lt;&gt;0,$BF$10&lt;&gt;0,$BH$10&lt;&gt;0,$BJ$10&lt;&gt;0,$BL$10&lt;&gt;0,$BN$10&lt;&gt;0,$BP$10&lt;&gt;0,$BR$10&lt;&gt;0,$BT$10&lt;&gt;0,$BV$10&lt;&gt;0,$BX$10&lt;&gt;0,$BZ$10&lt;&gt;0,$CB$10&lt;&gt;0,$CD$10&lt;&gt;0,$CF$10&lt;&gt;0,$CH$10&lt;&gt;0,$CJ$10&lt;&gt;0,$CL$10&lt;&gt;0,$CN$10&lt;&gt;0,$CP$10&lt;&gt;0,$CR$10&lt;&gt;0),IF(AND(COUNTIF($B$10,"*SVH*"),$B$6="Classique"),$B$7,IF(AND(COUNTIF($D$10,"*SVH*"),$D$6="Classique"),$D$7,IF(AND(COUNTIF($F$10,"*SVH*"),$F$6="Classique"),$F$7,IF(AND(COUNTIF($H$10,"*SVH*"),$H$6="Classique"),$H$7,IF(AND(COUNTIF($J$10,"*SVH*"),$J$6="Classique"),$J$7,IF(AND(COUNTIF($L$10,"*SVH*"),$L$6="Classique"),$L$7,IF(AND(COUNTIF($N$10,"*SVH*"),$N$6="Classique"),$N$7,IF(AND(COUNTIF($P$10,"*SVH*"),$P$6="Classique"),$P$7,IF(AND(COUNTIF($R$10,"*SVH*"),$R$6="Classique"),$R$7,IF(AND(COUNTIF($T$10,"*SVH*"),$T$6="Classique"),$T$7,IF(AND(COUNTIF($V$10,"*SVH*"),$V$6="Classique"),$V$7,IF(AND(COUNTIF($X$10,"*SVH*"),$X$6="Classique"),$X$7,IF(AND(COUNTIF($Z$10,"*SVH*"),$Z$6="Classique"),$Z$7,IF(AND(COUNTIF($AB$10,"*SVH*"),$AB$6="Classique"),$AB$7,IF(AND(COUNTIF($AD$10,"*SVH*"),$AD$6="Classique"),$AD$7,IF(AND(COUNTIF($AF$10,"*SVH*"),$AF$6="Classique"),$AF$7,IF(AND(COUNTIF($AH$10,"*SVH*"),$AH$6="Classique"),$AH$7,IF(AND(COUNTIF($AJ$10,"*SVH*"),$AJ$6="Classique"),$AJ$7,IF(AND(COUNTIF($AL$10,"*SVH*"),$AL$6="Classique"),$AL$7,IF(AND(COUNTIF($AN$10,"*SVH*"),$AN$6="Classique"),$AN$7,IF(AND(COUNTIF($AP$10,"*SVH*"),$AP$6="Classique"),$AP$7,IF(AND(COUNTIF($AR$10,"*SVH*"),$AR$6="Classique"),$AR$7,IF(AND(COUNTIF($AT$10,"*SVH*"),$AT$6="Classique"),$AT$7,IF(AND(COUNTIF($AV$10,"*SVH*"),$AV$6="Classique"),$AV$7,IF(AND(COUNTIF($AX$10,"*SVH*"),$AX$6="Classique"),$AX$7,IF(AND(COUNTIF($AZ$10,"*SVH*"),$AZ$6="Classique"),$AZ$7,IF(AND(COUNTIF($BB$10,"*SVH*"),$BB$6="Classique"),$BB$7,IF(AND(COUNTIF($BD$10,"*SVH*"),$BD$6="Classique"),$BD$7,IF(AND(COUNTIF($BF$10,"*SVH*"),$BF$6="Classique"),$BF$7,IF(AND(COUNTIF($BH$10,"*SVH*"),$BH$6="Classique"),$BH$7,IF(AND(COUNTIF($BJ$10,"*SVH*"),$BJ$6="Classique"),$BJ$7,IF(AND(COUNTIF($BL$10,"*SVH*"),$BL$6="Classique"),$BL$7,IF(AND(COUNTIF($BN$10,"*SVH*"),$BN$6="Classique"),$BN$7,IF(AND(COUNTIF($BP$10,"*SVH*"),$BP$6="Classique"),$BP$7,IF(AND(COUNTIF($BR$10,"*SVH*"),$BR$6="Classique"),$BR$7,IF(AND(COUNTIF($BT$10,"*SVH*"),$BT$6="Classique"),$BT$7,IF(AND(COUNTIF($BV$10,"*SVH*"),$BV$6="Classique"),$BV$7,IF(AND(COUNTIF($BX$10,"*SVH*"),$BX$6="Classique"),$BX$7,IF(AND(COUNTIF($BZ$10,"*SVH*"),$BZ$6="Classique"),$BZ$7,IF(AND(COUNTIF($CB$10,"*SVH*"),$CB$6="Classique"),$CB$7,IF(AND(COUNTIF($CD$10,"*SVH*"),$CD$6="Classique"),$CD$7,IF(AND(COUNTIF($CF$10,"*SVH*"),$CF$6="Classique"),$CF$7,IF(AND(COUNTIF($CH$10,"*SVH*"),$CH$6="Classique"),$CH$7,IF(AND(COUNTIF($CJ$10,"*SVH*"),$CJ$6="Classique"),$CJ$7,IF(AND(COUNTIF($CL$10,"*SVH*"),$CL$6="Classique"),$CL$7,IF(AND(COUNTIF($CN$10,"*SVH*"),$CN$6="Classique"),$CN$7,IF(AND(COUNTIF($CP$10,"*SVH*"),$CP$6="Classique"),$CP$7,IF(AND(COUNTIF($CR$10,"*SVH*"),$CR$6="Classique"),$CR$7," "))))))))))))))))))))))))))))))))))))))))))))))))," ")</f>
        <v xml:space="preserve"> </v>
      </c>
      <c r="DC26" s="37" t="str">
        <f t="shared" si="0"/>
        <v xml:space="preserve"> </v>
      </c>
      <c r="DD26" s="37" t="str">
        <f t="shared" si="1"/>
        <v xml:space="preserve"> </v>
      </c>
      <c r="DE26" s="57" t="str">
        <f>IF(OR($B$20&lt;&gt;0,$D$20&lt;&gt;0,$F$20&lt;&gt;0,$H$20&lt;&gt;0,$J$20&lt;&gt;0,$L$20&lt;&gt;0,$N$20&lt;&gt;0,$P$20&lt;&gt;0,$R$20&lt;&gt;0,$T$20&lt;&gt;0,$V$20&lt;&gt;0,$X$20&lt;&gt;0,$Z$20&lt;&gt;0,$AB$20&lt;&gt;0,$AD$20&lt;&gt;0,$AF$20&lt;&gt;0,$AH$20&lt;&gt;0,$AJ$20&lt;&gt;0,$AL$20&lt;&gt;0,$AN$20&lt;&gt;0,$AP$20&lt;&gt;0,$AR$20&lt;&gt;0,$AT$20&lt;&gt;0,$AV$20&lt;&gt;0,$AX$20&lt;&gt;0,$AZ$20&lt;&gt;0,$BB$20&lt;&gt;0,$BD$20&lt;&gt;0,$BF$20&lt;&gt;0,$BH$20&lt;&gt;0,$BJ$20&lt;&gt;0,$BL$20&lt;&gt;0,$BN$20&lt;&gt;0,$BP$20&lt;&gt;0,$BR$20&lt;&gt;0,$BT$20&lt;&gt;0,$BV$20&lt;&gt;0,$BX$20&lt;&gt;0,$BZ$20&lt;&gt;0,$CB$20&lt;&gt;0,$CD$20&lt;&gt;0,$CF$20&lt;&gt;0,$CH$20&lt;&gt;0,$CJ$20&lt;&gt;0,$CL$20&lt;&gt;0,$CN$20&lt;&gt;0,$CP$20&lt;&gt;0,$CR$20&lt;&gt;0),IF(AND(COUNTIF($B$20,"*SVH*"),$B$16="Classique"),$B$17,IF(AND(COUNTIF($D$20,"*SVH*"),$D$16="Classique"),$D$17,IF(AND(COUNTIF($F$20,"*SVH*"),$F$16="Classique"),$F$17,IF(AND(COUNTIF($H$20,"*SVH*"),$H$16="Classique"),$H$17,IF(AND(COUNTIF($J$20,"*SVH*"),$J$16="Classique"),$J$17,IF(AND(COUNTIF($L$20,"*SVH*"),$L$16="Classique"),$L$17,IF(AND(COUNTIF($N$20,"*SVH*"),$N$16="Classique"),$N$17,IF(AND(COUNTIF($P$20,"*SVH*"),$P$16="Classique"),$P$17,IF(AND(COUNTIF($R$20,"*SVH*"),$R$16="Classique"),$R$17,IF(AND(COUNTIF($T$20,"*SVH*"),$T$16="Classique"),$T$17,IF(AND(COUNTIF($V$20,"*SVH*"),$V$16="Classique"),$V$17,IF(AND(COUNTIF($X$20,"*SVH*"),$X$16="Classique"),$X$17,IF(AND(COUNTIF($Z$20,"*SVH*"),$Z$16="Classique"),$Z$17,IF(AND(COUNTIF($AB$20,"*SVH*"),$AB$16="Classique"),$AB$17,IF(AND(COUNTIF($AD$20,"*SVH*"),$AD$16="Classique"),$AD$17,IF(AND(COUNTIF($AF$20,"*SVH*"),$AF$16="Classique"),$AF$17,IF(AND(COUNTIF($AH$20,"*SVH*"),$AH$16="Classique"),$AH$17,IF(AND(COUNTIF($AJ$20,"*SVH*"),$AJ$16="Classique"),$AJ$17,IF(AND(COUNTIF($AL$20,"*SVH*"),$AL$16="Classique"),$AL$17,IF(AND(COUNTIF($AN$20,"*SVH*"),$AN$16="Classique"),$AN$17,IF(AND(COUNTIF($AP$20,"*SVH*"),$AP$16="Classique"),$AP$17,IF(AND(COUNTIF($AR$20,"*SVH*"),$AR$16="Classique"),$AR$17,IF(AND(COUNTIF($AT$20,"*SVH*"),$AT$16="Classique"),$AT$17,IF(AND(COUNTIF($AV$20,"*SVH*"),$AV$16="Classique"),$AV$17,IF(AND(COUNTIF($AX$20,"*SVH*"),$AX$16="Classique"),$AX$17,IF(AND(COUNTIF($AZ$20,"*SVH*"),$AZ$16="Classique"),$AZ$17,IF(AND(COUNTIF($BB$20,"*SVH*"),$BB$16="Classique"),$BB$17,IF(AND(COUNTIF($BD$20,"*SVH*"),$BD$16="Classique"),$BD$17,IF(AND(COUNTIF($BF$20,"*SVH*"),$BF$16="Classique"),$BF$17,IF(AND(COUNTIF($BH$20,"*SVH*"),$BH$16="Classique"),$BH$17,IF(AND(COUNTIF($BJ$20,"*SVH*"),$BJ$16="Classique"),$BJ$17,IF(AND(COUNTIF($BL$20,"*SVH*"),$BL$16="Classique"),$BL$17,IF(AND(COUNTIF($BN$20,"*SVH*"),$BN$16="Classique"),$BN$17,IF(AND(COUNTIF($BP$20,"*SVH*"),$BP$16="Classique"),$BP$17,IF(AND(COUNTIF($BR$20,"*SVH*"),$BR$16="Classique"),$BR$17,IF(AND(COUNTIF($BT$20,"*SVH*"),$BT$16="Classique"),$BT$17,IF(AND(COUNTIF($BV$20,"*SVH*"),$BV$16="Classique"),$BV$17,IF(AND(COUNTIF($BX$20,"*SVH*"),$BX$16="Classique"),$BX$17,IF(AND(COUNTIF($BZ$20,"*SVH*"),$BZ$16="Classique"),$BZ$17,IF(AND(COUNTIF($CB$20,"*SVH*"),$CB$16="Classique"),$CB$17,IF(AND(COUNTIF($CD$20,"*SVH*"),$CD$16="Classique"),$CD$17,IF(AND(COUNTIF($CF$20,"*SVH*"),$CF$16="Classique"),$CF$17,IF(AND(COUNTIF($CH$20,"*SVH*"),$CH$16="Classique"),$CH$17,IF(AND(COUNTIF($CJ$20,"*SVH*"),$CJ$16="Classique"),$CJ$17,IF(AND(COUNTIF($CL$20,"*SVH*"),$CL$16="Classique"),$CL$17,IF(AND(COUNTIF($CN$20,"*SVH*"),$CN$16="Classique"),$CN$17,IF(AND(COUNTIF($CP$20,"*SVH*"),$CP$16="Classique"),$CP$17,IF(AND(COUNTIF($CR$20,"*SVH*"),$CR$16="Classique"),$CR$17," "))))))))))))))))))))))))))))))))))))))))))))))))," ")</f>
        <v xml:space="preserve"> </v>
      </c>
      <c r="DF26" s="37" t="str">
        <f t="shared" si="2"/>
        <v xml:space="preserve"> </v>
      </c>
      <c r="DG26" s="37" t="str">
        <f t="shared" si="3"/>
        <v xml:space="preserve"> </v>
      </c>
      <c r="DH26" s="57" t="str">
        <f>IF(OR($B$30&lt;&gt;0,$D$30&lt;&gt;0,$F$30&lt;&gt;0,$H$30&lt;&gt;0,$J$30&lt;&gt;0,$L$30&lt;&gt;0,$N$30&lt;&gt;0,$P$30&lt;&gt;0,$R$30&lt;&gt;0,$T$30&lt;&gt;0,$V$30&lt;&gt;0,$X$30&lt;&gt;0,$Z$30&lt;&gt;0,$AB$30&lt;&gt;0,$AD$30&lt;&gt;0,$AF$30&lt;&gt;0,$AH$30&lt;&gt;0,$AJ$30&lt;&gt;0,$AL$30&lt;&gt;0,$AN$30&lt;&gt;0,$AP$30&lt;&gt;0,$AR$30&lt;&gt;0,$AT$30&lt;&gt;0,$AV$30&lt;&gt;0,$AX$30&lt;&gt;0,$AZ$30&lt;&gt;0,$BB$30&lt;&gt;0,$BD$30&lt;&gt;0,$BF$30&lt;&gt;0,$BH$30&lt;&gt;0,$BJ$30&lt;&gt;0,$BL$30&lt;&gt;0,$BN$30&lt;&gt;0,$BP$30&lt;&gt;0,$BR$30&lt;&gt;0,$BT$30&lt;&gt;0,$BV$30&lt;&gt;0,$BX$30&lt;&gt;0,$BZ$30&lt;&gt;0,$CB$30&lt;&gt;0,$CD$30&lt;&gt;0,$CF$30&lt;&gt;0,$CH$30&lt;&gt;0,$CJ$30&lt;&gt;0,$CL$30&lt;&gt;0,$CN$30&lt;&gt;0,$CP$30&lt;&gt;0,$CR$30&lt;&gt;0),IF(AND(COUNTIF($B$30,"*SVH*"),$B$26="Classique"),$B$27,IF(AND(COUNTIF($D$30,"*SVH*"),$D$26="Classique"),$D$27,IF(AND(COUNTIF($F$30,"*SVH*"),$F$26="Classique"),$F$27,IF(AND(COUNTIF($H$30,"*SVH*"),$H$26="Classique"),$H$27,IF(AND(COUNTIF($J$30,"*SVH*"),$J$26="Classique"),$J$27,IF(AND(COUNTIF($L$30,"*SVH*"),$L$26="Classique"),$L$27,IF(AND(COUNTIF($N$30,"*SVH*"),$N$26="Classique"),$N$27,IF(AND(COUNTIF($P$30,"*SVH*"),$P$26="Classique"),$P$27,IF(AND(COUNTIF($R$30,"*SVH*"),$R$26="Classique"),$R$27,IF(AND(COUNTIF($T$30,"*SVH*"),$T$26="Classique"),$T$27,IF(AND(COUNTIF($V$30,"*SVH*"),$V$26="Classique"),$V$27,IF(AND(COUNTIF($X$30,"*SVH*"),$X$26="Classique"),$X$27,IF(AND(COUNTIF($Z$30,"*SVH*"),$Z$26="Classique"),$Z$27,IF(AND(COUNTIF($AB$30,"*SVH*"),$AB$26="Classique"),$AB$27,IF(AND(COUNTIF($AD$30,"*SVH*"),$AD$26="Classique"),$AD$27,IF(AND(COUNTIF($AF$30,"*SVH*"),$AF$26="Classique"),$AF$27,IF(AND(COUNTIF($AH$30,"*SVH*"),$AH$26="Classique"),$AH$27,IF(AND(COUNTIF($AJ$30,"*SVH*"),$AJ$26="Classique"),$AJ$27,IF(AND(COUNTIF($AL$30,"*SVH*"),$AL$26="Classique"),$AL$27,IF(AND(COUNTIF($AN$30,"*SVH*"),$AN$26="Classique"),$AN$27,IF(AND(COUNTIF($AP$30,"*SVH*"),$AP$26="Classique"),$AP$27,IF(AND(COUNTIF($AR$30,"*SVH*"),$AR$26="Classique"),$AR$27,IF(AND(COUNTIF($AT$30,"*SVH*"),$AT$26="Classique"),$AT$27,IF(AND(COUNTIF($AV$30,"*SVH*"),$AV$26="Classique"),$AV$27,IF(AND(COUNTIF($AX$30,"*SVH*"),$AX$26="Classique"),$AX$27,IF(AND(COUNTIF($AZ$30,"*SVH*"),$AZ$26="Classique"),$AZ$27,IF(AND(COUNTIF($BB$30,"*SVH*"),$BB$26="Classique"),$BB$27,IF(AND(COUNTIF($BD$30,"*SVH*"),$BD$26="Classique"),$BD$27,IF(AND(COUNTIF($BF$30,"*SVH*"),$BF$26="Classique"),$BF$27,IF(AND(COUNTIF($BH$30,"*SVH*"),$BH$26="Classique"),$BH$27,IF(AND(COUNTIF($BJ$30,"*SVH*"),$BJ$26="Classique"),$BJ$27,IF(AND(COUNTIF($BL$30,"*SVH*"),$BL$26="Classique"),$BL$27,IF(AND(COUNTIF($BN$30,"*SVH*"),$BN$26="Classique"),$BN$27,IF(AND(COUNTIF($BP$30,"*SVH*"),$BP$26="Classique"),$BP$27,IF(AND(COUNTIF($BR$30,"*SVH*"),$BR$26="Classique"),$BR$27,IF(AND(COUNTIF($BT$30,"*SVH*"),$BT$26="Classique"),$BT$27,IF(AND(COUNTIF($BV$30,"*SVH*"),$BV$26="Classique"),$BV$27,IF(AND(COUNTIF($BX$30,"*SVH*"),$BX$26="Classique"),$BX$27,IF(AND(COUNTIF($BZ$30,"*SVH*"),$BZ$26="Classique"),$BZ$27,IF(AND(COUNTIF($CB$30,"*SVH*"),$CB$26="Classique"),$CB$27,IF(AND(COUNTIF($CD$30,"*SVH*"),$CD$26="Classique"),$CD$27,IF(AND(COUNTIF($CF$30,"*SVH*"),$CF$26="Classique"),$CF$27,IF(AND(COUNTIF($CH$30,"*SVH*"),$CH$26="Classique"),$CH$27,IF(AND(COUNTIF($CJ$30,"*SVH*"),$CJ$26="Classique"),$CJ$27,IF(AND(COUNTIF($CL$30,"*SVH*"),$CL$26="Classique"),$CL$27,IF(AND(COUNTIF($CN$30,"*SVH*"),$CN$26="Classique"),$CN$27,IF(AND(COUNTIF($CP$30,"*SVH*"),$CP$26="Classique"),$CP$27,IF(AND(COUNTIF($CR$30,"*SVH*"),$CR$26="Classique"),$CR$27," "))))))))))))))))))))))))))))))))))))))))))))))))," ")</f>
        <v xml:space="preserve"> </v>
      </c>
      <c r="DI26" s="57" t="str">
        <f t="shared" si="4"/>
        <v xml:space="preserve"> </v>
      </c>
      <c r="DJ26" s="39" t="str">
        <f t="shared" si="5"/>
        <v xml:space="preserve"> </v>
      </c>
      <c r="DK26" s="38" t="str">
        <f>IF(OR($B$40&lt;&gt;0,$D$40&lt;&gt;0,$F$40&lt;&gt;0,$H$40&lt;&gt;0,$J$40&lt;&gt;0,$L$40&lt;&gt;0,$N$40&lt;&gt;0,$P$40&lt;&gt;0,$R$40&lt;&gt;0,$T$40&lt;&gt;0,$V$40&lt;&gt;0,$X$40&lt;&gt;0,$Z$40&lt;&gt;0,$AB$40&lt;&gt;0,$AD$40&lt;&gt;0,$AF$40&lt;&gt;0,$AH$40&lt;&gt;0,$AJ$40&lt;&gt;0,$AL$40&lt;&gt;0,$AN$40&lt;&gt;0,$AP$40&lt;&gt;0,$AR$40&lt;&gt;0,$AT$40&lt;&gt;0,$AV$40&lt;&gt;0,$AX$40&lt;&gt;0,$AZ$40&lt;&gt;0,$BB$40&lt;&gt;0,$BD$40&lt;&gt;0,$BF$40&lt;&gt;0,$BH$40&lt;&gt;0,$BJ$40&lt;&gt;0,$BL$40&lt;&gt;0,$BN$40&lt;&gt;0,$BP$40&lt;&gt;0,$BR$40&lt;&gt;0,$BT$40&lt;&gt;0,$BV$40&lt;&gt;0,$BX$40&lt;&gt;0,$BZ$40&lt;&gt;0,$CB$40&lt;&gt;0,$CD$40&lt;&gt;0,$CF$40&lt;&gt;0,$CH$40&lt;&gt;0,$CJ$40&lt;&gt;0,$CL$40&lt;&gt;0,$CN$40&lt;&gt;0,$CP$40&lt;&gt;0,$CR$40&lt;&gt;0),IF(AND(COUNTIF($B$40,"*SVH*"),$B$36="Classique"),$B$37,IF(AND(COUNTIF($D$40,"*SVH*"),$D$36="Classique"),$D$37,IF(AND(COUNTIF($F$40,"*SVH*"),$F$36="Classique"),$F$37,IF(AND(COUNTIF($H$40,"*SVH*"),$H$36="Classique"),$H$37,IF(AND(COUNTIF($J$40,"*SVH*"),$J$36="Classique"),$J$37,IF(AND(COUNTIF($L$40,"*SVH*"),$L$36="Classique"),$L$37,IF(AND(COUNTIF($N$40,"*SVH*"),$N$36="Classique"),$N$37,IF(AND(COUNTIF($P$40,"*SVH*"),$P$36="Classique"),$P$37,IF(AND(COUNTIF($R$40,"*SVH*"),$R$36="Classique"),$R$37,IF(AND(COUNTIF($T$40,"*SVH*"),$T$36="Classique"),$T$37,IF(AND(COUNTIF($V$40,"*SVH*"),$V$36="Classique"),$V$37,IF(AND(COUNTIF($X$40,"*SVH*"),$X$36="Classique"),$X$37,IF(AND(COUNTIF($Z$40,"*SVH*"),$Z$36="Classique"),$Z$37,IF(AND(COUNTIF($AB$40,"*SVH*"),$AB$36="Classique"),$AB$37,IF(AND(COUNTIF($AD$40,"*SVH*"),$AD$36="Classique"),$AD$37,IF(AND(COUNTIF($AF$40,"*SVH*"),$AF$36="Classique"),$AF$37,IF(AND(COUNTIF($AH$40,"*SVH*"),$AH$36="Classique"),$AH$37,IF(AND(COUNTIF($AJ$40,"*SVH*"),$AJ$36="Classique"),$AJ$37,IF(AND(COUNTIF($AL$40,"*SVH*"),$AL$36="Classique"),$AL$37,IF(AND(COUNTIF($AN$40,"*SVH*"),$AN$36="Classique"),$AN$37,IF(AND(COUNTIF($AP$40,"*SVH*"),$AP$36="Classique"),$AP$37,IF(AND(COUNTIF($AR$40,"*SVH*"),$AR$36="Classique"),$AR$37,IF(AND(COUNTIF($AT$40,"*SVH*"),$AT$36="Classique"),$AT$37,IF(AND(COUNTIF($AV$40,"*SVH*"),$AV$36="Classique"),$AV$37,IF(AND(COUNTIF($AX$40,"*SVH*"),$AX$36="Classique"),$AX$37,IF(AND(COUNTIF($AZ$40,"*SVH*"),$AZ$36="Classique"),$AZ$37,IF(AND(COUNTIF($BB$40,"*SVH*"),$BB$36="Classique"),$BB$37,IF(AND(COUNTIF($BD$40,"*SVH*"),$BD$36="Classique"),$BD$37,IF(AND(COUNTIF($BF$40,"*SVH*"),$BF$36="Classique"),$BF$37,IF(AND(COUNTIF($BH$40,"*SVH*"),$BH$36="Classique"),$BH$37,IF(AND(COUNTIF($BJ$40,"*SVH*"),$BJ$36="Classique"),$BJ$37,IF(AND(COUNTIF($BL$40,"*SVH*"),$BL$36="Classique"),$BL$37,IF(AND(COUNTIF($BN$40,"*SVH*"),$BN$36="Classique"),$BN$37,IF(AND(COUNTIF($BP$40,"*SVH*"),$BP$36="Classique"),$BP$37,IF(AND(COUNTIF($BR$40,"*SVH*"),$BR$36="Classique"),$BR$37,IF(AND(COUNTIF($BT$40,"*SVH*"),$BT$36="Classique"),$BT$37,IF(AND(COUNTIF($BV$40,"*SVH*"),$BV$36="Classique"),$BV$37,IF(AND(COUNTIF($BX$40,"*SVH*"),$BX$36="Classique"),$BX$37,IF(AND(COUNTIF($BZ$40,"*SVH*"),$BZ$36="Classique"),$BZ$37,IF(AND(COUNTIF($CB$40,"*SVH*"),$CB$36="Classique"),$CB$37,IF(AND(COUNTIF($CD$40,"*SVH*"),$CD$36="Classique"),$CD$37,IF(AND(COUNTIF($CF$40,"*SVH*"),$CF$36="Classique"),$CF$37,IF(AND(COUNTIF($CH$40,"*SVH*"),$CH$36="Classique"),$CH$37,IF(AND(COUNTIF($CJ$40,"*SVH*"),$CJ$36="Classique"),$CJ$37,IF(AND(COUNTIF($CL$40,"*SVH*"),$CL$36="Classique"),$CL$37,IF(AND(COUNTIF($CN$40,"*SVH*"),$CN$36="Classique"),$CN$37,IF(AND(COUNTIF($CP$40,"*SVH*"),$CP$36="Classique"),$CP$37,IF(AND(COUNTIF($CR$40,"*SVH*"),$CR$36="Classique"),$CR$37," "))))))))))))))))))))))))))))))))))))))))))))))))," ")</f>
        <v xml:space="preserve"> </v>
      </c>
      <c r="DL26" s="38" t="str">
        <f t="shared" si="6"/>
        <v xml:space="preserve"> </v>
      </c>
      <c r="DM26" s="38" t="str">
        <f t="shared" si="7"/>
        <v xml:space="preserve"> </v>
      </c>
      <c r="DN26" s="60" t="str">
        <f>IF(OR($B$50&lt;&gt;0,$D$50&lt;&gt;0,$F$50&lt;&gt;0,$H$50&lt;&gt;0,$J$50&lt;&gt;0,$L$50&lt;&gt;0,$N$50&lt;&gt;0,$P$50&lt;&gt;0,$R$50&lt;&gt;0,$T$50&lt;&gt;0,$V$50&lt;&gt;0,$X$50&lt;&gt;0,$Z$50&lt;&gt;0,$AB$50&lt;&gt;0,$AD$50&lt;&gt;0,$AF$50&lt;&gt;0,$AH$50&lt;&gt;0,$AJ$50&lt;&gt;0,$AL$50&lt;&gt;0,$AN$50&lt;&gt;0,$AP$50&lt;&gt;0,$AR$50&lt;&gt;0,$AT$50&lt;&gt;0,$AV$50&lt;&gt;0,$AX$50&lt;&gt;0,$AZ$50&lt;&gt;0,$BB$50&lt;&gt;0,$BD$50&lt;&gt;0,$BF$50&lt;&gt;0,$BH$50&lt;&gt;0,$BJ$50&lt;&gt;0,$BL$50&lt;&gt;0,$BN$50&lt;&gt;0,$BP$50&lt;&gt;0,$BR$50&lt;&gt;0,$BT$50&lt;&gt;0,$BV$50&lt;&gt;0,$BX$50&lt;&gt;0,$BZ$50&lt;&gt;0,$CB$50&lt;&gt;0,$CD$50&lt;&gt;0,$CF$50&lt;&gt;0,$CH$50&lt;&gt;0,$CJ$50&lt;&gt;0,$CL$50&lt;&gt;0,$CN$50&lt;&gt;0,$CP$50&lt;&gt;0,$CR$50&lt;&gt;0),IF(AND(COUNTIF($B$50,"*SVH*"),$B$46="Classique"),$B$47,IF(AND(COUNTIF($D$50,"*SVH*"),$D$46="Classique"),$D$47,IF(AND(COUNTIF($F$50,"*SVH*"),$F$46="Classique"),$F$47,IF(AND(COUNTIF($H$50,"*SVH*"),$H$46="Classique"),$H$47,IF(AND(COUNTIF($J$50,"*SVH*"),$J$46="Classique"),$J$47,IF(AND(COUNTIF($L$50,"*SVH*"),$L$46="Classique"),$L$47,IF(AND(COUNTIF($N$50,"*SVH*"),$N$46="Classique"),$N$47,IF(AND(COUNTIF($P$50,"*SVH*"),$P$46="Classique"),$P$47,IF(AND(COUNTIF($R$50,"*SVH*"),$R$46="Classique"),$R$47,IF(AND(COUNTIF($T$50,"*SVH*"),$T$46="Classique"),$T$47,IF(AND(COUNTIF($V$50,"*SVH*"),$V$46="Classique"),$V$47,IF(AND(COUNTIF($X$50,"*SVH*"),$X$46="Classique"),$X$47,IF(AND(COUNTIF($Z$50,"*SVH*"),$Z$46="Classique"),$Z$47,IF(AND(COUNTIF($AB$50,"*SVH*"),$AB$46="Classique"),$AB$47,IF(AND(COUNTIF($AD$50,"*SVH*"),$AD$46="Classique"),$AD$47,IF(AND(COUNTIF($AF$50,"*SVH*"),$AF$46="Classique"),$AF$47,IF(AND(COUNTIF($AH$50,"*SVH*"),$AH$46="Classique"),$AH$47,IF(AND(COUNTIF($AJ$50,"*SVH*"),$AJ$46="Classique"),$AJ$47,IF(AND(COUNTIF($AL$50,"*SVH*"),$AL$46="Classique"),$AL$47,IF(AND(COUNTIF($AN$50,"*SVH*"),$AN$46="Classique"),$AN$47,IF(AND(COUNTIF($AP$50,"*SVH*"),$AP$46="Classique"),$AP$47,IF(AND(COUNTIF($AR$50,"*SVH*"),$AR$46="Classique"),$AR$47,IF(AND(COUNTIF($AT$50,"*SVH*"),$AT$46="Classique"),$AT$47,IF(AND(COUNTIF($AV$50,"*SVH*"),$AV$46="Classique"),$AV$47,IF(AND(COUNTIF($AX$50,"*SVH*"),$AX$46="Classique"),$AX$47,IF(AND(COUNTIF($AZ$50,"*SVH*"),$AZ$46="Classique"),$AZ$47,IF(AND(COUNTIF($BB$50,"*SVH*"),$BB$46="Classique"),$BB$47,IF(AND(COUNTIF($BD$50,"*SVH*"),$BD$46="Classique"),$BD$47,IF(AND(COUNTIF($BF$50,"*SVH*"),$BF$46="Classique"),$BF$47,IF(AND(COUNTIF($BH$50,"*SVH*"),$BH$46="Classique"),$BH$47,IF(AND(COUNTIF($BJ$50,"*SVH*"),$BJ$46="Classique"),$BJ$47,IF(AND(COUNTIF($BL$50,"*SVH*"),$BL$46="Classique"),$BL$47,IF(AND(COUNTIF($BN$50,"*SVH*"),$BN$46="Classique"),$BN$47,IF(AND(COUNTIF($BP$50,"*SVH*"),$BP$46="Classique"),$BP$47,IF(AND(COUNTIF($BR$50,"*SVH*"),$BR$46="Classique"),$BR$47,IF(AND(COUNTIF($BT$50,"*SVH*"),$BT$46="Classique"),$BT$47,IF(AND(COUNTIF($BV$50,"*SVH*"),$BV$46="Classique"),$BV$47,IF(AND(COUNTIF($BX$50,"*SVH*"),$BX$46="Classique"),$BX$47,IF(AND(COUNTIF($BZ$50,"*SVH*"),$BZ$46="Classique"),$BZ$47,IF(AND(COUNTIF($CB$50,"*SVH*"),$CB$46="Classique"),$CB$47,IF(AND(COUNTIF($CD$50,"*SVH*"),$CD$46="Classique"),$CD$47,IF(AND(COUNTIF($CF$50,"*SVH*"),$CF$46="Classique"),$CF$47,IF(AND(COUNTIF($CH$50,"*SVH*"),$CH$46="Classique"),$CH$47,IF(AND(COUNTIF($CJ$50,"*SVH*"),$CJ$46="Classique"),$CJ$47,IF(AND(COUNTIF($CL$50,"*SVH*"),$CL$46="Classique"),$CL$47,IF(AND(COUNTIF($CN$50,"*SVH*"),$CN$46="Classique"),$CN$47,IF(AND(COUNTIF($CP$50,"*SVH*"),$CP$46="Classique"),$CP$47,IF(AND(COUNTIF($CR$50,"*SVH*"),$CR$46="Classique"),$CR$47," "))))))))))))))))))))))))))))))))))))))))))))))))," ")</f>
        <v xml:space="preserve"> </v>
      </c>
      <c r="DO26" s="38" t="str">
        <f t="shared" si="8"/>
        <v xml:space="preserve"> </v>
      </c>
      <c r="DP26" s="38" t="str">
        <f t="shared" si="9"/>
        <v xml:space="preserve"> </v>
      </c>
    </row>
    <row r="27" spans="1:120" s="40" customFormat="1" ht="26.25" customHeight="1" thickTop="1" thickBot="1">
      <c r="B27" s="41">
        <f>IF('AFFICHAGE FINALE'!$D$3=0,0,1)</f>
        <v>1</v>
      </c>
      <c r="D27" s="41">
        <f>IF(AND(B27&lt;'AFFICHAGE FINALE'!$D$3,B27&lt;&gt;0),B27+1,0)</f>
        <v>2</v>
      </c>
      <c r="E27" s="42"/>
      <c r="F27" s="41">
        <f>IF(AND(D27&lt;'AFFICHAGE FINALE'!$D$3,D27&lt;&gt;0),D27+1,0)</f>
        <v>3</v>
      </c>
      <c r="G27" s="42"/>
      <c r="H27" s="41">
        <f>IF(AND(F27&lt;'AFFICHAGE FINALE'!$D$3,F27&lt;&gt;0),F27+1,0)</f>
        <v>4</v>
      </c>
      <c r="I27" s="42"/>
      <c r="J27" s="41">
        <f>IF(AND(H27&lt;'AFFICHAGE FINALE'!$D$3,H27&lt;&gt;0),H27+1,0)</f>
        <v>5</v>
      </c>
      <c r="K27" s="42"/>
      <c r="L27" s="41">
        <f>IF(AND(J27&lt;'AFFICHAGE FINALE'!$D$3,J27&lt;&gt;0),J27+1,0)</f>
        <v>6</v>
      </c>
      <c r="M27" s="42"/>
      <c r="N27" s="41">
        <f>IF(AND(L27&lt;'AFFICHAGE FINALE'!$D$3,L27&lt;&gt;0),L27+1,0)</f>
        <v>7</v>
      </c>
      <c r="O27" s="42"/>
      <c r="P27" s="41">
        <f>IF(AND(N27&lt;'AFFICHAGE FINALE'!$D$3,N27&lt;&gt;0),N27+1,0)</f>
        <v>8</v>
      </c>
      <c r="Q27" s="42"/>
      <c r="R27" s="41">
        <f>IF(AND(P27&lt;'AFFICHAGE FINALE'!$D$3,P27&lt;&gt;0),P27+1,0)</f>
        <v>9</v>
      </c>
      <c r="S27" s="42"/>
      <c r="T27" s="41">
        <f>IF(AND(R27&lt;'AFFICHAGE FINALE'!$D$3,R27&lt;&gt;0),R27+1,0)</f>
        <v>10</v>
      </c>
      <c r="U27" s="42"/>
      <c r="V27" s="41">
        <f>IF(AND(T27&lt;'AFFICHAGE FINALE'!$D$3,T27&lt;&gt;0),T27+1,0)</f>
        <v>11</v>
      </c>
      <c r="W27" s="42"/>
      <c r="X27" s="41">
        <f>IF(AND(V27&lt;'AFFICHAGE FINALE'!$D$3,V27&lt;&gt;0),V27+1,0)</f>
        <v>12</v>
      </c>
      <c r="Y27" s="42"/>
      <c r="Z27" s="41">
        <f>IF(AND(X27&lt;'AFFICHAGE FINALE'!$D$3,X27&lt;&gt;0),X27+1,0)</f>
        <v>13</v>
      </c>
      <c r="AA27" s="42"/>
      <c r="AB27" s="41">
        <f>IF(AND(Z27&lt;'AFFICHAGE FINALE'!$D$3,Z27&lt;&gt;0),Z27+1,0)</f>
        <v>14</v>
      </c>
      <c r="AC27" s="42"/>
      <c r="AD27" s="41">
        <f>IF(AND(AB27&lt;'AFFICHAGE FINALE'!$D$3,AB27&lt;&gt;0),AB27+1,0)</f>
        <v>15</v>
      </c>
      <c r="AE27" s="42"/>
      <c r="AF27" s="41">
        <f>IF(AND(AD27&lt;'AFFICHAGE FINALE'!$D$3,AD27&lt;&gt;0),AD27+1,0)</f>
        <v>16</v>
      </c>
      <c r="AG27" s="42"/>
      <c r="AH27" s="41">
        <f>IF(AND(AF27&lt;'AFFICHAGE FINALE'!$D$3,AF27&lt;&gt;0),AF27+1,0)</f>
        <v>17</v>
      </c>
      <c r="AI27" s="42"/>
      <c r="AJ27" s="41">
        <f>IF(AND(AH27&lt;'AFFICHAGE FINALE'!$D$3,AH27&lt;&gt;0),AH27+1,0)</f>
        <v>18</v>
      </c>
      <c r="AK27" s="42"/>
      <c r="AL27" s="41">
        <f>IF(AND(AJ27&lt;'AFFICHAGE FINALE'!$D$3,AJ27&lt;&gt;0),AJ27+1,0)</f>
        <v>19</v>
      </c>
      <c r="AM27" s="42"/>
      <c r="AN27" s="41">
        <f>IF(AND(AL27&lt;'AFFICHAGE FINALE'!$D$3,AL27&lt;&gt;0),AL27+1,0)</f>
        <v>20</v>
      </c>
      <c r="AO27" s="42"/>
      <c r="AP27" s="41">
        <f>IF(AND(AN27&lt;'AFFICHAGE FINALE'!$D$3,AN27&lt;&gt;0),AN27+1,0)</f>
        <v>21</v>
      </c>
      <c r="AQ27" s="42"/>
      <c r="AR27" s="41">
        <f>IF(AND(AP27&lt;'AFFICHAGE FINALE'!$D$3,AP27&lt;&gt;0),AP27+1,0)</f>
        <v>22</v>
      </c>
      <c r="AS27" s="42"/>
      <c r="AT27" s="41">
        <f>IF(AND(AR27&lt;'AFFICHAGE FINALE'!$D$3,AR27&lt;&gt;0),AR27+1,0)</f>
        <v>23</v>
      </c>
      <c r="AU27" s="42"/>
      <c r="AV27" s="41">
        <f>IF(AND(AT27&lt;'AFFICHAGE FINALE'!$D$3,AT27&lt;&gt;0),AT27+1,0)</f>
        <v>24</v>
      </c>
      <c r="AW27" s="42"/>
      <c r="AX27" s="41">
        <f>IF(AND(AV27&lt;'AFFICHAGE FINALE'!$D$3,AV27&lt;&gt;0),AV27+1,0)</f>
        <v>25</v>
      </c>
      <c r="AY27" s="42"/>
      <c r="AZ27" s="41">
        <f>IF(AND(AX27&lt;'AFFICHAGE FINALE'!$D$3,AX27&lt;&gt;0),AX27+1,0)</f>
        <v>26</v>
      </c>
      <c r="BA27" s="42"/>
      <c r="BB27" s="41">
        <f>IF(AND(AZ27&lt;'AFFICHAGE FINALE'!$D$3,AZ27&lt;&gt;0),AZ27+1,0)</f>
        <v>27</v>
      </c>
      <c r="BD27" s="41">
        <f>IF(AND(BB27&lt;'AFFICHAGE FINALE'!$D$3,BB27&lt;&gt;0),BB27+1,0)</f>
        <v>28</v>
      </c>
      <c r="BF27" s="41">
        <f>IF(AND(BD27&lt;'AFFICHAGE FINALE'!$D$3,BD27&lt;&gt;0),BD27+1,0)</f>
        <v>29</v>
      </c>
      <c r="BH27" s="41">
        <f>IF(AND(BF27&lt;'AFFICHAGE FINALE'!$D$3,BF27&lt;&gt;0),BF27+1,0)</f>
        <v>30</v>
      </c>
      <c r="BJ27" s="41">
        <f>IF(AND(BH27&lt;'AFFICHAGE FINALE'!$D$3,BH27&lt;&gt;0),BH27+1,0)</f>
        <v>31</v>
      </c>
      <c r="BL27" s="41">
        <f>IF(AND(BJ27&lt;'AFFICHAGE FINALE'!$D$3,BJ27&lt;&gt;0),BJ27+1,0)</f>
        <v>32</v>
      </c>
      <c r="BN27" s="41">
        <f>IF(AND(BL27&lt;'AFFICHAGE FINALE'!$D$3,BL27&lt;&gt;0),BL27+1,0)</f>
        <v>33</v>
      </c>
      <c r="BP27" s="41">
        <f>IF(AND(BN27&lt;'AFFICHAGE FINALE'!$D$3,BN27&lt;&gt;0),BN27+1,0)</f>
        <v>34</v>
      </c>
      <c r="BR27" s="41">
        <f>IF(AND(BP27&lt;'AFFICHAGE FINALE'!$D$3,BP27&lt;&gt;0),BP27+1,0)</f>
        <v>35</v>
      </c>
      <c r="BT27" s="41">
        <f>IF(AND(BR27&lt;'AFFICHAGE FINALE'!$D$3,BR27&lt;&gt;0),BR27+1,0)</f>
        <v>36</v>
      </c>
      <c r="BV27" s="41">
        <f>IF(AND(BT27&lt;'AFFICHAGE FINALE'!$D$3,BT27&lt;&gt;0),BT27+1,0)</f>
        <v>37</v>
      </c>
      <c r="BX27" s="41">
        <f>IF(AND(BV27&lt;'AFFICHAGE FINALE'!$D$3,BV27&lt;&gt;0),BV27+1,0)</f>
        <v>38</v>
      </c>
      <c r="BZ27" s="41">
        <f>IF(AND(BX27&lt;'AFFICHAGE FINALE'!$D$3,BX27&lt;&gt;0),BX27+1,0)</f>
        <v>39</v>
      </c>
      <c r="CB27" s="41">
        <f>IF(AND(BZ27&lt;'AFFICHAGE FINALE'!$D$3,BZ27&lt;&gt;0),BZ27+1,0)</f>
        <v>40</v>
      </c>
      <c r="CD27" s="41">
        <f>IF(AND(CB27&lt;'AFFICHAGE FINALE'!$D$3,CB27&lt;&gt;0),CB27+1,0)</f>
        <v>41</v>
      </c>
      <c r="CF27" s="41">
        <f>IF(AND(CD27&lt;'AFFICHAGE FINALE'!$D$3,CD27&lt;&gt;0),CD27+1,0)</f>
        <v>42</v>
      </c>
      <c r="CH27" s="41">
        <f>IF(AND(CF27&lt;'AFFICHAGE FINALE'!$D$3,CF27&lt;&gt;0),CF27+1,0)</f>
        <v>43</v>
      </c>
      <c r="CJ27" s="41">
        <f>IF(AND(CH27&lt;'AFFICHAGE FINALE'!$D$3,CH27&lt;&gt;0),CH27+1,0)</f>
        <v>44</v>
      </c>
      <c r="CL27" s="41">
        <f>IF(AND(CJ27&lt;'AFFICHAGE FINALE'!$D$3,CJ27&lt;&gt;0),CJ27+1,0)</f>
        <v>45</v>
      </c>
      <c r="CN27" s="41">
        <f>IF(AND(CL27&lt;'AFFICHAGE FINALE'!$D$3,CL27&lt;&gt;0),CL27+1,0)</f>
        <v>46</v>
      </c>
      <c r="CP27" s="41">
        <f>IF(AND(CN27&lt;'AFFICHAGE FINALE'!$D$3,CN27&lt;&gt;0),CN27+1,0)</f>
        <v>47</v>
      </c>
      <c r="CR27" s="41">
        <f>IF(AND(CP27&lt;'AFFICHAGE FINALE'!$D$3,CP27&lt;&gt;0),CP27+1,0)</f>
        <v>48</v>
      </c>
      <c r="DA27" s="31" t="s">
        <v>45</v>
      </c>
      <c r="DB27" s="56" t="str">
        <f>IF(OR($B$10&lt;&gt;0,$D$10&lt;&gt;0,$F$10&lt;&gt;0,$H$10&lt;&gt;0,$J$10&lt;&gt;0,$L$10&lt;&gt;0,$N$10&lt;&gt;0,$P$10&lt;&gt;0,$R$10&lt;&gt;0,$T$10&lt;&gt;0,$V$10&lt;&gt;0,$X$10&lt;&gt;0,$Z$10&lt;&gt;0,$AB$10&lt;&gt;0,$AD$10&lt;&gt;0,$AF$10&lt;&gt;0,$AH$10&lt;&gt;0,$AJ$10&lt;&gt;0,$AL$10&lt;&gt;0,$AN$10&lt;&gt;0,$AP$10&lt;&gt;0,$AR$10&lt;&gt;0,$AT$10&lt;&gt;0,$AV$10&lt;&gt;0,$AX$10&lt;&gt;0,$AZ$10&lt;&gt;0,$BB$10&lt;&gt;0,$BD$10&lt;&gt;0,$BF$10&lt;&gt;0,$BH$10&lt;&gt;0,$BJ$10&lt;&gt;0,$BL$10&lt;&gt;0,$BN$10&lt;&gt;0,$BP$10&lt;&gt;0,$BR$10&lt;&gt;0,$BT$10&lt;&gt;0,$BV$10&lt;&gt;0,$BX$10&lt;&gt;0,$BZ$10&lt;&gt;0,$CB$10&lt;&gt;0,$CD$10&lt;&gt;0,$CF$10&lt;&gt;0,$CH$10&lt;&gt;0,$CJ$10&lt;&gt;0,$CL$10&lt;&gt;0,$CN$10&lt;&gt;0,$CP$10&lt;&gt;0,$CR$10&lt;&gt;0),IF(AND(COUNTIF($B$10,"*SVD*"),$B$6="Classique"),$B$7,IF(AND(COUNTIF($D$10,"*SVD*"),$D$6="Classique"),$D$7,IF(AND(COUNTIF($F$10,"*SVD*"),$F$6="Classique"),$F$7,IF(AND(COUNTIF($H$10,"*SVD*"),$H$6="Classique"),$H$7,IF(AND(COUNTIF($J$10,"*SVD*"),$J$6="Classique"),$J$7,IF(AND(COUNTIF($L$10,"*SVD*"),$L$6="Classique"),$L$7,IF(AND(COUNTIF($N$10,"*SVD*"),$N$6="Classique"),$N$7,IF(AND(COUNTIF($P$10,"*SVD*"),$P$6="Classique"),$P$7,IF(AND(COUNTIF($R$10,"*SVD*"),$R$6="Classique"),$R$7,IF(AND(COUNTIF($T$10,"*SVD*"),$T$6="Classique"),$T$7,IF(AND(COUNTIF($V$10,"*SVD*"),$V$6="Classique"),$V$7,IF(AND(COUNTIF($X$10,"*SVD*"),$X$6="Classique"),$X$7,IF(AND(COUNTIF($Z$10,"*SVD*"),$Z$6="Classique"),$Z$7,IF(AND(COUNTIF($AB$10,"*SVD*"),$AB$6="Classique"),$AB$7,IF(AND(COUNTIF($AD$10,"*SVD*"),$AD$6="Classique"),$AD$7,IF(AND(COUNTIF($AF$10,"*SVD*"),$AF$6="Classique"),$AF$7,IF(AND(COUNTIF($AH$10,"*SVD*"),$AH$6="Classique"),$AH$7,IF(AND(COUNTIF($AJ$10,"*SVD*"),$AJ$6="Classique"),$AJ$7,IF(AND(COUNTIF($AL$10,"*SVD*"),$AL$6="Classique"),$AL$7,IF(AND(COUNTIF($AN$10,"*SVD*"),$AN$6="Classique"),$AN$7,IF(AND(COUNTIF($AP$10,"*SVD*"),$AP$6="Classique"),$AP$7,IF(AND(COUNTIF($AR$10,"*SVD*"),$AR$6="Classique"),$AR$7,IF(AND(COUNTIF($AT$10,"*SVD*"),$AT$6="Classique"),$AT$7,IF(AND(COUNTIF($AV$10,"*SVD*"),$AV$6="Classique"),$AV$7,IF(AND(COUNTIF($AX$10,"*SVD*"),$AX$6="Classique"),$AX$7,IF(AND(COUNTIF($AZ$10,"*SVD*"),$AZ$6="Classique"),$AZ$7,IF(AND(COUNTIF($BB$10,"*SVD*"),$BB$6="Classique"),$BB$7,IF(AND(COUNTIF($BD$10,"*SVD*"),$BD$6="Classique"),$BD$7,IF(AND(COUNTIF($BF$10,"*SVD*"),$BF$6="Classique"),$BF$7,IF(AND(COUNTIF($BH$10,"*SVD*"),$BH$6="Classique"),$BH$7,IF(AND(COUNTIF($BJ$10,"*SVD*"),$BJ$6="Classique"),$BJ$7,IF(AND(COUNTIF($BL$10,"*SVD*"),$BL$6="Classique"),$BL$7,IF(AND(COUNTIF($BN$10,"*SVD*"),$BN$6="Classique"),$BN$7,IF(AND(COUNTIF($BP$10,"*SVD*"),$BP$6="Classique"),$BP$7,IF(AND(COUNTIF($BR$10,"*SVD*"),$BR$6="Classique"),$BR$7,IF(AND(COUNTIF($BT$10,"*SVD*"),$BT$6="Classique"),$BT$7,IF(AND(COUNTIF($BV$10,"*SVD*"),$BV$6="Classique"),$BV$7,IF(AND(COUNTIF($BX$10,"*SVD*"),$BX$6="Classique"),$BX$7,IF(AND(COUNTIF($BZ$10,"*SVD*"),$BZ$6="Classique"),$BZ$7,IF(AND(COUNTIF($CB$10,"*SVD*"),$CB$6="Classique"),$CB$7,IF(AND(COUNTIF($CD$10,"*SVD*"),$CD$6="Classique"),$CD$7,IF(AND(COUNTIF($CF$10,"*SVD*"),$CF$6="Classique"),$CF$7,IF(AND(COUNTIF($CH$10,"*SVD*"),$CH$6="Classique"),$CH$7,IF(AND(COUNTIF($CJ$10,"*SVD*"),$CJ$6="Classique"),$CJ$7,IF(AND(COUNTIF($CL$10,"*SVD*"),$CL$6="Classique"),$CL$7,IF(AND(COUNTIF($CN$10,"*SVD*"),$CN$6="Classique"),$CN$7,IF(AND(COUNTIF($CP$10,"*SVD*"),$CP$6="Classique"),$CP$7,IF(AND(COUNTIF($CR$10,"*SVD*"),$CR$6="Classique"),$CR$7," "))))))))))))))))))))))))))))))))))))))))))))))))," ")</f>
        <v xml:space="preserve"> </v>
      </c>
      <c r="DC27" s="37" t="str">
        <f t="shared" si="0"/>
        <v xml:space="preserve"> </v>
      </c>
      <c r="DD27" s="37" t="str">
        <f t="shared" si="1"/>
        <v xml:space="preserve"> </v>
      </c>
      <c r="DE27" s="56" t="str">
        <f>IF(OR($B$20&lt;&gt;0,$D$20&lt;&gt;0,$F$20&lt;&gt;0,$H$20&lt;&gt;0,$J$20&lt;&gt;0,$L$20&lt;&gt;0,$N$20&lt;&gt;0,$P$20&lt;&gt;0,$R$20&lt;&gt;0,$T$20&lt;&gt;0,$V$20&lt;&gt;0,$X$20&lt;&gt;0,$Z$20&lt;&gt;0,$AB$20&lt;&gt;0,$AD$20&lt;&gt;0,$AF$20&lt;&gt;0,$AH$20&lt;&gt;0,$AJ$20&lt;&gt;0,$AL$20&lt;&gt;0,$AN$20&lt;&gt;0,$AP$20&lt;&gt;0,$AR$20&lt;&gt;0,$AT$20&lt;&gt;0,$AV$20&lt;&gt;0,$AX$20&lt;&gt;0,$AZ$20&lt;&gt;0,$BB$20&lt;&gt;0,$BD$20&lt;&gt;0,$BF$20&lt;&gt;0,$BH$20&lt;&gt;0,$BJ$20&lt;&gt;0,$BL$20&lt;&gt;0,$BN$20&lt;&gt;0,$BP$20&lt;&gt;0,$BR$20&lt;&gt;0,$BT$20&lt;&gt;0,$BV$20&lt;&gt;0,$BX$20&lt;&gt;0,$BZ$20&lt;&gt;0,$CB$20&lt;&gt;0,$CD$20&lt;&gt;0,$CF$20&lt;&gt;0,$CH$20&lt;&gt;0,$CJ$20&lt;&gt;0,$CL$20&lt;&gt;0,$CN$20&lt;&gt;0,$CP$20&lt;&gt;0,$CR$20&lt;&gt;0),IF(AND(COUNTIF($B$20,"*SVD*"),$B$16="Classique"),$B$17,IF(AND(COUNTIF($D$20,"*SVD*"),$D$16="Classique"),$D$17,IF(AND(COUNTIF($F$20,"*SVD*"),$F$16="Classique"),$F$17,IF(AND(COUNTIF($H$20,"*SVD*"),$H$16="Classique"),$H$17,IF(AND(COUNTIF($J$20,"*SVD*"),$J$16="Classique"),$J$17,IF(AND(COUNTIF($L$20,"*SVD*"),$L$16="Classique"),$L$17,IF(AND(COUNTIF($N$20,"*SVD*"),$N$16="Classique"),$N$17,IF(AND(COUNTIF($P$20,"*SVD*"),$P$16="Classique"),$P$17,IF(AND(COUNTIF($R$20,"*SVD*"),$R$16="Classique"),$R$17,IF(AND(COUNTIF($T$20,"*SVD*"),$T$16="Classique"),$T$17,IF(AND(COUNTIF($V$20,"*SVD*"),$V$16="Classique"),$V$17,IF(AND(COUNTIF($X$20,"*SVD*"),$X$16="Classique"),$X$17,IF(AND(COUNTIF($Z$20,"*SVD*"),$Z$16="Classique"),$Z$17,IF(AND(COUNTIF($AB$20,"*SVD*"),$AB$16="Classique"),$AB$17,IF(AND(COUNTIF($AD$20,"*SVD*"),$AD$16="Classique"),$AD$17,IF(AND(COUNTIF($AF$20,"*SVD*"),$AF$16="Classique"),$AF$17,IF(AND(COUNTIF($AH$20,"*SVD*"),$AH$16="Classique"),$AH$17,IF(AND(COUNTIF($AJ$20,"*SVD*"),$AJ$16="Classique"),$AJ$17,IF(AND(COUNTIF($AL$20,"*SVD*"),$AL$16="Classique"),$AL$17,IF(AND(COUNTIF($AN$20,"*SVD*"),$AN$16="Classique"),$AN$17,IF(AND(COUNTIF($AP$20,"*SVD*"),$AP$16="Classique"),$AP$17,IF(AND(COUNTIF($AR$20,"*SVD*"),$AR$16="Classique"),$AR$17,IF(AND(COUNTIF($AT$20,"*SVD*"),$AT$16="Classique"),$AT$17,IF(AND(COUNTIF($AV$20,"*SVD*"),$AV$16="Classique"),$AV$17,IF(AND(COUNTIF($AX$20,"*SVD*"),$AX$16="Classique"),$AX$17,IF(AND(COUNTIF($AZ$20,"*SVD*"),$AZ$16="Classique"),$AZ$17,IF(AND(COUNTIF($BB$20,"*SVD*"),$BB$16="Classique"),$BB$17,IF(AND(COUNTIF($BD$20,"*SVD*"),$BD$16="Classique"),$BD$17,IF(AND(COUNTIF($BF$20,"*SVD*"),$BF$16="Classique"),$BF$17,IF(AND(COUNTIF($BH$20,"*SVD*"),$BH$16="Classique"),$BH$17,IF(AND(COUNTIF($BJ$20,"*SVD*"),$BJ$16="Classique"),$BJ$17,IF(AND(COUNTIF($BL$20,"*SVD*"),$BL$16="Classique"),$BL$17,IF(AND(COUNTIF($BN$20,"*SVD*"),$BN$16="Classique"),$BN$17,IF(AND(COUNTIF($BP$20,"*SVD*"),$BP$16="Classique"),$BP$17,IF(AND(COUNTIF($BR$20,"*SVD*"),$BR$16="Classique"),$BR$17,IF(AND(COUNTIF($BT$20,"*SVD*"),$BT$16="Classique"),$BT$17,IF(AND(COUNTIF($BV$20,"*SVD*"),$BV$16="Classique"),$BV$17,IF(AND(COUNTIF($BX$20,"*SVD*"),$BX$16="Classique"),$BX$17,IF(AND(COUNTIF($BZ$20,"*SVD*"),$BZ$16="Classique"),$BZ$17,IF(AND(COUNTIF($CB$20,"*SVD*"),$CB$16="Classique"),$CB$17,IF(AND(COUNTIF($CD$20,"*SVD*"),$CD$16="Classique"),$CD$17,IF(AND(COUNTIF($CF$20,"*SVD*"),$CF$16="Classique"),$CF$17,IF(AND(COUNTIF($CH$20,"*SVD*"),$CH$16="Classique"),$CH$17,IF(AND(COUNTIF($CJ$20,"*SVD*"),$CJ$16="Classique"),$CJ$17,IF(AND(COUNTIF($CL$20,"*SVD*"),$CL$16="Classique"),$CL$17,IF(AND(COUNTIF($CN$20,"*SVD*"),$CN$16="Classique"),$CN$17,IF(AND(COUNTIF($CP$20,"*SVD*"),$CP$16="Classique"),$CP$17,IF(AND(COUNTIF($CR$20,"*SVD*"),$CR$16="Classique"),$CR$17," "))))))))))))))))))))))))))))))))))))))))))))))))," ")</f>
        <v xml:space="preserve"> </v>
      </c>
      <c r="DF27" s="37" t="str">
        <f t="shared" si="2"/>
        <v xml:space="preserve"> </v>
      </c>
      <c r="DG27" s="37" t="str">
        <f t="shared" si="3"/>
        <v xml:space="preserve"> </v>
      </c>
      <c r="DH27" s="56" t="str">
        <f>IF(OR($B$30&lt;&gt;0,$D$30&lt;&gt;0,$F$30&lt;&gt;0,$H$30&lt;&gt;0,$J$30&lt;&gt;0,$L$30&lt;&gt;0,$N$30&lt;&gt;0,$P$30&lt;&gt;0,$R$30&lt;&gt;0,$T$30&lt;&gt;0,$V$30&lt;&gt;0,$X$30&lt;&gt;0,$Z$30&lt;&gt;0,$AB$30&lt;&gt;0,$AD$30&lt;&gt;0,$AF$30&lt;&gt;0,$AH$30&lt;&gt;0,$AJ$30&lt;&gt;0,$AL$30&lt;&gt;0,$AN$30&lt;&gt;0,$AP$30&lt;&gt;0,$AR$30&lt;&gt;0,$AT$30&lt;&gt;0,$AV$30&lt;&gt;0,$AX$30&lt;&gt;0,$AZ$30&lt;&gt;0,$BB$30&lt;&gt;0,$BD$30&lt;&gt;0,$BF$30&lt;&gt;0,$BH$30&lt;&gt;0,$BJ$30&lt;&gt;0,$BL$30&lt;&gt;0,$BN$30&lt;&gt;0,$BP$30&lt;&gt;0,$BR$30&lt;&gt;0,$BT$30&lt;&gt;0,$BV$30&lt;&gt;0,$BX$30&lt;&gt;0,$BZ$30&lt;&gt;0,$CB$30&lt;&gt;0,$CD$30&lt;&gt;0,$CF$30&lt;&gt;0,$CH$30&lt;&gt;0,$CJ$30&lt;&gt;0,$CL$30&lt;&gt;0,$CN$30&lt;&gt;0,$CP$30&lt;&gt;0,$CR$30&lt;&gt;0),IF(AND(COUNTIF($B$30,"*SVD*"),$B$26="Classique"),$B$27,IF(AND(COUNTIF($D$30,"*SVD*"),$D$26="Classique"),$D$27,IF(AND(COUNTIF($F$30,"*SVD*"),$F$26="Classique"),$F$27,IF(AND(COUNTIF($H$30,"*SVD*"),$H$26="Classique"),$H$27,IF(AND(COUNTIF($J$30,"*SVD*"),$J$26="Classique"),$J$27,IF(AND(COUNTIF($L$30,"*SVD*"),$L$26="Classique"),$L$27,IF(AND(COUNTIF($N$30,"*SVD*"),$N$26="Classique"),$N$27,IF(AND(COUNTIF($P$30,"*SVD*"),$P$26="Classique"),$P$27,IF(AND(COUNTIF($R$30,"*SVD*"),$R$26="Classique"),$R$27,IF(AND(COUNTIF($T$30,"*SVD*"),$T$26="Classique"),$T$27,IF(AND(COUNTIF($V$30,"*SVD*"),$V$26="Classique"),$V$27,IF(AND(COUNTIF($X$30,"*SVD*"),$X$26="Classique"),$X$27,IF(AND(COUNTIF($Z$30,"*SVD*"),$Z$26="Classique"),$Z$27,IF(AND(COUNTIF($AB$30,"*SVD*"),$AB$26="Classique"),$AB$27,IF(AND(COUNTIF($AD$30,"*SVD*"),$AD$26="Classique"),$AD$27,IF(AND(COUNTIF($AF$30,"*SVD*"),$AF$26="Classique"),$AF$27,IF(AND(COUNTIF($AH$30,"*SVD*"),$AH$26="Classique"),$AH$27,IF(AND(COUNTIF($AJ$30,"*SVD*"),$AJ$26="Classique"),$AJ$27,IF(AND(COUNTIF($AL$30,"*SVD*"),$AL$26="Classique"),$AL$27,IF(AND(COUNTIF($AN$30,"*SVD*"),$AN$26="Classique"),$AN$27,IF(AND(COUNTIF($AP$30,"*SVD*"),$AP$26="Classique"),$AP$27,IF(AND(COUNTIF($AR$30,"*SVD*"),$AR$26="Classique"),$AR$27,IF(AND(COUNTIF($AT$30,"*SVD*"),$AT$26="Classique"),$AT$27,IF(AND(COUNTIF($AV$30,"*SVD*"),$AV$26="Classique"),$AV$27,IF(AND(COUNTIF($AX$30,"*SVD*"),$AX$26="Classique"),$AX$27,IF(AND(COUNTIF($AZ$30,"*SVD*"),$AZ$26="Classique"),$AZ$27,IF(AND(COUNTIF($BB$30,"*SVD*"),$BB$26="Classique"),$BB$27,IF(AND(COUNTIF($BD$30,"*SVD*"),$BD$26="Classique"),$BD$27,IF(AND(COUNTIF($BF$30,"*SVD*"),$BF$26="Classique"),$BF$27,IF(AND(COUNTIF($BH$30,"*SVD*"),$BH$26="Classique"),$BH$27,IF(AND(COUNTIF($BJ$30,"*SVD*"),$BJ$26="Classique"),$BJ$27,IF(AND(COUNTIF($BL$30,"*SVD*"),$BL$26="Classique"),$BL$27,IF(AND(COUNTIF($BN$30,"*SVD*"),$BN$26="Classique"),$BN$27,IF(AND(COUNTIF($BP$30,"*SVD*"),$BP$26="Classique"),$BP$27,IF(AND(COUNTIF($BR$30,"*SVD*"),$BR$26="Classique"),$BR$27,IF(AND(COUNTIF($BT$30,"*SVD*"),$BT$26="Classique"),$BT$27,IF(AND(COUNTIF($BV$30,"*SVD*"),$BV$26="Classique"),$BV$27,IF(AND(COUNTIF($BX$30,"*SVD*"),$BX$26="Classique"),$BX$27,IF(AND(COUNTIF($BZ$30,"*SVD*"),$BZ$26="Classique"),$BZ$27,IF(AND(COUNTIF($CB$30,"*SVD*"),$CB$26="Classique"),$CB$27,IF(AND(COUNTIF($CD$30,"*SVD*"),$CD$26="Classique"),$CD$27,IF(AND(COUNTIF($CF$30,"*SVD*"),$CF$26="Classique"),$CF$27,IF(AND(COUNTIF($CH$30,"*SVD*"),$CH$26="Classique"),$CH$27,IF(AND(COUNTIF($CJ$30,"*SVD*"),$CJ$26="Classique"),$CJ$27,IF(AND(COUNTIF($CL$30,"*SVD*"),$CL$26="Classique"),$CL$27,IF(AND(COUNTIF($CN$30,"*SVD*"),$CN$26="Classique"),$CN$27,IF(AND(COUNTIF($CP$30,"*SVD*"),$CP$26="Classique"),$CP$27,IF(AND(COUNTIF($CR$30,"*SVD*"),$CR$26="Classique"),$CR$27," "))))))))))))))))))))))))))))))))))))))))))))))))," ")</f>
        <v xml:space="preserve"> </v>
      </c>
      <c r="DI27" s="57" t="str">
        <f t="shared" si="4"/>
        <v xml:space="preserve"> </v>
      </c>
      <c r="DJ27" s="39" t="str">
        <f t="shared" si="5"/>
        <v xml:space="preserve"> </v>
      </c>
      <c r="DK27" s="38" t="str">
        <f>IF(OR($B$40&lt;&gt;0,$D$40&lt;&gt;0,$F$40&lt;&gt;0,$H$40&lt;&gt;0,$J$40&lt;&gt;0,$L$40&lt;&gt;0,$N$40&lt;&gt;0,$P$40&lt;&gt;0,$R$40&lt;&gt;0,$T$40&lt;&gt;0,$V$40&lt;&gt;0,$X$40&lt;&gt;0,$Z$40&lt;&gt;0,$AB$40&lt;&gt;0,$AD$40&lt;&gt;0,$AF$40&lt;&gt;0,$AH$40&lt;&gt;0,$AJ$40&lt;&gt;0,$AL$40&lt;&gt;0,$AN$40&lt;&gt;0,$AP$40&lt;&gt;0,$AR$40&lt;&gt;0,$AT$40&lt;&gt;0,$AV$40&lt;&gt;0,$AX$40&lt;&gt;0,$AZ$40&lt;&gt;0,$BB$40&lt;&gt;0,$BD$40&lt;&gt;0,$BF$40&lt;&gt;0,$BH$40&lt;&gt;0,$BJ$40&lt;&gt;0,$BL$40&lt;&gt;0,$BN$40&lt;&gt;0,$BP$40&lt;&gt;0,$BR$40&lt;&gt;0,$BT$40&lt;&gt;0,$BV$40&lt;&gt;0,$BX$40&lt;&gt;0,$BZ$40&lt;&gt;0,$CB$40&lt;&gt;0,$CD$40&lt;&gt;0,$CF$40&lt;&gt;0,$CH$40&lt;&gt;0,$CJ$40&lt;&gt;0,$CL$40&lt;&gt;0,$CN$40&lt;&gt;0,$CP$40&lt;&gt;0,$CR$40&lt;&gt;0),IF(AND(COUNTIF($B$40,"*SVD*"),$B$36="Classique"),$B$37,IF(AND(COUNTIF($D$40,"*SVD*"),$D$36="Classique"),$D$37,IF(AND(COUNTIF($F$40,"*SVD*"),$F$36="Classique"),$F$37,IF(AND(COUNTIF($H$40,"*SVD*"),$H$36="Classique"),$H$37,IF(AND(COUNTIF($J$40,"*SVD*"),$J$36="Classique"),$J$37,IF(AND(COUNTIF($L$40,"*SVD*"),$L$36="Classique"),$L$37,IF(AND(COUNTIF($N$40,"*SVD*"),$N$36="Classique"),$N$37,IF(AND(COUNTIF($P$40,"*SVD*"),$P$36="Classique"),$P$37,IF(AND(COUNTIF($R$40,"*SVD*"),$R$36="Classique"),$R$37,IF(AND(COUNTIF($T$40,"*SVD*"),$T$36="Classique"),$T$37,IF(AND(COUNTIF($V$40,"*SVD*"),$V$36="Classique"),$V$37,IF(AND(COUNTIF($X$40,"*SVD*"),$X$36="Classique"),$X$37,IF(AND(COUNTIF($Z$40,"*SVD*"),$Z$36="Classique"),$Z$37,IF(AND(COUNTIF($AB$40,"*SVD*"),$AB$36="Classique"),$AB$37,IF(AND(COUNTIF($AD$40,"*SVD*"),$AD$36="Classique"),$AD$37,IF(AND(COUNTIF($AF$40,"*SVD*"),$AF$36="Classique"),$AF$37,IF(AND(COUNTIF($AH$40,"*SVD*"),$AH$36="Classique"),$AH$37,IF(AND(COUNTIF($AJ$40,"*SVD*"),$AJ$36="Classique"),$AJ$37,IF(AND(COUNTIF($AL$40,"*SVD*"),$AL$36="Classique"),$AL$37,IF(AND(COUNTIF($AN$40,"*SVD*"),$AN$36="Classique"),$AN$37,IF(AND(COUNTIF($AP$40,"*SVD*"),$AP$36="Classique"),$AP$37,IF(AND(COUNTIF($AR$40,"*SVD*"),$AR$36="Classique"),$AR$37,IF(AND(COUNTIF($AT$40,"*SVD*"),$AT$36="Classique"),$AT$37,IF(AND(COUNTIF($AV$40,"*SVD*"),$AV$36="Classique"),$AV$37,IF(AND(COUNTIF($AX$40,"*SVD*"),$AX$36="Classique"),$AX$37,IF(AND(COUNTIF($AZ$40,"*SVD*"),$AZ$36="Classique"),$AZ$37,IF(AND(COUNTIF($BB$40,"*SVD*"),$BB$36="Classique"),$BB$37,IF(AND(COUNTIF($BD$40,"*SVD*"),$BD$36="Classique"),$BD$37,IF(AND(COUNTIF($BF$40,"*SVD*"),$BF$36="Classique"),$BF$37,IF(AND(COUNTIF($BH$40,"*SVD*"),$BH$36="Classique"),$BH$37,IF(AND(COUNTIF($BJ$40,"*SVD*"),$BJ$36="Classique"),$BJ$37,IF(AND(COUNTIF($BL$40,"*SVD*"),$BL$36="Classique"),$BL$37,IF(AND(COUNTIF($BN$40,"*SVD*"),$BN$36="Classique"),$BN$37,IF(AND(COUNTIF($BP$40,"*SVD*"),$BP$36="Classique"),$BP$37,IF(AND(COUNTIF($BR$40,"*SVD*"),$BR$36="Classique"),$BR$37,IF(AND(COUNTIF($BT$40,"*SVD*"),$BT$36="Classique"),$BT$37,IF(AND(COUNTIF($BV$40,"*SVD*"),$BV$36="Classique"),$BV$37,IF(AND(COUNTIF($BX$40,"*SVD*"),$BX$36="Classique"),$BX$37,IF(AND(COUNTIF($BZ$40,"*SVD*"),$BZ$36="Classique"),$BZ$37,IF(AND(COUNTIF($CB$40,"*SVD*"),$CB$36="Classique"),$CB$37,IF(AND(COUNTIF($CD$40,"*SVD*"),$CD$36="Classique"),$CD$37,IF(AND(COUNTIF($CF$40,"*SVD*"),$CF$36="Classique"),$CF$37,IF(AND(COUNTIF($CH$40,"*SVD*"),$CH$36="Classique"),$CH$37,IF(AND(COUNTIF($CJ$40,"*SVD*"),$CJ$36="Classique"),$CJ$37,IF(AND(COUNTIF($CL$40,"*SVD*"),$CL$36="Classique"),$CL$37,IF(AND(COUNTIF($CN$40,"*SVD*"),$CN$36="Classique"),$CN$37,IF(AND(COUNTIF($CP$40,"*SVD*"),$CP$36="Classique"),$CP$37,IF(AND(COUNTIF($CR$40,"*SVD*"),$CR$36="Classique"),$CR$37," "))))))))))))))))))))))))))))))))))))))))))))))))," ")</f>
        <v xml:space="preserve"> </v>
      </c>
      <c r="DL27" s="38" t="str">
        <f t="shared" si="6"/>
        <v xml:space="preserve"> </v>
      </c>
      <c r="DM27" s="38" t="str">
        <f t="shared" si="7"/>
        <v xml:space="preserve"> </v>
      </c>
      <c r="DN27" s="38" t="str">
        <f>IF(OR($B$50&lt;&gt;0,$D$50&lt;&gt;0,$F$50&lt;&gt;0,$H$50&lt;&gt;0,$J$50&lt;&gt;0,$L$50&lt;&gt;0,$N$50&lt;&gt;0,$P$50&lt;&gt;0,$R$50&lt;&gt;0,$T$50&lt;&gt;0,$V$50&lt;&gt;0,$X$50&lt;&gt;0,$Z$50&lt;&gt;0,$AB$50&lt;&gt;0,$AD$50&lt;&gt;0,$AF$50&lt;&gt;0,$AH$50&lt;&gt;0,$AJ$50&lt;&gt;0,$AL$50&lt;&gt;0,$AN$50&lt;&gt;0,$AP$50&lt;&gt;0,$AR$50&lt;&gt;0,$AT$50&lt;&gt;0,$AV$50&lt;&gt;0,$AX$50&lt;&gt;0,$AZ$50&lt;&gt;0,$BB$50&lt;&gt;0,$BD$50&lt;&gt;0,$BF$50&lt;&gt;0,$BH$50&lt;&gt;0,$BJ$50&lt;&gt;0,$BL$50&lt;&gt;0,$BN$50&lt;&gt;0,$BP$50&lt;&gt;0,$BR$50&lt;&gt;0,$BT$50&lt;&gt;0,$BV$50&lt;&gt;0,$BX$50&lt;&gt;0,$BZ$50&lt;&gt;0,$CB$50&lt;&gt;0,$CD$50&lt;&gt;0,$CF$50&lt;&gt;0,$CH$50&lt;&gt;0,$CJ$50&lt;&gt;0,$CL$50&lt;&gt;0,$CN$50&lt;&gt;0,$CP$50&lt;&gt;0,$CR$50&lt;&gt;0),IF(AND(COUNTIF($B$50,"*SVD*"),$B$46="Classique"),$B$47,IF(AND(COUNTIF($D$50,"*SVD*"),$D$46="Classique"),$D$47,IF(AND(COUNTIF($F$50,"*SVD*"),$F$46="Classique"),$F$47,IF(AND(COUNTIF($H$50,"*SVD*"),$H$46="Classique"),$H$47,IF(AND(COUNTIF($J$50,"*SVD*"),$J$46="Classique"),$J$47,IF(AND(COUNTIF($L$50,"*SVD*"),$L$46="Classique"),$L$47,IF(AND(COUNTIF($N$50,"*SVD*"),$N$46="Classique"),$N$47,IF(AND(COUNTIF($P$50,"*SVD*"),$P$46="Classique"),$P$47,IF(AND(COUNTIF($R$50,"*SVD*"),$R$46="Classique"),$R$47,IF(AND(COUNTIF($T$50,"*SVD*"),$T$46="Classique"),$T$47,IF(AND(COUNTIF($V$50,"*SVD*"),$V$46="Classique"),$V$47,IF(AND(COUNTIF($X$50,"*SVD*"),$X$46="Classique"),$X$47,IF(AND(COUNTIF($Z$50,"*SVD*"),$Z$46="Classique"),$Z$47,IF(AND(COUNTIF($AB$50,"*SVD*"),$AB$46="Classique"),$AB$47,IF(AND(COUNTIF($AD$50,"*SVD*"),$AD$46="Classique"),$AD$47,IF(AND(COUNTIF($AF$50,"*SVD*"),$AF$46="Classique"),$AF$47,IF(AND(COUNTIF($AH$50,"*SVD*"),$AH$46="Classique"),$AH$47,IF(AND(COUNTIF($AJ$50,"*SVD*"),$AJ$46="Classique"),$AJ$47,IF(AND(COUNTIF($AL$50,"*SVD*"),$AL$46="Classique"),$AL$47,IF(AND(COUNTIF($AN$50,"*SVD*"),$AN$46="Classique"),$AN$47,IF(AND(COUNTIF($AP$50,"*SVD*"),$AP$46="Classique"),$AP$47,IF(AND(COUNTIF($AR$50,"*SVD*"),$AR$46="Classique"),$AR$47,IF(AND(COUNTIF($AT$50,"*SVD*"),$AT$46="Classique"),$AT$47,IF(AND(COUNTIF($AV$50,"*SVD*"),$AV$46="Classique"),$AV$47,IF(AND(COUNTIF($AX$50,"*SVD*"),$AX$46="Classique"),$AX$47,IF(AND(COUNTIF($AZ$50,"*SVD*"),$AZ$46="Classique"),$AZ$47,IF(AND(COUNTIF($BB$50,"*SVD*"),$BB$46="Classique"),$BB$47,IF(AND(COUNTIF($BD$50,"*SVD*"),$BD$46="Classique"),$BD$47,IF(AND(COUNTIF($BF$50,"*SVD*"),$BF$46="Classique"),$BF$47,IF(AND(COUNTIF($BH$50,"*SVD*"),$BH$46="Classique"),$BH$47,IF(AND(COUNTIF($BJ$50,"*SVD*"),$BJ$46="Classique"),$BJ$47,IF(AND(COUNTIF($BL$50,"*SVD*"),$BL$46="Classique"),$BL$47,IF(AND(COUNTIF($BN$50,"*SVD*"),$BN$46="Classique"),$BN$47,IF(AND(COUNTIF($BP$50,"*SVD*"),$BP$46="Classique"),$BP$47,IF(AND(COUNTIF($BR$50,"*SVD*"),$BR$46="Classique"),$BR$47,IF(AND(COUNTIF($BT$50,"*SVD*"),$BT$46="Classique"),$BT$47,IF(AND(COUNTIF($BV$50,"*SVD*"),$BV$46="Classique"),$BV$47,IF(AND(COUNTIF($BX$50,"*SVD*"),$BX$46="Classique"),$BX$47,IF(AND(COUNTIF($BZ$50,"*SVD*"),$BZ$46="Classique"),$BZ$47,IF(AND(COUNTIF($CB$50,"*SVD*"),$CB$46="Classique"),$CB$47,IF(AND(COUNTIF($CD$50,"*SVD*"),$CD$46="Classique"),$CD$47,IF(AND(COUNTIF($CF$50,"*SVD*"),$CF$46="Classique"),$CF$47,IF(AND(COUNTIF($CH$50,"*SVD*"),$CH$46="Classique"),$CH$47,IF(AND(COUNTIF($CJ$50,"*SVD*"),$CJ$46="Classique"),$CJ$47,IF(AND(COUNTIF($CL$50,"*SVD*"),$CL$46="Classique"),$CL$47,IF(AND(COUNTIF($CN$50,"*SVD*"),$CN$46="Classique"),$CN$47,IF(AND(COUNTIF($CP$50,"*SVD*"),$CP$46="Classique"),$CP$47,IF(AND(COUNTIF($CR$50,"*SVD*"),$CR$46="Classique"),$CR$47," "))))))))))))))))))))))))))))))))))))))))))))))))," ")</f>
        <v xml:space="preserve"> </v>
      </c>
      <c r="DO27" s="38" t="str">
        <f t="shared" si="8"/>
        <v xml:space="preserve"> </v>
      </c>
      <c r="DP27" s="38" t="str">
        <f t="shared" si="9"/>
        <v xml:space="preserve"> </v>
      </c>
    </row>
    <row r="28" spans="1:120" s="44" customFormat="1" ht="26.25" customHeight="1" thickTop="1">
      <c r="B28" s="44">
        <f>IF(B26=" ",0,IF(B31="Finale",1,2))</f>
        <v>0</v>
      </c>
      <c r="C28" s="45"/>
      <c r="D28" s="44">
        <f>IF(D26=" ",0,IF(D31="Finale",1,2))</f>
        <v>0</v>
      </c>
      <c r="E28" s="45"/>
      <c r="F28" s="44">
        <f>IF(F26=" ",0,IF(F31="Finale",1,2))</f>
        <v>0</v>
      </c>
      <c r="G28" s="45"/>
      <c r="H28" s="44">
        <f>IF(H26=" ",0,IF(H31="Finale",1,2))</f>
        <v>0</v>
      </c>
      <c r="I28" s="46"/>
      <c r="J28" s="44">
        <f>IF(J26=" ",0,IF(J31="Finale",1,2))</f>
        <v>0</v>
      </c>
      <c r="K28" s="46"/>
      <c r="L28" s="44">
        <f>IF(L26=" ",0,IF(L31="Finale",1,2))</f>
        <v>0</v>
      </c>
      <c r="M28" s="46"/>
      <c r="N28" s="44">
        <f>IF(N26=" ",0,IF(N31="Finale",1,2))</f>
        <v>0</v>
      </c>
      <c r="O28" s="46"/>
      <c r="P28" s="44">
        <f>IF(P26=" ",0,IF(P31="Finale",1,2))</f>
        <v>0</v>
      </c>
      <c r="Q28" s="46"/>
      <c r="R28" s="44">
        <f>IF(R26=" ",0,IF(R31="Finale",1,2))</f>
        <v>0</v>
      </c>
      <c r="S28" s="46"/>
      <c r="T28" s="44">
        <f>IF(T26=" ",0,IF(T31="Finale",1,2))</f>
        <v>0</v>
      </c>
      <c r="U28" s="46"/>
      <c r="V28" s="44">
        <f>IF(V26=" ",0,IF(V31="Finale",1,2))</f>
        <v>0</v>
      </c>
      <c r="W28" s="46"/>
      <c r="X28" s="44">
        <f>IF(X26=" ",0,IF(X31="Finale",1,2))</f>
        <v>0</v>
      </c>
      <c r="Y28" s="46"/>
      <c r="Z28" s="44">
        <f>IF(Z26=" ",0,IF(Z31="Finale",1,2))</f>
        <v>0</v>
      </c>
      <c r="AA28" s="46"/>
      <c r="AB28" s="44">
        <f>IF(AB26=" ",0,IF(AB31="Finale",1,2))</f>
        <v>0</v>
      </c>
      <c r="AC28" s="46"/>
      <c r="AD28" s="44">
        <f>IF(AD26=" ",0,IF(AD31="Finale",1,2))</f>
        <v>0</v>
      </c>
      <c r="AE28" s="46"/>
      <c r="AF28" s="44">
        <f>IF(AF26=" ",0,IF(AF31="Finale",1,2))</f>
        <v>0</v>
      </c>
      <c r="AG28" s="46"/>
      <c r="AH28" s="44">
        <f>IF(AH26=" ",0,IF(AH31="Finale",1,2))</f>
        <v>0</v>
      </c>
      <c r="AI28" s="46"/>
      <c r="AJ28" s="44">
        <f>IF(AJ26=" ",0,IF(AJ31="Finale",1,2))</f>
        <v>0</v>
      </c>
      <c r="AK28" s="46"/>
      <c r="AL28" s="44">
        <f>IF(AL26=" ",0,IF(AL31="Finale",1,2))</f>
        <v>0</v>
      </c>
      <c r="AM28" s="46"/>
      <c r="AN28" s="44">
        <f>IF(AN26=" ",0,IF(AN31="Finale",1,2))</f>
        <v>0</v>
      </c>
      <c r="AO28" s="46"/>
      <c r="AP28" s="44">
        <f>IF(AP26=" ",0,IF(AP31="Finale",1,2))</f>
        <v>0</v>
      </c>
      <c r="AQ28" s="46"/>
      <c r="AR28" s="44">
        <f>IF(AR26=" ",0,IF(AR31="Finale",1,2))</f>
        <v>0</v>
      </c>
      <c r="AS28" s="46"/>
      <c r="AT28" s="44">
        <f>IF(AT26=" ",0,IF(AT31="Finale",1,2))</f>
        <v>0</v>
      </c>
      <c r="AU28" s="46"/>
      <c r="AV28" s="44">
        <f>IF(AV26=" ",0,IF(AV31="Finale",1,2))</f>
        <v>0</v>
      </c>
      <c r="AW28" s="46"/>
      <c r="AX28" s="44">
        <f>IF(AX26=" ",0,IF(AX31="Finale",1,2))</f>
        <v>0</v>
      </c>
      <c r="AY28" s="46"/>
      <c r="AZ28" s="44">
        <f>IF(AZ26=" ",0,IF(AZ31="Finale",1,2))</f>
        <v>0</v>
      </c>
      <c r="BB28" s="44">
        <f>IF(BB26=" ",0,IF(BB31="Finale",1,2))</f>
        <v>0</v>
      </c>
      <c r="BD28" s="44">
        <f>IF(BD26=" ",0,IF(BD31="Finale",1,2))</f>
        <v>0</v>
      </c>
      <c r="BF28" s="44">
        <f>IF(BF26=" ",0,IF(BF31="Finale",1,2))</f>
        <v>0</v>
      </c>
      <c r="BH28" s="44">
        <f>IF(BH26=" ",0,IF(BH31="Finale",1,2))</f>
        <v>0</v>
      </c>
      <c r="BJ28" s="44">
        <f>IF(BJ26=" ",0,IF(BJ31="Finale",1,2))</f>
        <v>0</v>
      </c>
      <c r="BL28" s="44">
        <f>IF(BL26=" ",0,IF(BL31="Finale",1,2))</f>
        <v>0</v>
      </c>
      <c r="BN28" s="44">
        <f>IF(BN26=" ",0,IF(BN31="Finale",1,2))</f>
        <v>0</v>
      </c>
      <c r="BP28" s="44">
        <f>IF(BP26=" ",0,IF(BP31="Finale",1,2))</f>
        <v>0</v>
      </c>
      <c r="BR28" s="44">
        <f>IF(BR26=" ",0,IF(BR31="Finale",1,2))</f>
        <v>0</v>
      </c>
      <c r="BT28" s="44">
        <f>IF(BT26=" ",0,IF(BT31="Finale",1,2))</f>
        <v>0</v>
      </c>
      <c r="BV28" s="44">
        <f>IF(BV26=" ",0,IF(BV31="Finale",1,2))</f>
        <v>0</v>
      </c>
      <c r="BX28" s="44">
        <f>IF(BX26=" ",0,IF(BX31="Finale",1,2))</f>
        <v>0</v>
      </c>
      <c r="BZ28" s="44">
        <f>IF(BZ26=" ",0,IF(BZ31="Finale",1,2))</f>
        <v>0</v>
      </c>
      <c r="CB28" s="44">
        <f>IF(CB26=" ",0,IF(CB31="Finale",1,2))</f>
        <v>0</v>
      </c>
      <c r="CD28" s="44">
        <f>IF(CD26=" ",0,IF(CD31="Finale",1,2))</f>
        <v>0</v>
      </c>
      <c r="CF28" s="44">
        <f>IF(CF26=" ",0,IF(CF31="Finale",1,2))</f>
        <v>0</v>
      </c>
      <c r="CH28" s="44">
        <f>IF(CH26=" ",0,IF(CH31="Finale",1,2))</f>
        <v>0</v>
      </c>
      <c r="CJ28" s="44">
        <f>IF(CJ26=" ",0,IF(CJ31="Finale",1,2))</f>
        <v>0</v>
      </c>
      <c r="CL28" s="44">
        <f>IF(CL26=" ",0,IF(CL31="Finale",1,2))</f>
        <v>0</v>
      </c>
      <c r="CN28" s="44">
        <f>IF(CN26=" ",0,IF(CN31="Finale",1,2))</f>
        <v>0</v>
      </c>
      <c r="CP28" s="44">
        <f>IF(CP26=" ",0,IF(CP31="Finale",1,2))</f>
        <v>0</v>
      </c>
      <c r="CR28" s="44">
        <f>IF(CR26=" ",0,IF(CR31="Finale",1,2))</f>
        <v>0</v>
      </c>
      <c r="DA28" s="31" t="s">
        <v>34</v>
      </c>
      <c r="DB28" s="56" t="str">
        <f>IF(OR($B$10&lt;&gt;0,$D$10&lt;&gt;0,$F$10&lt;&gt;0,$H$10&lt;&gt;0,$J$10&lt;&gt;0,$L$10&lt;&gt;0,$N$10&lt;&gt;0,$P$10&lt;&gt;0,$R$10&lt;&gt;0,$T$10&lt;&gt;0,$V$10&lt;&gt;0,$X$10&lt;&gt;0,$Z$10&lt;&gt;0,$AB$10&lt;&gt;0,$AD$10&lt;&gt;0,$AF$10&lt;&gt;0,$AH$10&lt;&gt;0,$AJ$10&lt;&gt;0,$AL$10&lt;&gt;0,$AN$10&lt;&gt;0,$AP$10&lt;&gt;0,$AR$10&lt;&gt;0,$AT$10&lt;&gt;0,$AV$10&lt;&gt;0,$AX$10&lt;&gt;0,$AZ$10&lt;&gt;0,$BB$10&lt;&gt;0,$BD$10&lt;&gt;0,$BF$10&lt;&gt;0,$BH$10&lt;&gt;0,$BJ$10&lt;&gt;0,$BL$10&lt;&gt;0,$BN$10&lt;&gt;0,$BP$10&lt;&gt;0,$BR$10&lt;&gt;0,$BT$10&lt;&gt;0,$BV$10&lt;&gt;0,$BX$10&lt;&gt;0,$BZ$10&lt;&gt;0,$CB$10&lt;&gt;0,$CD$10&lt;&gt;0,$CF$10&lt;&gt;0,$CH$10&lt;&gt;0,$CJ$10&lt;&gt;0,$CL$10&lt;&gt;0,$CN$10&lt;&gt;0,$CP$10&lt;&gt;0,$CR$10&lt;&gt;0),IF(AND(COUNTIF($B$10,"*SVH*"),$B$6="Poulies"),$B$7,IF(AND(COUNTIF($D$10,"*SVH*"),$D$6="Poulies"),$D$7,IF(AND(COUNTIF($F$10,"*SVH*"),$F$6="Poulies"),$F$7,IF(AND(COUNTIF($H$10,"*SVH*"),$H$6="Poulies"),$H$7,IF(AND(COUNTIF($J$10,"*SVH*"),$J$6="Poulies"),$J$7,IF(AND(COUNTIF($L$10,"*SVH*"),$L$6="Poulies"),$L$7,IF(AND(COUNTIF($N$10,"*SVH*"),$N$6="Poulies"),$N$7,IF(AND(COUNTIF($P$10,"*SVH*"),$P$6="Poulies"),$P$7,IF(AND(COUNTIF($R$10,"*SVH*"),$R$6="Poulies"),$R$7,IF(AND(COUNTIF($T$10,"*SVH*"),$T$6="Poulies"),$T$7,IF(AND(COUNTIF($V$10,"*SVH*"),$V$6="Poulies"),$V$7,IF(AND(COUNTIF($X$10,"*SVH*"),$X$6="Poulies"),$X$7,IF(AND(COUNTIF($Z$10,"*SVH*"),$Z$6="Poulies"),$Z$7,IF(AND(COUNTIF($AB$10,"*SVH*"),$AB$6="Poulies"),$AB$7,IF(AND(COUNTIF($AD$10,"*SVH*"),$AD$6="Poulies"),$AD$7,IF(AND(COUNTIF($AF$10,"*SVH*"),$AF$6="Poulies"),$AF$7,IF(AND(COUNTIF($AH$10,"*SVH*"),$AH$6="Poulies"),$AH$7,IF(AND(COUNTIF($AJ$10,"*SVH*"),$AJ$6="Poulies"),$AJ$7,IF(AND(COUNTIF($AL$10,"*SVH*"),$AL$6="Poulies"),$AL$7,IF(AND(COUNTIF($AN$10,"*SVH*"),$AN$6="Poulies"),$AN$7,IF(AND(COUNTIF($AP$10,"*SVH*"),$AP$6="Poulies"),$AP$7,IF(AND(COUNTIF($AR$10,"*SVH*"),$AR$6="Poulies"),$AR$7,IF(AND(COUNTIF($AT$10,"*SVH*"),$AT$6="Poulies"),$AT$7,IF(AND(COUNTIF($AV$10,"*SVH*"),$AV$6="Poulies"),$AV$7,IF(AND(COUNTIF($AX$10,"*SVH*"),$AX$6="Poulies"),$AX$7,IF(AND(COUNTIF($AZ$10,"*SVH*"),$AZ$6="Poulies"),$AZ$7,IF(AND(COUNTIF($BB$10,"*SVH*"),$BB$6="Poulies"),$BB$7,IF(AND(COUNTIF($BD$10,"*SVH*"),$BD$6="Poulies"),$BD$7,IF(AND(COUNTIF($BF$10,"*SVH*"),$BF$6="Poulies"),$BF$7,IF(AND(COUNTIF($BH$10,"*SVH*"),$BH$6="Poulies"),$BH$7,IF(AND(COUNTIF($BJ$10,"*SVH*"),$BJ$6="Poulies"),$BJ$7,IF(AND(COUNTIF($BL$10,"*SVH*"),$BL$6="Poulies"),$BL$7,IF(AND(COUNTIF($BN$10,"*SVH*"),$BN$6="Poulies"),$BN$7,IF(AND(COUNTIF($BP$10,"*SVH*"),$BP$6="Poulies"),$BP$7,IF(AND(COUNTIF($BR$10,"*SVH*"),$BR$6="Poulies"),$BR$7,IF(AND(COUNTIF($BT$10,"*SVH*"),$BT$6="Poulies"),$BT$7,IF(AND(COUNTIF($BV$10,"*SVH*"),$BV$6="Poulies"),$BV$7,IF(AND(COUNTIF($BX$10,"*SVH*"),$BX$6="Poulies"),$BX$7,IF(AND(COUNTIF($BZ$10,"*SVH*"),$BZ$6="Poulies"),$BZ$7,IF(AND(COUNTIF($CB$10,"*SVH*"),$CB$6="Poulies"),$CB$7,IF(AND(COUNTIF($CD$10,"*SVH*"),$CD$6="Poulies"),$CD$7,IF(AND(COUNTIF($CF$10,"*SVH*"),$CF$6="Poulies"),$CF$7,IF(AND(COUNTIF($CH$10,"*SVH*"),$CH$6="Poulies"),$CH$7,IF(AND(COUNTIF($CJ$10,"*SVH*"),$CJ$6="Poulies"),$CJ$7,IF(AND(COUNTIF($CL$10,"*SVH*"),$CL$6="Poulies"),$CL$7,IF(AND(COUNTIF($CN$10,"*SVH*"),$CN$6="Poulies"),$CN$7,IF(AND(COUNTIF($CP$10,"*SVH*"),$CP$6="Poulies"),$CP$7,IF(AND(COUNTIF($CR$10,"*SVH*"),$CR$6="Poulies"),$CR$7," "))))))))))))))))))))))))))))))))))))))))))))))))," ")</f>
        <v xml:space="preserve"> </v>
      </c>
      <c r="DC28" s="37" t="str">
        <f t="shared" si="0"/>
        <v xml:space="preserve"> </v>
      </c>
      <c r="DD28" s="37" t="str">
        <f t="shared" si="1"/>
        <v xml:space="preserve"> </v>
      </c>
      <c r="DE28" s="56" t="str">
        <f>IF(OR($B$20&lt;&gt;0,$D$20&lt;&gt;0,$F$20&lt;&gt;0,$H$20&lt;&gt;0,$J$20&lt;&gt;0,$L$20&lt;&gt;0,$N$20&lt;&gt;0,$P$20&lt;&gt;0,$R$20&lt;&gt;0,$T$20&lt;&gt;0,$V$20&lt;&gt;0,$X$20&lt;&gt;0,$Z$20&lt;&gt;0,$AB$20&lt;&gt;0,$AD$20&lt;&gt;0,$AF$20&lt;&gt;0,$AH$20&lt;&gt;0,$AJ$20&lt;&gt;0,$AL$20&lt;&gt;0,$AN$20&lt;&gt;0,$AP$20&lt;&gt;0,$AR$20&lt;&gt;0,$AT$20&lt;&gt;0,$AV$20&lt;&gt;0,$AX$20&lt;&gt;0,$AZ$20&lt;&gt;0,$BB$20&lt;&gt;0,$BD$20&lt;&gt;0,$BF$20&lt;&gt;0,$BH$20&lt;&gt;0,$BJ$20&lt;&gt;0,$BL$20&lt;&gt;0,$BN$20&lt;&gt;0,$BP$20&lt;&gt;0,$BR$20&lt;&gt;0,$BT$20&lt;&gt;0,$BV$20&lt;&gt;0,$BX$20&lt;&gt;0,$BZ$20&lt;&gt;0,$CB$20&lt;&gt;0,$CD$20&lt;&gt;0,$CF$20&lt;&gt;0,$CH$20&lt;&gt;0,$CJ$20&lt;&gt;0,$CL$20&lt;&gt;0,$CN$20&lt;&gt;0,$CP$20&lt;&gt;0,$CR$20&lt;&gt;0),IF(AND(COUNTIF($B$20,"*SVH*"),$B$16="Poulies"),$B$17,IF(AND(COUNTIF($D$20,"*SVH*"),$D$16="Poulies"),$D$17,IF(AND(COUNTIF($F$20,"*SVH*"),$F$16="Poulies"),$F$17,IF(AND(COUNTIF($H$20,"*SVH*"),$H$16="Poulies"),$H$17,IF(AND(COUNTIF($J$20,"*SVH*"),$J$16="Poulies"),$J$17,IF(AND(COUNTIF($L$20,"*SVH*"),$L$16="Poulies"),$L$17,IF(AND(COUNTIF($N$20,"*SVH*"),$N$16="Poulies"),$N$17,IF(AND(COUNTIF($P$20,"*SVH*"),$P$16="Poulies"),$P$17,IF(AND(COUNTIF($R$20,"*SVH*"),$R$16="Poulies"),$R$17,IF(AND(COUNTIF($T$20,"*SVH*"),$T$16="Poulies"),$T$17,IF(AND(COUNTIF($V$20,"*SVH*"),$V$16="Poulies"),$V$17,IF(AND(COUNTIF($X$20,"*SVH*"),$X$16="Poulies"),$X$17,IF(AND(COUNTIF($Z$20,"*SVH*"),$Z$16="Poulies"),$Z$17,IF(AND(COUNTIF($AB$20,"*SVH*"),$AB$16="Poulies"),$AB$17,IF(AND(COUNTIF($AD$20,"*SVH*"),$AD$16="Poulies"),$AD$17,IF(AND(COUNTIF($AF$20,"*SVH*"),$AF$16="Poulies"),$AF$17,IF(AND(COUNTIF($AH$20,"*SVH*"),$AH$16="Poulies"),$AH$17,IF(AND(COUNTIF($AJ$20,"*SVH*"),$AJ$16="Poulies"),$AJ$17,IF(AND(COUNTIF($AL$20,"*SVH*"),$AL$16="Poulies"),$AL$17,IF(AND(COUNTIF($AN$20,"*SVH*"),$AN$16="Poulies"),$AN$17,IF(AND(COUNTIF($AP$20,"*SVH*"),$AP$16="Poulies"),$AP$17,IF(AND(COUNTIF($AR$20,"*SVH*"),$AR$16="Poulies"),$AR$17,IF(AND(COUNTIF($AT$20,"*SVH*"),$AT$16="Poulies"),$AT$17,IF(AND(COUNTIF($AV$20,"*SVH*"),$AV$16="Poulies"),$AV$17,IF(AND(COUNTIF($AX$20,"*SVH*"),$AX$16="Poulies"),$AX$17,IF(AND(COUNTIF($AZ$20,"*SVH*"),$AZ$16="Poulies"),$AZ$17,IF(AND(COUNTIF($BB$20,"*SVH*"),$BB$16="Poulies"),$BB$17,IF(AND(COUNTIF($BD$20,"*SVH*"),$BD$16="Poulies"),$BD$17,IF(AND(COUNTIF($BF$20,"*SVH*"),$BF$16="Poulies"),$BF$17,IF(AND(COUNTIF($BH$20,"*SVH*"),$BH$16="Poulies"),$BH$17,IF(AND(COUNTIF($BJ$20,"*SVH*"),$BJ$16="Poulies"),$BJ$17,IF(AND(COUNTIF($BL$20,"*SVH*"),$BL$16="Poulies"),$BL$17,IF(AND(COUNTIF($BN$20,"*SVH*"),$BN$16="Poulies"),$BN$17,IF(AND(COUNTIF($BP$20,"*SVH*"),$BP$16="Poulies"),$BP$17,IF(AND(COUNTIF($BR$20,"*SVH*"),$BR$16="Poulies"),$BR$17,IF(AND(COUNTIF($BT$20,"*SVH*"),$BT$16="Poulies"),$BT$17,IF(AND(COUNTIF($BV$20,"*SVH*"),$BV$16="Poulies"),$BV$17,IF(AND(COUNTIF($BX$20,"*SVH*"),$BX$16="Poulies"),$BX$17,IF(AND(COUNTIF($BZ$20,"*SVH*"),$BZ$16="Poulies"),$BZ$17,IF(AND(COUNTIF($CB$20,"*SVH*"),$CB$16="Poulies"),$CB$17,IF(AND(COUNTIF($CD$20,"*SVH*"),$CD$16="Poulies"),$CD$17,IF(AND(COUNTIF($CF$20,"*SVH*"),$CF$16="Poulies"),$CF$17,IF(AND(COUNTIF($CH$20,"*SVH*"),$CH$16="Poulies"),$CH$17,IF(AND(COUNTIF($CJ$20,"*SVH*"),$CJ$16="Poulies"),$CJ$17,IF(AND(COUNTIF($CL$20,"*SVH*"),$CL$16="Poulies"),$CL$17,IF(AND(COUNTIF($CN$20,"*SVH*"),$CN$16="Poulies"),$CN$17,IF(AND(COUNTIF($CP$20,"*SVH*"),$CP$16="Poulies"),$CP$17,IF(AND(COUNTIF($CR$20,"*SVH*"),$CR$16="Poulies"),$CR$17," "))))))))))))))))))))))))))))))))))))))))))))))))," ")</f>
        <v xml:space="preserve"> </v>
      </c>
      <c r="DF28" s="37" t="str">
        <f t="shared" si="2"/>
        <v xml:space="preserve"> </v>
      </c>
      <c r="DG28" s="37" t="str">
        <f t="shared" si="3"/>
        <v xml:space="preserve"> </v>
      </c>
      <c r="DH28" s="56" t="str">
        <f>IF(OR($B$30&lt;&gt;0,$D$30&lt;&gt;0,$F$30&lt;&gt;0,$H$30&lt;&gt;0,$J$30&lt;&gt;0,$L$30&lt;&gt;0,$N$30&lt;&gt;0,$P$30&lt;&gt;0,$R$30&lt;&gt;0,$T$30&lt;&gt;0,$V$30&lt;&gt;0,$X$30&lt;&gt;0,$Z$30&lt;&gt;0,$AB$30&lt;&gt;0,$AD$30&lt;&gt;0,$AF$30&lt;&gt;0,$AH$30&lt;&gt;0,$AJ$30&lt;&gt;0,$AL$30&lt;&gt;0,$AN$30&lt;&gt;0,$AP$30&lt;&gt;0,$AR$30&lt;&gt;0,$AT$30&lt;&gt;0,$AV$30&lt;&gt;0,$AX$30&lt;&gt;0,$AZ$30&lt;&gt;0,$BB$30&lt;&gt;0,$BD$30&lt;&gt;0,$BF$30&lt;&gt;0,$BH$30&lt;&gt;0,$BJ$30&lt;&gt;0,$BL$30&lt;&gt;0,$BN$30&lt;&gt;0,$BP$30&lt;&gt;0,$BR$30&lt;&gt;0,$BT$30&lt;&gt;0,$BV$30&lt;&gt;0,$BX$30&lt;&gt;0,$BZ$30&lt;&gt;0,$CB$30&lt;&gt;0,$CD$30&lt;&gt;0,$CF$30&lt;&gt;0,$CH$30&lt;&gt;0,$CJ$30&lt;&gt;0,$CL$30&lt;&gt;0,$CN$30&lt;&gt;0,$CP$30&lt;&gt;0,$CR$30&lt;&gt;0),IF(AND(COUNTIF($B$30,"*SVH*"),$B$26="Poulies"),$B$27,IF(AND(COUNTIF($D$30,"*SVH*"),$D$26="Poulies"),$D$27,IF(AND(COUNTIF($F$30,"*SVH*"),$F$26="Poulies"),$F$27,IF(AND(COUNTIF($H$30,"*SVH*"),$H$26="Poulies"),$H$27,IF(AND(COUNTIF($J$30,"*SVH*"),$J$26="Poulies"),$J$27,IF(AND(COUNTIF($L$30,"*SVH*"),$L$26="Poulies"),$L$27,IF(AND(COUNTIF($N$30,"*SVH*"),$N$26="Poulies"),$N$27,IF(AND(COUNTIF($P$30,"*SVH*"),$P$26="Poulies"),$P$27,IF(AND(COUNTIF($R$30,"*SVH*"),$R$26="Poulies"),$R$27,IF(AND(COUNTIF($T$30,"*SVH*"),$T$26="Poulies"),$T$27,IF(AND(COUNTIF($V$30,"*SVH*"),$V$26="Poulies"),$V$27,IF(AND(COUNTIF($X$30,"*SVH*"),$X$26="Poulies"),$X$27,IF(AND(COUNTIF($Z$30,"*SVH*"),$Z$26="Poulies"),$Z$27,IF(AND(COUNTIF($AB$30,"*SVH*"),$AB$26="Poulies"),$AB$27,IF(AND(COUNTIF($AD$30,"*SVH*"),$AD$26="Poulies"),$AD$27,IF(AND(COUNTIF($AF$30,"*SVH*"),$AF$26="Poulies"),$AF$27,IF(AND(COUNTIF($AH$30,"*SVH*"),$AH$26="Poulies"),$AH$27,IF(AND(COUNTIF($AJ$30,"*SVH*"),$AJ$26="Poulies"),$AJ$27,IF(AND(COUNTIF($AL$30,"*SVH*"),$AL$26="Poulies"),$AL$27,IF(AND(COUNTIF($AN$30,"*SVH*"),$AN$26="Poulies"),$AN$27,IF(AND(COUNTIF($AP$30,"*SVH*"),$AP$26="Poulies"),$AP$27,IF(AND(COUNTIF($AR$30,"*SVH*"),$AR$26="Poulies"),$AR$27,IF(AND(COUNTIF($AT$30,"*SVH*"),$AT$26="Poulies"),$AT$27,IF(AND(COUNTIF($AV$30,"*SVH*"),$AV$26="Poulies"),$AV$27,IF(AND(COUNTIF($AX$30,"*SVH*"),$AX$26="Poulies"),$AX$27,IF(AND(COUNTIF($AZ$30,"*SVH*"),$AZ$26="Poulies"),$AZ$27,IF(AND(COUNTIF($BB$30,"*SVH*"),$BB$26="Poulies"),$BB$27,IF(AND(COUNTIF($BD$30,"*SVH*"),$BD$26="Poulies"),$BD$27,IF(AND(COUNTIF($BF$30,"*SVH*"),$BF$26="Poulies"),$BF$27,IF(AND(COUNTIF($BH$30,"*SVH*"),$BH$26="Poulies"),$BH$27,IF(AND(COUNTIF($BJ$30,"*SVH*"),$BJ$26="Poulies"),$BJ$27,IF(AND(COUNTIF($BL$30,"*SVH*"),$BL$26="Poulies"),$BL$27,IF(AND(COUNTIF($BN$30,"*SVH*"),$BN$26="Poulies"),$BN$27,IF(AND(COUNTIF($BP$30,"*SVH*"),$BP$26="Poulies"),$BP$27,IF(AND(COUNTIF($BR$30,"*SVH*"),$BR$26="Poulies"),$BR$27,IF(AND(COUNTIF($BT$30,"*SVH*"),$BT$26="Poulies"),$BT$27,IF(AND(COUNTIF($BV$30,"*SVH*"),$BV$26="Poulies"),$BV$27,IF(AND(COUNTIF($BX$30,"*SVH*"),$BX$26="Poulies"),$BX$27,IF(AND(COUNTIF($BZ$30,"*SVH*"),$BZ$26="Poulies"),$BZ$27,IF(AND(COUNTIF($CB$30,"*SVH*"),$CB$26="Poulies"),$CB$27,IF(AND(COUNTIF($CD$30,"*SVH*"),$CD$26="Poulies"),$CD$27,IF(AND(COUNTIF($CF$30,"*SVH*"),$CF$26="Poulies"),$CF$27,IF(AND(COUNTIF($CH$30,"*SVH*"),$CH$26="Poulies"),$CH$27,IF(AND(COUNTIF($CJ$30,"*SVH*"),$CJ$26="Poulies"),$CJ$27,IF(AND(COUNTIF($CL$30,"*SVH*"),$CL$26="Poulies"),$CL$27,IF(AND(COUNTIF($CN$30,"*SVH*"),$CN$26="Poulies"),$CN$27,IF(AND(COUNTIF($CP$30,"*SVH*"),$CP$26="Poulies"),$CP$27,IF(AND(COUNTIF($CR$30,"*SVH*"),$CR$26="Poulies"),$CR$27," "))))))))))))))))))))))))))))))))))))))))))))))))," ")</f>
        <v xml:space="preserve"> </v>
      </c>
      <c r="DI28" s="57" t="str">
        <f t="shared" si="4"/>
        <v xml:space="preserve"> </v>
      </c>
      <c r="DJ28" s="39" t="str">
        <f t="shared" si="5"/>
        <v xml:space="preserve"> </v>
      </c>
      <c r="DK28" s="38" t="str">
        <f>IF(OR($B$40&lt;&gt;0,$D$40&lt;&gt;0,$F$40&lt;&gt;0,$H$40&lt;&gt;0,$J$40&lt;&gt;0,$L$40&lt;&gt;0,$N$40&lt;&gt;0,$P$40&lt;&gt;0,$R$40&lt;&gt;0,$T$40&lt;&gt;0,$V$40&lt;&gt;0,$X$40&lt;&gt;0,$Z$40&lt;&gt;0,$AB$40&lt;&gt;0,$AD$40&lt;&gt;0,$AF$40&lt;&gt;0,$AH$40&lt;&gt;0,$AJ$40&lt;&gt;0,$AL$40&lt;&gt;0,$AN$40&lt;&gt;0,$AP$40&lt;&gt;0,$AR$40&lt;&gt;0,$AT$40&lt;&gt;0,$AV$40&lt;&gt;0,$AX$40&lt;&gt;0,$AZ$40&lt;&gt;0,$BB$40&lt;&gt;0,$BD$40&lt;&gt;0,$BF$40&lt;&gt;0,$BH$40&lt;&gt;0,$BJ$40&lt;&gt;0,$BL$40&lt;&gt;0,$BN$40&lt;&gt;0,$BP$40&lt;&gt;0,$BR$40&lt;&gt;0,$BT$40&lt;&gt;0,$BV$40&lt;&gt;0,$BX$40&lt;&gt;0,$BZ$40&lt;&gt;0,$CB$40&lt;&gt;0,$CD$40&lt;&gt;0,$CF$40&lt;&gt;0,$CH$40&lt;&gt;0,$CJ$40&lt;&gt;0,$CL$40&lt;&gt;0,$CN$40&lt;&gt;0,$CP$40&lt;&gt;0,$CR$40&lt;&gt;0),IF(AND(COUNTIF($B$40,"*SVH*"),$B$36="Poulies"),$B$37,IF(AND(COUNTIF($D$40,"*SVH*"),$D$36="Poulies"),$D$37,IF(AND(COUNTIF($F$40,"*SVH*"),$F$36="Poulies"),$F$37,IF(AND(COUNTIF($H$40,"*SVH*"),$H$36="Poulies"),$H$37,IF(AND(COUNTIF($J$40,"*SVH*"),$J$36="Poulies"),$J$37,IF(AND(COUNTIF($L$40,"*SVH*"),$L$36="Poulies"),$L$37,IF(AND(COUNTIF($N$40,"*SVH*"),$N$36="Poulies"),$N$37,IF(AND(COUNTIF($P$40,"*SVH*"),$P$36="Poulies"),$P$37,IF(AND(COUNTIF($R$40,"*SVH*"),$R$36="Poulies"),$R$37,IF(AND(COUNTIF($T$40,"*SVH*"),$T$36="Poulies"),$T$37,IF(AND(COUNTIF($V$40,"*SVH*"),$V$36="Poulies"),$V$37,IF(AND(COUNTIF($X$40,"*SVH*"),$X$36="Poulies"),$X$37,IF(AND(COUNTIF($Z$40,"*SVH*"),$Z$36="Poulies"),$Z$37,IF(AND(COUNTIF($AB$40,"*SVH*"),$AB$36="Poulies"),$AB$37,IF(AND(COUNTIF($AD$40,"*SVH*"),$AD$36="Poulies"),$AD$37,IF(AND(COUNTIF($AF$40,"*SVH*"),$AF$36="Poulies"),$AF$37,IF(AND(COUNTIF($AH$40,"*SVH*"),$AH$36="Poulies"),$AH$37,IF(AND(COUNTIF($AJ$40,"*SVH*"),$AJ$36="Poulies"),$AJ$37,IF(AND(COUNTIF($AL$40,"*SVH*"),$AL$36="Poulies"),$AL$37,IF(AND(COUNTIF($AN$40,"*SVH*"),$AN$36="Poulies"),$AN$37,IF(AND(COUNTIF($AP$40,"*SVH*"),$AP$36="Poulies"),$AP$37,IF(AND(COUNTIF($AR$40,"*SVH*"),$AR$36="Poulies"),$AR$37,IF(AND(COUNTIF($AT$40,"*SVH*"),$AT$36="Poulies"),$AT$37,IF(AND(COUNTIF($AV$40,"*SVH*"),$AV$36="Poulies"),$AV$37,IF(AND(COUNTIF($AX$40,"*SVH*"),$AX$36="Poulies"),$AX$37,IF(AND(COUNTIF($AZ$40,"*SVH*"),$AZ$36="Poulies"),$AZ$37,IF(AND(COUNTIF($BB$40,"*SVH*"),$BB$36="Poulies"),$BB$37,IF(AND(COUNTIF($BD$40,"*SVH*"),$BD$36="Poulies"),$BD$37,IF(AND(COUNTIF($BF$40,"*SVH*"),$BF$36="Poulies"),$BF$37,IF(AND(COUNTIF($BH$40,"*SVH*"),$BH$36="Poulies"),$BH$37,IF(AND(COUNTIF($BJ$40,"*SVH*"),$BJ$36="Poulies"),$BJ$37,IF(AND(COUNTIF($BL$40,"*SVH*"),$BL$36="Poulies"),$BL$37,IF(AND(COUNTIF($BN$40,"*SVH*"),$BN$36="Poulies"),$BN$37,IF(AND(COUNTIF($BP$40,"*SVH*"),$BP$36="Poulies"),$BP$37,IF(AND(COUNTIF($BR$40,"*SVH*"),$BR$36="Poulies"),$BR$37,IF(AND(COUNTIF($BT$40,"*SVH*"),$BT$36="Poulies"),$BT$37,IF(AND(COUNTIF($BV$40,"*SVH*"),$BV$36="Poulies"),$BV$37,IF(AND(COUNTIF($BX$40,"*SVH*"),$BX$36="Poulies"),$BX$37,IF(AND(COUNTIF($BZ$40,"*SVH*"),$BZ$36="Poulies"),$BZ$37,IF(AND(COUNTIF($CB$40,"*SVH*"),$CB$36="Poulies"),$CB$37,IF(AND(COUNTIF($CD$40,"*SVH*"),$CD$36="Poulies"),$CD$37,IF(AND(COUNTIF($CF$40,"*SVH*"),$CF$36="Poulies"),$CF$37,IF(AND(COUNTIF($CH$40,"*SVH*"),$CH$36="Poulies"),$CH$37,IF(AND(COUNTIF($CJ$40,"*SVH*"),$CJ$36="Poulies"),$CJ$37,IF(AND(COUNTIF($CL$40,"*SVH*"),$CL$36="Poulies"),$CL$37,IF(AND(COUNTIF($CN$40,"*SVH*"),$CN$36="Poulies"),$CN$37,IF(AND(COUNTIF($CP$40,"*SVH*"),$CP$36="Poulies"),$CP$37,IF(AND(COUNTIF($CR$40,"*SVH*"),$CR$36="Poulies"),$CR$37," "))))))))))))))))))))))))))))))))))))))))))))))))," ")</f>
        <v xml:space="preserve"> </v>
      </c>
      <c r="DL28" s="38" t="str">
        <f t="shared" si="6"/>
        <v xml:space="preserve"> </v>
      </c>
      <c r="DM28" s="38" t="str">
        <f t="shared" si="7"/>
        <v xml:space="preserve"> </v>
      </c>
      <c r="DN28" s="38" t="str">
        <f>IF(OR($B$50&lt;&gt;0,$D$50&lt;&gt;0,$F$50&lt;&gt;0,$H$50&lt;&gt;0,$J$50&lt;&gt;0,$L$50&lt;&gt;0,$N$50&lt;&gt;0,$P$50&lt;&gt;0,$R$50&lt;&gt;0,$T$50&lt;&gt;0,$V$50&lt;&gt;0,$X$50&lt;&gt;0,$Z$50&lt;&gt;0,$AB$50&lt;&gt;0,$AD$50&lt;&gt;0,$AF$50&lt;&gt;0,$AH$50&lt;&gt;0,$AJ$50&lt;&gt;0,$AL$50&lt;&gt;0,$AN$50&lt;&gt;0,$AP$50&lt;&gt;0,$AR$50&lt;&gt;0,$AT$50&lt;&gt;0,$AV$50&lt;&gt;0,$AX$50&lt;&gt;0,$AZ$50&lt;&gt;0,$BB$50&lt;&gt;0,$BD$50&lt;&gt;0,$BF$50&lt;&gt;0,$BH$50&lt;&gt;0,$BJ$50&lt;&gt;0,$BL$50&lt;&gt;0,$BN$50&lt;&gt;0,$BP$50&lt;&gt;0,$BR$50&lt;&gt;0,$BT$50&lt;&gt;0,$BV$50&lt;&gt;0,$BX$50&lt;&gt;0,$BZ$50&lt;&gt;0,$CB$50&lt;&gt;0,$CD$50&lt;&gt;0,$CF$50&lt;&gt;0,$CH$50&lt;&gt;0,$CJ$50&lt;&gt;0,$CL$50&lt;&gt;0,$CN$50&lt;&gt;0,$CP$50&lt;&gt;0,$CR$50&lt;&gt;0),IF(AND(COUNTIF($B$50,"*SVH*"),$B$46="Poulies"),$B$47,IF(AND(COUNTIF($D$50,"*SVH*"),$D$46="Poulies"),$D$47,IF(AND(COUNTIF($F$50,"*SVH*"),$F$46="Poulies"),$F$47,IF(AND(COUNTIF($H$50,"*SVH*"),$H$46="Poulies"),$H$47,IF(AND(COUNTIF($J$50,"*SVH*"),$J$46="Poulies"),$J$47,IF(AND(COUNTIF($L$50,"*SVH*"),$L$46="Poulies"),$L$47,IF(AND(COUNTIF($N$50,"*SVH*"),$N$46="Poulies"),$N$47,IF(AND(COUNTIF($P$50,"*SVH*"),$P$46="Poulies"),$P$47,IF(AND(COUNTIF($R$50,"*SVH*"),$R$46="Poulies"),$R$47,IF(AND(COUNTIF($T$50,"*SVH*"),$T$46="Poulies"),$T$47,IF(AND(COUNTIF($V$50,"*SVH*"),$V$46="Poulies"),$V$47,IF(AND(COUNTIF($X$50,"*SVH*"),$X$46="Poulies"),$X$47,IF(AND(COUNTIF($Z$50,"*SVH*"),$Z$46="Poulies"),$Z$47,IF(AND(COUNTIF($AB$50,"*SVH*"),$AB$46="Poulies"),$AB$47,IF(AND(COUNTIF($AD$50,"*SVH*"),$AD$46="Poulies"),$AD$47,IF(AND(COUNTIF($AF$50,"*SVH*"),$AF$46="Poulies"),$AF$47,IF(AND(COUNTIF($AH$50,"*SVH*"),$AH$46="Poulies"),$AH$47,IF(AND(COUNTIF($AJ$50,"*SVH*"),$AJ$46="Poulies"),$AJ$47,IF(AND(COUNTIF($AL$50,"*SVH*"),$AL$46="Poulies"),$AL$47,IF(AND(COUNTIF($AN$50,"*SVH*"),$AN$46="Poulies"),$AN$47,IF(AND(COUNTIF($AP$50,"*SVH*"),$AP$46="Poulies"),$AP$47,IF(AND(COUNTIF($AR$50,"*SVH*"),$AR$46="Poulies"),$AR$47,IF(AND(COUNTIF($AT$50,"*SVH*"),$AT$46="Poulies"),$AT$47,IF(AND(COUNTIF($AV$50,"*SVH*"),$AV$46="Poulies"),$AV$47,IF(AND(COUNTIF($AX$50,"*SVH*"),$AX$46="Poulies"),$AX$47,IF(AND(COUNTIF($AZ$50,"*SVH*"),$AZ$46="Poulies"),$AZ$47,IF(AND(COUNTIF($BB$50,"*SVH*"),$BB$46="Poulies"),$BB$47,IF(AND(COUNTIF($BD$50,"*SVH*"),$BD$46="Poulies"),$BD$47,IF(AND(COUNTIF($BF$50,"*SVH*"),$BF$46="Poulies"),$BF$47,IF(AND(COUNTIF($BH$50,"*SVH*"),$BH$46="Poulies"),$BH$47,IF(AND(COUNTIF($BJ$50,"*SVH*"),$BJ$46="Poulies"),$BJ$47,IF(AND(COUNTIF($BL$50,"*SVH*"),$BL$46="Poulies"),$BL$47,IF(AND(COUNTIF($BN$50,"*SVH*"),$BN$46="Poulies"),$BN$47,IF(AND(COUNTIF($BP$50,"*SVH*"),$BP$46="Poulies"),$BP$47,IF(AND(COUNTIF($BR$50,"*SVH*"),$BR$46="Poulies"),$BR$47,IF(AND(COUNTIF($BT$50,"*SVH*"),$BT$46="Poulies"),$BT$47,IF(AND(COUNTIF($BV$50,"*SVH*"),$BV$46="Poulies"),$BV$47,IF(AND(COUNTIF($BX$50,"*SVH*"),$BX$46="Poulies"),$BX$47,IF(AND(COUNTIF($BZ$50,"*SVH*"),$BZ$46="Poulies"),$BZ$47,IF(AND(COUNTIF($CB$50,"*SVH*"),$CB$46="Poulies"),$CB$47,IF(AND(COUNTIF($CD$50,"*SVH*"),$CD$46="Poulies"),$CD$47,IF(AND(COUNTIF($CF$50,"*SVH*"),$CF$46="Poulies"),$CF$47,IF(AND(COUNTIF($CH$50,"*SVH*"),$CH$46="Poulies"),$CH$47,IF(AND(COUNTIF($CJ$50,"*SVH*"),$CJ$46="Poulies"),$CJ$47,IF(AND(COUNTIF($CL$50,"*SVH*"),$CL$46="Poulies"),$CL$47,IF(AND(COUNTIF($CN$50,"*SVH*"),$CN$46="Poulies"),$CN$47,IF(AND(COUNTIF($CP$50,"*SVH*"),$CP$46="Poulies"),$CP$47,IF(AND(COUNTIF($CR$50,"*SVH*"),$CR$46="Poulies"),$CR$47," "))))))))))))))))))))))))))))))))))))))))))))))))," ")</f>
        <v xml:space="preserve"> </v>
      </c>
      <c r="DO28" s="38" t="str">
        <f t="shared" si="8"/>
        <v xml:space="preserve"> </v>
      </c>
      <c r="DP28" s="38" t="str">
        <f t="shared" si="9"/>
        <v xml:space="preserve"> </v>
      </c>
    </row>
    <row r="29" spans="1:120" s="44" customFormat="1" ht="26.25" customHeight="1">
      <c r="B29" s="47"/>
      <c r="C29" s="47"/>
      <c r="D29" s="47"/>
      <c r="E29" s="45"/>
      <c r="F29" s="46"/>
      <c r="G29" s="45"/>
      <c r="H29" s="46"/>
      <c r="I29" s="46"/>
      <c r="J29" s="46"/>
      <c r="K29" s="46"/>
      <c r="L29" s="47"/>
      <c r="M29" s="47"/>
      <c r="N29" s="47"/>
      <c r="O29" s="46"/>
      <c r="P29" s="46"/>
      <c r="Q29" s="46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8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6"/>
      <c r="AY29" s="46"/>
      <c r="BE29" s="46"/>
      <c r="BF29" s="46"/>
      <c r="BG29" s="46"/>
      <c r="DA29" s="31" t="s">
        <v>81</v>
      </c>
      <c r="DB29" s="56" t="str">
        <f>IF(OR($B$10&lt;&gt;0,$D$10&lt;&gt;0,$F$10&lt;&gt;0,$H$10&lt;&gt;0,$J$10&lt;&gt;0,$L$10&lt;&gt;0,$N$10&lt;&gt;0,$P$10&lt;&gt;0,$R$10&lt;&gt;0,$T$10&lt;&gt;0,$V$10&lt;&gt;0,$X$10&lt;&gt;0,$Z$10&lt;&gt;0,$AB$10&lt;&gt;0,$AD$10&lt;&gt;0,$AF$10&lt;&gt;0,$AH$10&lt;&gt;0,$AJ$10&lt;&gt;0,$AL$10&lt;&gt;0,$AN$10&lt;&gt;0,$AP$10&lt;&gt;0,$AR$10&lt;&gt;0,$AT$10&lt;&gt;0,$AV$10&lt;&gt;0,$AX$10&lt;&gt;0,$AZ$10&lt;&gt;0,$BB$10&lt;&gt;0,$BD$10&lt;&gt;0,$BF$10&lt;&gt;0,$BH$10&lt;&gt;0,$BJ$10&lt;&gt;0,$BL$10&lt;&gt;0,$BN$10&lt;&gt;0,$BP$10&lt;&gt;0,$BR$10&lt;&gt;0,$BT$10&lt;&gt;0,$BV$10&lt;&gt;0,$BX$10&lt;&gt;0,$BZ$10&lt;&gt;0,$CB$10&lt;&gt;0,$CD$10&lt;&gt;0,$CF$10&lt;&gt;0,$CH$10&lt;&gt;0,$CJ$10&lt;&gt;0,$CL$10&lt;&gt;0,$CN$10&lt;&gt;0,$CP$10&lt;&gt;0,$CR$10&lt;&gt;0),IF(AND(COUNTIF($B$10,"*SVD*"),$B$6="Poulies"),$B$7,IF(AND(COUNTIF($D$10,"*SVD*"),$D$6="Poulies"),$D$7,IF(AND(COUNTIF($F$10,"*SVD*"),$F$6="Poulies"),$F$7,IF(AND(COUNTIF($H$10,"*SVD*"),$H$6="Poulies"),$H$7,IF(AND(COUNTIF($J$10,"*SVD*"),$J$6="Poulies"),$J$7,IF(AND(COUNTIF($L$10,"*SVD*"),$L$6="Poulies"),$L$7,IF(AND(COUNTIF($N$10,"*SVD*"),$N$6="Poulies"),$N$7,IF(AND(COUNTIF($P$10,"*SVD*"),$P$6="Poulies"),$P$7,IF(AND(COUNTIF($R$10,"*SVD*"),$R$6="Poulies"),$R$7,IF(AND(COUNTIF($T$10,"*SVD*"),$T$6="Poulies"),$T$7,IF(AND(COUNTIF($V$10,"*SVD*"),$V$6="Poulies"),$V$7,IF(AND(COUNTIF($X$10,"*SVD*"),$X$6="Poulies"),$X$7,IF(AND(COUNTIF($Z$10,"*SVD*"),$Z$6="Poulies"),$Z$7,IF(AND(COUNTIF($AB$10,"*SVD*"),$AB$6="Poulies"),$AB$7,IF(AND(COUNTIF($AD$10,"*SVD*"),$AD$6="Poulies"),$AD$7,IF(AND(COUNTIF($AF$10,"*SVD*"),$AF$6="Poulies"),$AF$7,IF(AND(COUNTIF($AH$10,"*SVD*"),$AH$6="Poulies"),$AH$7,IF(AND(COUNTIF($AJ$10,"*SVD*"),$AJ$6="Poulies"),$AJ$7,IF(AND(COUNTIF($AL$10,"*SVD*"),$AL$6="Poulies"),$AL$7,IF(AND(COUNTIF($AN$10,"*SVD*"),$AN$6="Poulies"),$AN$7,IF(AND(COUNTIF($AP$10,"*SVD*"),$AP$6="Poulies"),$AP$7,IF(AND(COUNTIF($AR$10,"*SVD*"),$AR$6="Poulies"),$AR$7,IF(AND(COUNTIF($AT$10,"*SVD*"),$AT$6="Poulies"),$AT$7,IF(AND(COUNTIF($AV$10,"*SVD*"),$AV$6="Poulies"),$AV$7,IF(AND(COUNTIF($AX$10,"*SVD*"),$AX$6="Poulies"),$AX$7,IF(AND(COUNTIF($AZ$10,"*SVD*"),$AZ$6="Poulies"),$AZ$7,IF(AND(COUNTIF($BB$10,"*SVD*"),$BB$6="Poulies"),$BB$7,IF(AND(COUNTIF($BD$10,"*SVD*"),$BD$6="Poulies"),$BD$7,IF(AND(COUNTIF($BF$10,"*SVD*"),$BF$6="Poulies"),$BF$7,IF(AND(COUNTIF($BH$10,"*SVD*"),$BH$6="Poulies"),$BH$7,IF(AND(COUNTIF($BJ$10,"*SVD*"),$BJ$6="Poulies"),$BJ$7,IF(AND(COUNTIF($BL$10,"*SVD*"),$BL$6="Poulies"),$BL$7,IF(AND(COUNTIF($BN$10,"*SVD*"),$BN$6="Poulies"),$BN$7,IF(AND(COUNTIF($BP$10,"*SVD*"),$BP$6="Poulies"),$BP$7,IF(AND(COUNTIF($BR$10,"*SVD*"),$BR$6="Poulies"),$BR$7,IF(AND(COUNTIF($BT$10,"*SVD*"),$BT$6="Poulies"),$BT$7,IF(AND(COUNTIF($BV$10,"*SVD*"),$BV$6="Poulies"),$BV$7,IF(AND(COUNTIF($BX$10,"*SVD*"),$BX$6="Poulies"),$BX$7,IF(AND(COUNTIF($BZ$10,"*SVD*"),$BZ$6="Poulies"),$BZ$7,IF(AND(COUNTIF($CB$10,"*SVD*"),$CB$6="Poulies"),$CB$7,IF(AND(COUNTIF($CD$10,"*SVD*"),$CD$6="Poulies"),$CD$7,IF(AND(COUNTIF($CF$10,"*SVD*"),$CF$6="Poulies"),$CF$7,IF(AND(COUNTIF($CH$10,"*SVD*"),$CH$6="Poulies"),$CH$7,IF(AND(COUNTIF($CJ$10,"*SVD*"),$CJ$6="Poulies"),$CJ$7,IF(AND(COUNTIF($CL$10,"*SVD*"),$CL$6="Poulies"),$CL$7,IF(AND(COUNTIF($CN$10,"*SVD*"),$CN$6="Poulies"),$CN$7,IF(AND(COUNTIF($CP$10,"*SVD*"),$CP$6="Poulies"),$CP$7,IF(AND(COUNTIF($CR$10,"*SVD*"),$CR$6="Poulies"),$CR$7," "))))))))))))))))))))))))))))))))))))))))))))))))," ")</f>
        <v xml:space="preserve"> </v>
      </c>
      <c r="DC29" s="37" t="str">
        <f t="shared" si="0"/>
        <v xml:space="preserve"> </v>
      </c>
      <c r="DD29" s="37" t="str">
        <f t="shared" si="1"/>
        <v xml:space="preserve"> </v>
      </c>
      <c r="DE29" s="56" t="str">
        <f>IF(OR($B$20&lt;&gt;0,$D$20&lt;&gt;0,$F$20&lt;&gt;0,$H$20&lt;&gt;0,$J$20&lt;&gt;0,$L$20&lt;&gt;0,$N$20&lt;&gt;0,$P$20&lt;&gt;0,$R$20&lt;&gt;0,$T$20&lt;&gt;0,$V$20&lt;&gt;0,$X$20&lt;&gt;0,$Z$20&lt;&gt;0,$AB$20&lt;&gt;0,$AD$20&lt;&gt;0,$AF$20&lt;&gt;0,$AH$20&lt;&gt;0,$AJ$20&lt;&gt;0,$AL$20&lt;&gt;0,$AN$20&lt;&gt;0,$AP$20&lt;&gt;0,$AR$20&lt;&gt;0,$AT$20&lt;&gt;0,$AV$20&lt;&gt;0,$AX$20&lt;&gt;0,$AZ$20&lt;&gt;0,$BB$20&lt;&gt;0,$BD$20&lt;&gt;0,$BF$20&lt;&gt;0,$BH$20&lt;&gt;0,$BJ$20&lt;&gt;0,$BL$20&lt;&gt;0,$BN$20&lt;&gt;0,$BP$20&lt;&gt;0,$BR$20&lt;&gt;0,$BT$20&lt;&gt;0,$BV$20&lt;&gt;0,$BX$20&lt;&gt;0,$BZ$20&lt;&gt;0,$CB$20&lt;&gt;0,$CD$20&lt;&gt;0,$CF$20&lt;&gt;0,$CH$20&lt;&gt;0,$CJ$20&lt;&gt;0,$CL$20&lt;&gt;0,$CN$20&lt;&gt;0,$CP$20&lt;&gt;0,$CR$20&lt;&gt;0),IF(AND(COUNTIF($B$20,"*SVD*"),$B$16="Poulies"),$B$17,IF(AND(COUNTIF($D$20,"*SVD*"),$D$16="Poulies"),$D$17,IF(AND(COUNTIF($F$20,"*SVD*"),$F$16="Poulies"),$F$17,IF(AND(COUNTIF($H$20,"*SVD*"),$H$16="Poulies"),$H$17,IF(AND(COUNTIF($J$20,"*SVD*"),$J$16="Poulies"),$J$17,IF(AND(COUNTIF($L$20,"*SVD*"),$L$16="Poulies"),$L$17,IF(AND(COUNTIF($N$20,"*SVD*"),$N$16="Poulies"),$N$17,IF(AND(COUNTIF($P$20,"*SVD*"),$P$16="Poulies"),$P$17,IF(AND(COUNTIF($R$20,"*SVD*"),$R$16="Poulies"),$R$17,IF(AND(COUNTIF($T$20,"*SVD*"),$T$16="Poulies"),$T$17,IF(AND(COUNTIF($V$20,"*SVD*"),$V$16="Poulies"),$V$17,IF(AND(COUNTIF($X$20,"*SVD*"),$X$16="Poulies"),$X$17,IF(AND(COUNTIF($Z$20,"*SVD*"),$Z$16="Poulies"),$Z$17,IF(AND(COUNTIF($AB$20,"*SVD*"),$AB$16="Poulies"),$AB$17,IF(AND(COUNTIF($AD$20,"*SVD*"),$AD$16="Poulies"),$AD$17,IF(AND(COUNTIF($AF$20,"*SVD*"),$AF$16="Poulies"),$AF$17,IF(AND(COUNTIF($AH$20,"*SVD*"),$AH$16="Poulies"),$AH$17,IF(AND(COUNTIF($AJ$20,"*SVD*"),$AJ$16="Poulies"),$AJ$17,IF(AND(COUNTIF($AL$20,"*SVD*"),$AL$16="Poulies"),$AL$17,IF(AND(COUNTIF($AN$20,"*SVD*"),$AN$16="Poulies"),$AN$17,IF(AND(COUNTIF($AP$20,"*SVD*"),$AP$16="Poulies"),$AP$17,IF(AND(COUNTIF($AR$20,"*SVD*"),$AR$16="Poulies"),$AR$17,IF(AND(COUNTIF($AT$20,"*SVD*"),$AT$16="Poulies"),$AT$17,IF(AND(COUNTIF($AV$20,"*SVD*"),$AV$16="Poulies"),$AV$17,IF(AND(COUNTIF($AX$20,"*SVD*"),$AX$16="Poulies"),$AX$17,IF(AND(COUNTIF($AZ$20,"*SVD*"),$AZ$16="Poulies"),$AZ$17,IF(AND(COUNTIF($BB$20,"*SVD*"),$BB$16="Poulies"),$BB$17,IF(AND(COUNTIF($BD$20,"*SVD*"),$BD$16="Poulies"),$BD$17,IF(AND(COUNTIF($BF$20,"*SVD*"),$BF$16="Poulies"),$BF$17,IF(AND(COUNTIF($BH$20,"*SVD*"),$BH$16="Poulies"),$BH$17,IF(AND(COUNTIF($BJ$20,"*SVD*"),$BJ$16="Poulies"),$BJ$17,IF(AND(COUNTIF($BL$20,"*SVD*"),$BL$16="Poulies"),$BL$17,IF(AND(COUNTIF($BN$20,"*SVD*"),$BN$16="Poulies"),$BN$17,IF(AND(COUNTIF($BP$20,"*SVD*"),$BP$16="Poulies"),$BP$17,IF(AND(COUNTIF($BR$20,"*SVD*"),$BR$16="Poulies"),$BR$17,IF(AND(COUNTIF($BT$20,"*SVD*"),$BT$16="Poulies"),$BT$17,IF(AND(COUNTIF($BV$20,"*SVD*"),$BV$16="Poulies"),$BV$17,IF(AND(COUNTIF($BX$20,"*SVD*"),$BX$16="Poulies"),$BX$17,IF(AND(COUNTIF($BZ$20,"*SVD*"),$BZ$16="Poulies"),$BZ$17,IF(AND(COUNTIF($CB$20,"*SVD*"),$CB$16="Poulies"),$CB$17,IF(AND(COUNTIF($CD$20,"*SVD*"),$CD$16="Poulies"),$CD$17,IF(AND(COUNTIF($CF$20,"*SVD*"),$CF$16="Poulies"),$CF$17,IF(AND(COUNTIF($CH$20,"*SVD*"),$CH$16="Poulies"),$CH$17,IF(AND(COUNTIF($CJ$20,"*SVD*"),$CJ$16="Poulies"),$CJ$17,IF(AND(COUNTIF($CL$20,"*SVD*"),$CL$16="Poulies"),$CL$17,IF(AND(COUNTIF($CN$20,"*SVD*"),$CN$16="Poulies"),$CN$17,IF(AND(COUNTIF($CP$20,"*SVD*"),$CP$16="Poulies"),$CP$17,IF(AND(COUNTIF($CR$20,"*SVD*"),$CR$16="Poulies"),$CR$17," "))))))))))))))))))))))))))))))))))))))))))))))))," ")</f>
        <v xml:space="preserve"> </v>
      </c>
      <c r="DF29" s="37" t="str">
        <f t="shared" si="2"/>
        <v xml:space="preserve"> </v>
      </c>
      <c r="DG29" s="37" t="str">
        <f t="shared" si="3"/>
        <v xml:space="preserve"> </v>
      </c>
      <c r="DH29" s="56" t="str">
        <f>IF(OR($B$30&lt;&gt;0,$D$30&lt;&gt;0,$F$30&lt;&gt;0,$H$30&lt;&gt;0,$J$30&lt;&gt;0,$L$30&lt;&gt;0,$N$30&lt;&gt;0,$P$30&lt;&gt;0,$R$30&lt;&gt;0,$T$30&lt;&gt;0,$V$30&lt;&gt;0,$X$30&lt;&gt;0,$Z$30&lt;&gt;0,$AB$30&lt;&gt;0,$AD$30&lt;&gt;0,$AF$30&lt;&gt;0,$AH$30&lt;&gt;0,$AJ$30&lt;&gt;0,$AL$30&lt;&gt;0,$AN$30&lt;&gt;0,$AP$30&lt;&gt;0,$AR$30&lt;&gt;0,$AT$30&lt;&gt;0,$AV$30&lt;&gt;0,$AX$30&lt;&gt;0,$AZ$30&lt;&gt;0,$BB$30&lt;&gt;0,$BD$30&lt;&gt;0,$BF$30&lt;&gt;0,$BH$30&lt;&gt;0,$BJ$30&lt;&gt;0,$BL$30&lt;&gt;0,$BN$30&lt;&gt;0,$BP$30&lt;&gt;0,$BR$30&lt;&gt;0,$BT$30&lt;&gt;0,$BV$30&lt;&gt;0,$BX$30&lt;&gt;0,$BZ$30&lt;&gt;0,$CB$30&lt;&gt;0,$CD$30&lt;&gt;0,$CF$30&lt;&gt;0,$CH$30&lt;&gt;0,$CJ$30&lt;&gt;0,$CL$30&lt;&gt;0,$CN$30&lt;&gt;0,$CP$30&lt;&gt;0,$CR$30&lt;&gt;0),IF(AND(COUNTIF($B$30,"*SVD*"),$B$26="Poulies"),$B$27,IF(AND(COUNTIF($D$30,"*SVD*"),$D$26="Poulies"),$D$27,IF(AND(COUNTIF($F$30,"*SVD*"),$F$26="Poulies"),$F$27,IF(AND(COUNTIF($H$30,"*SVD*"),$H$26="Poulies"),$H$27,IF(AND(COUNTIF($J$30,"*SVD*"),$J$26="Poulies"),$J$27,IF(AND(COUNTIF($L$30,"*SVD*"),$L$26="Poulies"),$L$27,IF(AND(COUNTIF($N$30,"*SVD*"),$N$26="Poulies"),$N$27,IF(AND(COUNTIF($P$30,"*SVD*"),$P$26="Poulies"),$P$27,IF(AND(COUNTIF($R$30,"*SVD*"),$R$26="Poulies"),$R$27,IF(AND(COUNTIF($T$30,"*SVD*"),$T$26="Poulies"),$T$27,IF(AND(COUNTIF($V$30,"*SVD*"),$V$26="Poulies"),$V$27,IF(AND(COUNTIF($X$30,"*SVD*"),$X$26="Poulies"),$X$27,IF(AND(COUNTIF($Z$30,"*SVD*"),$Z$26="Poulies"),$Z$27,IF(AND(COUNTIF($AB$30,"*SVD*"),$AB$26="Poulies"),$AB$27,IF(AND(COUNTIF($AD$30,"*SVD*"),$AD$26="Poulies"),$AD$27,IF(AND(COUNTIF($AF$30,"*SVD*"),$AF$26="Poulies"),$AF$27,IF(AND(COUNTIF($AH$30,"*SVD*"),$AH$26="Poulies"),$AH$27,IF(AND(COUNTIF($AJ$30,"*SVD*"),$AJ$26="Poulies"),$AJ$27,IF(AND(COUNTIF($AL$30,"*SVD*"),$AL$26="Poulies"),$AL$27,IF(AND(COUNTIF($AN$30,"*SVD*"),$AN$26="Poulies"),$AN$27,IF(AND(COUNTIF($AP$30,"*SVD*"),$AP$26="Poulies"),$AP$27,IF(AND(COUNTIF($AR$30,"*SVD*"),$AR$26="Poulies"),$AR$27,IF(AND(COUNTIF($AT$30,"*SVD*"),$AT$26="Poulies"),$AT$27,IF(AND(COUNTIF($AV$30,"*SVD*"),$AV$26="Poulies"),$AV$27,IF(AND(COUNTIF($AX$30,"*SVD*"),$AX$26="Poulies"),$AX$27,IF(AND(COUNTIF($AZ$30,"*SVD*"),$AZ$26="Poulies"),$AZ$27,IF(AND(COUNTIF($BB$30,"*SVD*"),$BB$26="Poulies"),$BB$27,IF(AND(COUNTIF($BD$30,"*SVD*"),$BD$26="Poulies"),$BD$27,IF(AND(COUNTIF($BF$30,"*SVD*"),$BF$26="Poulies"),$BF$27,IF(AND(COUNTIF($BH$30,"*SVD*"),$BH$26="Poulies"),$BH$27,IF(AND(COUNTIF($BJ$30,"*SVD*"),$BJ$26="Poulies"),$BJ$27,IF(AND(COUNTIF($BL$30,"*SVD*"),$BL$26="Poulies"),$BL$27,IF(AND(COUNTIF($BN$30,"*SVD*"),$BN$26="Poulies"),$BN$27,IF(AND(COUNTIF($BP$30,"*SVD*"),$BP$26="Poulies"),$BP$27,IF(AND(COUNTIF($BR$30,"*SVD*"),$BR$26="Poulies"),$BR$27,IF(AND(COUNTIF($BT$30,"*SVD*"),$BT$26="Poulies"),$BT$27,IF(AND(COUNTIF($BV$30,"*SVD*"),$BV$26="Poulies"),$BV$27,IF(AND(COUNTIF($BX$30,"*SVD*"),$BX$26="Poulies"),$BX$27,IF(AND(COUNTIF($BZ$30,"*SVD*"),$BZ$26="Poulies"),$BZ$27,IF(AND(COUNTIF($CB$30,"*SVD*"),$CB$26="Poulies"),$CB$27,IF(AND(COUNTIF($CD$30,"*SVD*"),$CD$26="Poulies"),$CD$27,IF(AND(COUNTIF($CF$30,"*SVD*"),$CF$26="Poulies"),$CF$27,IF(AND(COUNTIF($CH$30,"*SVD*"),$CH$26="Poulies"),$CH$27,IF(AND(COUNTIF($CJ$30,"*SVD*"),$CJ$26="Poulies"),$CJ$27,IF(AND(COUNTIF($CL$30,"*SVD*"),$CL$26="Poulies"),$CL$27,IF(AND(COUNTIF($CN$30,"*SVD*"),$CN$26="Poulies"),$CN$27,IF(AND(COUNTIF($CP$30,"*SVD*"),$CP$26="Poulies"),$CP$27,IF(AND(COUNTIF($CR$30,"*SVD*"),$CR$26="Poulies"),$CR$27," "))))))))))))))))))))))))))))))))))))))))))))))))," ")</f>
        <v xml:space="preserve"> </v>
      </c>
      <c r="DI29" s="57" t="str">
        <f t="shared" si="4"/>
        <v xml:space="preserve"> </v>
      </c>
      <c r="DJ29" s="39" t="str">
        <f t="shared" si="5"/>
        <v xml:space="preserve"> </v>
      </c>
      <c r="DK29" s="38" t="str">
        <f>IF(OR($B$40&lt;&gt;0,$D$40&lt;&gt;0,$F$40&lt;&gt;0,$H$40&lt;&gt;0,$J$40&lt;&gt;0,$L$40&lt;&gt;0,$N$40&lt;&gt;0,$P$40&lt;&gt;0,$R$40&lt;&gt;0,$T$40&lt;&gt;0,$V$40&lt;&gt;0,$X$40&lt;&gt;0,$Z$40&lt;&gt;0,$AB$40&lt;&gt;0,$AD$40&lt;&gt;0,$AF$40&lt;&gt;0,$AH$40&lt;&gt;0,$AJ$40&lt;&gt;0,$AL$40&lt;&gt;0,$AN$40&lt;&gt;0,$AP$40&lt;&gt;0,$AR$40&lt;&gt;0,$AT$40&lt;&gt;0,$AV$40&lt;&gt;0,$AX$40&lt;&gt;0,$AZ$40&lt;&gt;0,$BB$40&lt;&gt;0,$BD$40&lt;&gt;0,$BF$40&lt;&gt;0,$BH$40&lt;&gt;0,$BJ$40&lt;&gt;0,$BL$40&lt;&gt;0,$BN$40&lt;&gt;0,$BP$40&lt;&gt;0,$BR$40&lt;&gt;0,$BT$40&lt;&gt;0,$BV$40&lt;&gt;0,$BX$40&lt;&gt;0,$BZ$40&lt;&gt;0,$CB$40&lt;&gt;0,$CD$40&lt;&gt;0,$CF$40&lt;&gt;0,$CH$40&lt;&gt;0,$CJ$40&lt;&gt;0,$CL$40&lt;&gt;0,$CN$40&lt;&gt;0,$CP$40&lt;&gt;0,$CR$40&lt;&gt;0),IF(AND(COUNTIF($B$40,"*SVD*"),$B$36="Poulies"),$B$37,IF(AND(COUNTIF($D$40,"*SVD*"),$D$36="Poulies"),$D$37,IF(AND(COUNTIF($F$40,"*SVD*"),$F$36="Poulies"),$F$37,IF(AND(COUNTIF($H$40,"*SVD*"),$H$36="Poulies"),$H$37,IF(AND(COUNTIF($J$40,"*SVD*"),$J$36="Poulies"),$J$37,IF(AND(COUNTIF($L$40,"*SVD*"),$L$36="Poulies"),$L$37,IF(AND(COUNTIF($N$40,"*SVD*"),$N$36="Poulies"),$N$37,IF(AND(COUNTIF($P$40,"*SVD*"),$P$36="Poulies"),$P$37,IF(AND(COUNTIF($R$40,"*SVD*"),$R$36="Poulies"),$R$37,IF(AND(COUNTIF($T$40,"*SVD*"),$T$36="Poulies"),$T$37,IF(AND(COUNTIF($V$40,"*SVD*"),$V$36="Poulies"),$V$37,IF(AND(COUNTIF($X$40,"*SVD*"),$X$36="Poulies"),$X$37,IF(AND(COUNTIF($Z$40,"*SVD*"),$Z$36="Poulies"),$Z$37,IF(AND(COUNTIF($AB$40,"*SVD*"),$AB$36="Poulies"),$AB$37,IF(AND(COUNTIF($AD$40,"*SVD*"),$AD$36="Poulies"),$AD$37,IF(AND(COUNTIF($AF$40,"*SVD*"),$AF$36="Poulies"),$AF$37,IF(AND(COUNTIF($AH$40,"*SVD*"),$AH$36="Poulies"),$AH$37,IF(AND(COUNTIF($AJ$40,"*SVD*"),$AJ$36="Poulies"),$AJ$37,IF(AND(COUNTIF($AL$40,"*SVD*"),$AL$36="Poulies"),$AL$37,IF(AND(COUNTIF($AN$40,"*SVD*"),$AN$36="Poulies"),$AN$37,IF(AND(COUNTIF($AP$40,"*SVD*"),$AP$36="Poulies"),$AP$37,IF(AND(COUNTIF($AR$40,"*SVD*"),$AR$36="Poulies"),$AR$37,IF(AND(COUNTIF($AT$40,"*SVD*"),$AT$36="Poulies"),$AT$37,IF(AND(COUNTIF($AV$40,"*SVD*"),$AV$36="Poulies"),$AV$37,IF(AND(COUNTIF($AX$40,"*SVD*"),$AX$36="Poulies"),$AX$37,IF(AND(COUNTIF($AZ$40,"*SVD*"),$AZ$36="Poulies"),$AZ$37,IF(AND(COUNTIF($BB$40,"*SVD*"),$BB$36="Poulies"),$BB$37,IF(AND(COUNTIF($BD$40,"*SVD*"),$BD$36="Poulies"),$BD$37,IF(AND(COUNTIF($BF$40,"*SVD*"),$BF$36="Poulies"),$BF$37,IF(AND(COUNTIF($BH$40,"*SVD*"),$BH$36="Poulies"),$BH$37,IF(AND(COUNTIF($BJ$40,"*SVD*"),$BJ$36="Poulies"),$BJ$37,IF(AND(COUNTIF($BL$40,"*SVD*"),$BL$36="Poulies"),$BL$37,IF(AND(COUNTIF($BN$40,"*SVD*"),$BN$36="Poulies"),$BN$37,IF(AND(COUNTIF($BP$40,"*SVD*"),$BP$36="Poulies"),$BP$37,IF(AND(COUNTIF($BR$40,"*SVD*"),$BR$36="Poulies"),$BR$37,IF(AND(COUNTIF($BT$40,"*SVD*"),$BT$36="Poulies"),$BT$37,IF(AND(COUNTIF($BV$40,"*SVD*"),$BV$36="Poulies"),$BV$37,IF(AND(COUNTIF($BX$40,"*SVD*"),$BX$36="Poulies"),$BX$37,IF(AND(COUNTIF($BZ$40,"*SVD*"),$BZ$36="Poulies"),$BZ$37,IF(AND(COUNTIF($CB$40,"*SVD*"),$CB$36="Poulies"),$CB$37,IF(AND(COUNTIF($CD$40,"*SVD*"),$CD$36="Poulies"),$CD$37,IF(AND(COUNTIF($CF$40,"*SVD*"),$CF$36="Poulies"),$CF$37,IF(AND(COUNTIF($CH$40,"*SVD*"),$CH$36="Poulies"),$CH$37,IF(AND(COUNTIF($CJ$40,"*SVD*"),$CJ$36="Poulies"),$CJ$37,IF(AND(COUNTIF($CL$40,"*SVD*"),$CL$36="Poulies"),$CL$37,IF(AND(COUNTIF($CN$40,"*SVD*"),$CN$36="Poulies"),$CN$37,IF(AND(COUNTIF($CP$40,"*SVD*"),$CP$36="Poulies"),$CP$37,IF(AND(COUNTIF($CR$40,"*SVD*"),$CR$36="Poulies"),$CR$37," "))))))))))))))))))))))))))))))))))))))))))))))))," ")</f>
        <v xml:space="preserve"> </v>
      </c>
      <c r="DL29" s="38" t="str">
        <f t="shared" si="6"/>
        <v xml:space="preserve"> </v>
      </c>
      <c r="DM29" s="38" t="str">
        <f t="shared" si="7"/>
        <v xml:space="preserve"> </v>
      </c>
      <c r="DN29" s="38" t="str">
        <f>IF(OR($B$50&lt;&gt;0,$D$50&lt;&gt;0,$F$50&lt;&gt;0,$H$50&lt;&gt;0,$J$50&lt;&gt;0,$L$50&lt;&gt;0,$N$50&lt;&gt;0,$P$50&lt;&gt;0,$R$50&lt;&gt;0,$T$50&lt;&gt;0,$V$50&lt;&gt;0,$X$50&lt;&gt;0,$Z$50&lt;&gt;0,$AB$50&lt;&gt;0,$AD$50&lt;&gt;0,$AF$50&lt;&gt;0,$AH$50&lt;&gt;0,$AJ$50&lt;&gt;0,$AL$50&lt;&gt;0,$AN$50&lt;&gt;0,$AP$50&lt;&gt;0,$AR$50&lt;&gt;0,$AT$50&lt;&gt;0,$AV$50&lt;&gt;0,$AX$50&lt;&gt;0,$AZ$50&lt;&gt;0,$BB$50&lt;&gt;0,$BD$50&lt;&gt;0,$BF$50&lt;&gt;0,$BH$50&lt;&gt;0,$BJ$50&lt;&gt;0,$BL$50&lt;&gt;0,$BN$50&lt;&gt;0,$BP$50&lt;&gt;0,$BR$50&lt;&gt;0,$BT$50&lt;&gt;0,$BV$50&lt;&gt;0,$BX$50&lt;&gt;0,$BZ$50&lt;&gt;0,$CB$50&lt;&gt;0,$CD$50&lt;&gt;0,$CF$50&lt;&gt;0,$CH$50&lt;&gt;0,$CJ$50&lt;&gt;0,$CL$50&lt;&gt;0,$CN$50&lt;&gt;0,$CP$50&lt;&gt;0,$CR$50&lt;&gt;0),IF(AND(COUNTIF($B$50,"*SVD*"),$B$46="Poulies"),$B$47,IF(AND(COUNTIF($D$50,"*SVD*"),$D$46="Poulies"),$D$47,IF(AND(COUNTIF($F$50,"*SVD*"),$F$46="Poulies"),$F$47,IF(AND(COUNTIF($H$50,"*SVD*"),$H$46="Poulies"),$H$47,IF(AND(COUNTIF($J$50,"*SVD*"),$J$46="Poulies"),$J$47,IF(AND(COUNTIF($L$50,"*SVD*"),$L$46="Poulies"),$L$47,IF(AND(COUNTIF($N$50,"*SVD*"),$N$46="Poulies"),$N$47,IF(AND(COUNTIF($P$50,"*SVD*"),$P$46="Poulies"),$P$47,IF(AND(COUNTIF($R$50,"*SVD*"),$R$46="Poulies"),$R$47,IF(AND(COUNTIF($T$50,"*SVD*"),$T$46="Poulies"),$T$47,IF(AND(COUNTIF($V$50,"*SVD*"),$V$46="Poulies"),$V$47,IF(AND(COUNTIF($X$50,"*SVD*"),$X$46="Poulies"),$X$47,IF(AND(COUNTIF($Z$50,"*SVD*"),$Z$46="Poulies"),$Z$47,IF(AND(COUNTIF($AB$50,"*SVD*"),$AB$46="Poulies"),$AB$47,IF(AND(COUNTIF($AD$50,"*SVD*"),$AD$46="Poulies"),$AD$47,IF(AND(COUNTIF($AF$50,"*SVD*"),$AF$46="Poulies"),$AF$47,IF(AND(COUNTIF($AH$50,"*SVD*"),$AH$46="Poulies"),$AH$47,IF(AND(COUNTIF($AJ$50,"*SVD*"),$AJ$46="Poulies"),$AJ$47,IF(AND(COUNTIF($AL$50,"*SVD*"),$AL$46="Poulies"),$AL$47,IF(AND(COUNTIF($AN$50,"*SVD*"),$AN$46="Poulies"),$AN$47,IF(AND(COUNTIF($AP$50,"*SVD*"),$AP$46="Poulies"),$AP$47,IF(AND(COUNTIF($AR$50,"*SVD*"),$AR$46="Poulies"),$AR$47,IF(AND(COUNTIF($AT$50,"*SVD*"),$AT$46="Poulies"),$AT$47,IF(AND(COUNTIF($AV$50,"*SVD*"),$AV$46="Poulies"),$AV$47,IF(AND(COUNTIF($AX$50,"*SVD*"),$AX$46="Poulies"),$AX$47,IF(AND(COUNTIF($AZ$50,"*SVD*"),$AZ$46="Poulies"),$AZ$47,IF(AND(COUNTIF($BB$50,"*SVD*"),$BB$46="Poulies"),$BB$47,IF(AND(COUNTIF($BD$50,"*SVD*"),$BD$46="Poulies"),$BD$47,IF(AND(COUNTIF($BF$50,"*SVD*"),$BF$46="Poulies"),$BF$47,IF(AND(COUNTIF($BH$50,"*SVD*"),$BH$46="Poulies"),$BH$47,IF(AND(COUNTIF($BJ$50,"*SVD*"),$BJ$46="Poulies"),$BJ$47,IF(AND(COUNTIF($BL$50,"*SVD*"),$BL$46="Poulies"),$BL$47,IF(AND(COUNTIF($BN$50,"*SVD*"),$BN$46="Poulies"),$BN$47,IF(AND(COUNTIF($BP$50,"*SVD*"),$BP$46="Poulies"),$BP$47,IF(AND(COUNTIF($BR$50,"*SVD*"),$BR$46="Poulies"),$BR$47,IF(AND(COUNTIF($BT$50,"*SVD*"),$BT$46="Poulies"),$BT$47,IF(AND(COUNTIF($BV$50,"*SVD*"),$BV$46="Poulies"),$BV$47,IF(AND(COUNTIF($BX$50,"*SVD*"),$BX$46="Poulies"),$BX$47,IF(AND(COUNTIF($BZ$50,"*SVD*"),$BZ$46="Poulies"),$BZ$47,IF(AND(COUNTIF($CB$50,"*SVD*"),$CB$46="Poulies"),$CB$47,IF(AND(COUNTIF($CD$50,"*SVD*"),$CD$46="Poulies"),$CD$47,IF(AND(COUNTIF($CF$50,"*SVD*"),$CF$46="Poulies"),$CF$47,IF(AND(COUNTIF($CH$50,"*SVD*"),$CH$46="Poulies"),$CH$47,IF(AND(COUNTIF($CJ$50,"*SVD*"),$CJ$46="Poulies"),$CJ$47,IF(AND(COUNTIF($CL$50,"*SVD*"),$CL$46="Poulies"),$CL$47,IF(AND(COUNTIF($CN$50,"*SVD*"),$CN$46="Poulies"),$CN$47,IF(AND(COUNTIF($CP$50,"*SVD*"),$CP$46="Poulies"),$CP$47,IF(AND(COUNTIF($CR$50,"*SVD*"),$CR$46="Poulies"),$CR$47," "))))))))))))))))))))))))))))))))))))))))))))))))," ")</f>
        <v xml:space="preserve"> </v>
      </c>
      <c r="DO29" s="38" t="str">
        <f t="shared" si="8"/>
        <v xml:space="preserve"> </v>
      </c>
      <c r="DP29" s="38" t="str">
        <f t="shared" si="9"/>
        <v xml:space="preserve"> </v>
      </c>
    </row>
    <row r="30" spans="1:120" s="50" customFormat="1" ht="26.25" customHeight="1">
      <c r="A30" s="49" t="s">
        <v>18</v>
      </c>
      <c r="B30" s="12"/>
      <c r="C30" s="87"/>
      <c r="D30" s="12"/>
      <c r="E30" s="87"/>
      <c r="F30" s="12"/>
      <c r="G30" s="87"/>
      <c r="H30" s="12"/>
      <c r="I30" s="87"/>
      <c r="J30" s="12"/>
      <c r="K30" s="87"/>
      <c r="L30" s="12"/>
      <c r="M30" s="87"/>
      <c r="N30" s="12"/>
      <c r="O30" s="87"/>
      <c r="P30" s="12"/>
      <c r="Q30" s="87"/>
      <c r="R30" s="12"/>
      <c r="S30" s="87"/>
      <c r="T30" s="12"/>
      <c r="U30" s="87"/>
      <c r="V30" s="12"/>
      <c r="W30" s="87"/>
      <c r="X30" s="12"/>
      <c r="Y30" s="87"/>
      <c r="Z30" s="12"/>
      <c r="AA30" s="87"/>
      <c r="AB30" s="12"/>
      <c r="AC30" s="87"/>
      <c r="AD30" s="12"/>
      <c r="AE30" s="87"/>
      <c r="AF30" s="12"/>
      <c r="AG30" s="87"/>
      <c r="AH30" s="12"/>
      <c r="AI30" s="87"/>
      <c r="AJ30" s="12"/>
      <c r="AK30" s="87"/>
      <c r="AL30" s="12"/>
      <c r="AM30" s="87"/>
      <c r="AN30" s="12"/>
      <c r="AO30" s="87"/>
      <c r="AP30" s="12"/>
      <c r="AQ30" s="87"/>
      <c r="AR30" s="12"/>
      <c r="AS30" s="87"/>
      <c r="AT30" s="12"/>
      <c r="AU30" s="87"/>
      <c r="AV30" s="12"/>
      <c r="AW30" s="87"/>
      <c r="AX30" s="12"/>
      <c r="AY30" s="87"/>
      <c r="AZ30" s="12"/>
      <c r="BA30" s="87"/>
      <c r="BB30" s="12"/>
      <c r="BC30" s="87"/>
      <c r="BD30" s="12"/>
      <c r="BE30" s="87"/>
      <c r="BF30" s="12"/>
      <c r="BG30" s="87"/>
      <c r="BH30" s="12"/>
      <c r="BI30" s="87"/>
      <c r="BJ30" s="12"/>
      <c r="BK30" s="87"/>
      <c r="BL30" s="12"/>
      <c r="BM30" s="87"/>
      <c r="BN30" s="12"/>
      <c r="BO30" s="87"/>
      <c r="BP30" s="12"/>
      <c r="BQ30" s="87"/>
      <c r="BR30" s="12"/>
      <c r="BS30" s="87"/>
      <c r="BT30" s="12"/>
      <c r="BU30" s="87"/>
      <c r="BV30" s="12"/>
      <c r="BW30" s="87"/>
      <c r="BX30" s="12"/>
      <c r="BY30" s="87"/>
      <c r="BZ30" s="12"/>
      <c r="CA30" s="87"/>
      <c r="CB30" s="12"/>
      <c r="CC30" s="87"/>
      <c r="CD30" s="12"/>
      <c r="CE30" s="87"/>
      <c r="CF30" s="12"/>
      <c r="CG30" s="87"/>
      <c r="CH30" s="12"/>
      <c r="CI30" s="87"/>
      <c r="CJ30" s="12"/>
      <c r="CK30" s="87"/>
      <c r="CL30" s="12"/>
      <c r="CM30" s="87"/>
      <c r="CN30" s="12"/>
      <c r="CO30" s="87"/>
      <c r="CP30" s="12"/>
      <c r="CQ30" s="87"/>
      <c r="CR30" s="12"/>
      <c r="CS30" s="87"/>
      <c r="DA30" s="31" t="s">
        <v>46</v>
      </c>
      <c r="DB30" s="57" t="str">
        <f>IF(OR($B$10&lt;&gt;0,$D$10&lt;&gt;0,$F$10&lt;&gt;0,$H$10&lt;&gt;0,$J$10&lt;&gt;0,$L$10&lt;&gt;0,$N$10&lt;&gt;0,$P$10&lt;&gt;0,$R$10&lt;&gt;0,$T$10&lt;&gt;0,$V$10&lt;&gt;0,$X$10&lt;&gt;0,$Z$10&lt;&gt;0,$AB$10&lt;&gt;0,$AD$10&lt;&gt;0,$AF$10&lt;&gt;0,$AH$10&lt;&gt;0,$AJ$10&lt;&gt;0,$AL$10&lt;&gt;0,$AN$10&lt;&gt;0,$AP$10&lt;&gt;0,$AR$10&lt;&gt;0,$AT$10&lt;&gt;0,$AV$10&lt;&gt;0,$AX$10&lt;&gt;0,$AZ$10&lt;&gt;0,$BB$10&lt;&gt;0,$BD$10&lt;&gt;0,$BF$10&lt;&gt;0,$BH$10&lt;&gt;0,$BJ$10&lt;&gt;0,$BL$10&lt;&gt;0,$BN$10&lt;&gt;0,$BP$10&lt;&gt;0,$BR$10&lt;&gt;0,$BT$10&lt;&gt;0,$BV$10&lt;&gt;0,$BX$10&lt;&gt;0,$BZ$10&lt;&gt;0,$CB$10&lt;&gt;0,$CD$10&lt;&gt;0,$CF$10&lt;&gt;0,$CH$10&lt;&gt;0,$CJ$10&lt;&gt;0,$CL$10&lt;&gt;0,$CN$10&lt;&gt;0,$CP$10&lt;&gt;0,$CR$10&lt;&gt;0),IF(AND(COUNTIF($B$10,"*SJH*"),$B$6="Classique"),$B$7,IF(AND(COUNTIF($D$10,"*SJH*"),$D$6="Classique"),$D$7,IF(AND(COUNTIF($F$10,"*SJH*"),$F$6="Classique"),$F$7,IF(AND(COUNTIF($H$10,"*SJH*"),$H$6="Classique"),$H$7,IF(AND(COUNTIF($J$10,"*SJH*"),$J$6="Classique"),$J$7,IF(AND(COUNTIF($L$10,"*SJH*"),$L$6="Classique"),$L$7,IF(AND(COUNTIF($N$10,"*SJH*"),$N$6="Classique"),$N$7,IF(AND(COUNTIF($P$10,"*SJH*"),$P$6="Classique"),$P$7,IF(AND(COUNTIF($R$10,"*SJH*"),$R$6="Classique"),$R$7,IF(AND(COUNTIF($T$10,"*SJH*"),$T$6="Classique"),$T$7,IF(AND(COUNTIF($V$10,"*SJH*"),$V$6="Classique"),$V$7,IF(AND(COUNTIF($X$10,"*SJH*"),$X$6="Classique"),$X$7,IF(AND(COUNTIF($Z$10,"*SJH*"),$Z$6="Classique"),$Z$7,IF(AND(COUNTIF($AB$10,"*SJH*"),$AB$6="Classique"),$AB$7,IF(AND(COUNTIF($AD$10,"*SJH*"),$AD$6="Classique"),$AD$7,IF(AND(COUNTIF($AF$10,"*SJH*"),$AF$6="Classique"),$AF$7,IF(AND(COUNTIF($AH$10,"*SJH*"),$AH$6="Classique"),$AH$7,IF(AND(COUNTIF($AJ$10,"*SJH*"),$AJ$6="Classique"),$AJ$7,IF(AND(COUNTIF($AL$10,"*SJH*"),$AL$6="Classique"),$AL$7,IF(AND(COUNTIF($AN$10,"*SJH*"),$AN$6="Classique"),$AN$7,IF(AND(COUNTIF($AP$10,"*SJH*"),$AP$6="Classique"),$AP$7,IF(AND(COUNTIF($AR$10,"*SJH*"),$AR$6="Classique"),$AR$7,IF(AND(COUNTIF($AT$10,"*SJH*"),$AT$6="Classique"),$AT$7,IF(AND(COUNTIF($AV$10,"*SJH*"),$AV$6="Classique"),$AV$7,IF(AND(COUNTIF($AX$10,"*SJH*"),$AX$6="Classique"),$AX$7,IF(AND(COUNTIF($AZ$10,"*SJH*"),$AZ$6="Classique"),$AZ$7,IF(AND(COUNTIF($BB$10,"*SJH*"),$BB$6="Classique"),$BB$7,IF(AND(COUNTIF($BD$10,"*SJH*"),$BD$6="Classique"),$BD$7,IF(AND(COUNTIF($BF$10,"*SJH*"),$BF$6="Classique"),$BF$7,IF(AND(COUNTIF($BH$10,"*SJH*"),$BH$6="Classique"),$BH$7,IF(AND(COUNTIF($BJ$10,"*SJH*"),$BJ$6="Classique"),$BJ$7,IF(AND(COUNTIF($BL$10,"*SJH*"),$BL$6="Classique"),$BL$7,IF(AND(COUNTIF($BN$10,"*SJH*"),$BN$6="Classique"),$BN$7,IF(AND(COUNTIF($BP$10,"*SJH*"),$BP$6="Classique"),$BP$7,IF(AND(COUNTIF($BR$10,"*SJH*"),$BR$6="Classique"),$BR$7,IF(AND(COUNTIF($BT$10,"*SJH*"),$BT$6="Classique"),$BT$7,IF(AND(COUNTIF($BV$10,"*SJH*"),$BV$6="Classique"),$BV$7,IF(AND(COUNTIF($BX$10,"*SJH*"),$BX$6="Classique"),$BX$7,IF(AND(COUNTIF($BZ$10,"*SJH*"),$BZ$6="Classique"),$BZ$7,IF(AND(COUNTIF($CB$10,"*SJH*"),$CB$6="Classique"),$CB$7,IF(AND(COUNTIF($CD$10,"*SJH*"),$CD$6="Classique"),$CD$7,IF(AND(COUNTIF($CF$10,"*SJH*"),$CF$6="Classique"),$CF$7,IF(AND(COUNTIF($CH$10,"*SJH*"),$CH$6="Classique"),$CH$7,IF(AND(COUNTIF($CJ$10,"*SJH*"),$CJ$6="Classique"),$CJ$7,IF(AND(COUNTIF($CL$10,"*SJH*"),$CL$6="Classique"),$CL$7,IF(AND(COUNTIF($CN$10,"*SJH*"),$CN$6="Classique"),$CN$7,IF(AND(COUNTIF($CP$10,"*SJH*"),$CP$6="Classique"),$CP$7,IF(AND(COUNTIF($CR$10,"*SJH*"),$CR$6="Classique"),$CR$7," "))))))))))))))))))))))))))))))))))))))))))))))))," ")</f>
        <v xml:space="preserve"> </v>
      </c>
      <c r="DC30" s="37" t="str">
        <f t="shared" si="0"/>
        <v xml:space="preserve"> </v>
      </c>
      <c r="DD30" s="37" t="str">
        <f t="shared" si="1"/>
        <v xml:space="preserve"> </v>
      </c>
      <c r="DE30" s="57" t="str">
        <f>IF(OR($B$20&lt;&gt;0,$D$20&lt;&gt;0,$F$20&lt;&gt;0,$H$20&lt;&gt;0,$J$20&lt;&gt;0,$L$20&lt;&gt;0,$N$20&lt;&gt;0,$P$20&lt;&gt;0,$R$20&lt;&gt;0,$T$20&lt;&gt;0,$V$20&lt;&gt;0,$X$20&lt;&gt;0,$Z$20&lt;&gt;0,$AB$20&lt;&gt;0,$AD$20&lt;&gt;0,$AF$20&lt;&gt;0,$AH$20&lt;&gt;0,$AJ$20&lt;&gt;0,$AL$20&lt;&gt;0,$AN$20&lt;&gt;0,$AP$20&lt;&gt;0,$AR$20&lt;&gt;0,$AT$20&lt;&gt;0,$AV$20&lt;&gt;0,$AX$20&lt;&gt;0,$AZ$20&lt;&gt;0,$BB$20&lt;&gt;0,$BD$20&lt;&gt;0,$BF$20&lt;&gt;0,$BH$20&lt;&gt;0,$BJ$20&lt;&gt;0,$BL$20&lt;&gt;0,$BN$20&lt;&gt;0,$BP$20&lt;&gt;0,$BR$20&lt;&gt;0,$BT$20&lt;&gt;0,$BV$20&lt;&gt;0,$BX$20&lt;&gt;0,$BZ$20&lt;&gt;0,$CB$20&lt;&gt;0,$CD$20&lt;&gt;0,$CF$20&lt;&gt;0,$CH$20&lt;&gt;0,$CJ$20&lt;&gt;0,$CL$20&lt;&gt;0,$CN$20&lt;&gt;0,$CP$20&lt;&gt;0,$CR$20&lt;&gt;0),IF(AND(COUNTIF($B$20,"*SJH*"),$B$16="Classique"),$B$17,IF(AND(COUNTIF($D$20,"*SJH*"),$D$16="Classique"),$D$17,IF(AND(COUNTIF($F$20,"*SJH*"),$F$16="Classique"),$F$17,IF(AND(COUNTIF($H$20,"*SJH*"),$H$16="Classique"),$H$17,IF(AND(COUNTIF($J$20,"*SJH*"),$J$16="Classique"),$J$17,IF(AND(COUNTIF($L$20,"*SJH*"),$L$16="Classique"),$L$17,IF(AND(COUNTIF($N$20,"*SJH*"),$N$16="Classique"),$N$17,IF(AND(COUNTIF($P$20,"*SJH*"),$P$16="Classique"),$P$17,IF(AND(COUNTIF($R$20,"*SJH*"),$R$16="Classique"),$R$17,IF(AND(COUNTIF($T$20,"*SJH*"),$T$16="Classique"),$T$17,IF(AND(COUNTIF($V$20,"*SJH*"),$V$16="Classique"),$V$17,IF(AND(COUNTIF($X$20,"*SJH*"),$X$16="Classique"),$X$17,IF(AND(COUNTIF($Z$20,"*SJH*"),$Z$16="Classique"),$Z$17,IF(AND(COUNTIF($AB$20,"*SJH*"),$AB$16="Classique"),$AB$17,IF(AND(COUNTIF($AD$20,"*SJH*"),$AD$16="Classique"),$AD$17,IF(AND(COUNTIF($AF$20,"*SJH*"),$AF$16="Classique"),$AF$17,IF(AND(COUNTIF($AH$20,"*SJH*"),$AH$16="Classique"),$AH$17,IF(AND(COUNTIF($AJ$20,"*SJH*"),$AJ$16="Classique"),$AJ$17,IF(AND(COUNTIF($AL$20,"*SJH*"),$AL$16="Classique"),$AL$17,IF(AND(COUNTIF($AN$20,"*SJH*"),$AN$16="Classique"),$AN$17,IF(AND(COUNTIF($AP$20,"*SJH*"),$AP$16="Classique"),$AP$17,IF(AND(COUNTIF($AR$20,"*SJH*"),$AR$16="Classique"),$AR$17,IF(AND(COUNTIF($AT$20,"*SJH*"),$AT$16="Classique"),$AT$17,IF(AND(COUNTIF($AV$20,"*SJH*"),$AV$16="Classique"),$AV$17,IF(AND(COUNTIF($AX$20,"*SJH*"),$AX$16="Classique"),$AX$17,IF(AND(COUNTIF($AZ$20,"*SJH*"),$AZ$16="Classique"),$AZ$17,IF(AND(COUNTIF($BB$20,"*SJH*"),$BB$16="Classique"),$BB$17,IF(AND(COUNTIF($BD$20,"*SJH*"),$BD$16="Classique"),$BD$17,IF(AND(COUNTIF($BF$20,"*SJH*"),$BF$16="Classique"),$BF$17,IF(AND(COUNTIF($BH$20,"*SJH*"),$BH$16="Classique"),$BH$17,IF(AND(COUNTIF($BJ$20,"*SJH*"),$BJ$16="Classique"),$BJ$17,IF(AND(COUNTIF($BL$20,"*SJH*"),$BL$16="Classique"),$BL$17,IF(AND(COUNTIF($BN$20,"*SJH*"),$BN$16="Classique"),$BN$17,IF(AND(COUNTIF($BP$20,"*SJH*"),$BP$16="Classique"),$BP$17,IF(AND(COUNTIF($BR$20,"*SJH*"),$BR$16="Classique"),$BR$17,IF(AND(COUNTIF($BT$20,"*SJH*"),$BT$16="Classique"),$BT$17,IF(AND(COUNTIF($BV$20,"*SJH*"),$BV$16="Classique"),$BV$17,IF(AND(COUNTIF($BX$20,"*SJH*"),$BX$16="Classique"),$BX$17,IF(AND(COUNTIF($BZ$20,"*SJH*"),$BZ$16="Classique"),$BZ$17,IF(AND(COUNTIF($CB$20,"*SJH*"),$CB$16="Classique"),$CB$17,IF(AND(COUNTIF($CD$20,"*SJH*"),$CD$16="Classique"),$CD$17,IF(AND(COUNTIF($CF$20,"*SJH*"),$CF$16="Classique"),$CF$17,IF(AND(COUNTIF($CH$20,"*SJH*"),$CH$16="Classique"),$CH$17,IF(AND(COUNTIF($CJ$20,"*SJH*"),$CJ$16="Classique"),$CJ$17,IF(AND(COUNTIF($CL$20,"*SJH*"),$CL$16="Classique"),$CL$17,IF(AND(COUNTIF($CN$20,"*SJH*"),$CN$16="Classique"),$CN$17,IF(AND(COUNTIF($CP$20,"*SJH*"),$CP$16="Classique"),$CP$17,IF(AND(COUNTIF($CR$20,"*SJH*"),$CR$16="Classique"),$CR$17," "))))))))))))))))))))))))))))))))))))))))))))))))," ")</f>
        <v xml:space="preserve"> </v>
      </c>
      <c r="DF30" s="37" t="str">
        <f t="shared" si="2"/>
        <v xml:space="preserve"> </v>
      </c>
      <c r="DG30" s="37" t="str">
        <f t="shared" si="3"/>
        <v xml:space="preserve"> </v>
      </c>
      <c r="DH30" s="57" t="str">
        <f>IF(OR($B$30&lt;&gt;0,$D$30&lt;&gt;0,$F$30&lt;&gt;0,$H$30&lt;&gt;0,$J$30&lt;&gt;0,$L$30&lt;&gt;0,$N$30&lt;&gt;0,$P$30&lt;&gt;0,$R$30&lt;&gt;0,$T$30&lt;&gt;0,$V$30&lt;&gt;0,$X$30&lt;&gt;0,$Z$30&lt;&gt;0,$AB$30&lt;&gt;0,$AD$30&lt;&gt;0,$AF$30&lt;&gt;0,$AH$30&lt;&gt;0,$AJ$30&lt;&gt;0,$AL$30&lt;&gt;0,$AN$30&lt;&gt;0,$AP$30&lt;&gt;0,$AR$30&lt;&gt;0,$AT$30&lt;&gt;0,$AV$30&lt;&gt;0,$AX$30&lt;&gt;0,$AZ$30&lt;&gt;0,$BB$30&lt;&gt;0,$BD$30&lt;&gt;0,$BF$30&lt;&gt;0,$BH$30&lt;&gt;0,$BJ$30&lt;&gt;0,$BL$30&lt;&gt;0,$BN$30&lt;&gt;0,$BP$30&lt;&gt;0,$BR$30&lt;&gt;0,$BT$30&lt;&gt;0,$BV$30&lt;&gt;0,$BX$30&lt;&gt;0,$BZ$30&lt;&gt;0,$CB$30&lt;&gt;0,$CD$30&lt;&gt;0,$CF$30&lt;&gt;0,$CH$30&lt;&gt;0,$CJ$30&lt;&gt;0,$CL$30&lt;&gt;0,$CN$30&lt;&gt;0,$CP$30&lt;&gt;0,$CR$30&lt;&gt;0),IF(AND(COUNTIF($B$30,"*SJH*"),$B$26="Classique"),$B$27,IF(AND(COUNTIF($D$30,"*SJH*"),$D$26="Classique"),$D$27,IF(AND(COUNTIF($F$30,"*SJH*"),$F$26="Classique"),$F$27,IF(AND(COUNTIF($H$30,"*SJH*"),$H$26="Classique"),$H$27,IF(AND(COUNTIF($J$30,"*SJH*"),$J$26="Classique"),$J$27,IF(AND(COUNTIF($L$30,"*SJH*"),$L$26="Classique"),$L$27,IF(AND(COUNTIF($N$30,"*SJH*"),$N$26="Classique"),$N$27,IF(AND(COUNTIF($P$30,"*SJH*"),$P$26="Classique"),$P$27,IF(AND(COUNTIF($R$30,"*SJH*"),$R$26="Classique"),$R$27,IF(AND(COUNTIF($T$30,"*SJH*"),$T$26="Classique"),$T$27,IF(AND(COUNTIF($V$30,"*SJH*"),$V$26="Classique"),$V$27,IF(AND(COUNTIF($X$30,"*SJH*"),$X$26="Classique"),$X$27,IF(AND(COUNTIF($Z$30,"*SJH*"),$Z$26="Classique"),$Z$27,IF(AND(COUNTIF($AB$30,"*SJH*"),$AB$26="Classique"),$AB$27,IF(AND(COUNTIF($AD$30,"*SJH*"),$AD$26="Classique"),$AD$27,IF(AND(COUNTIF($AF$30,"*SJH*"),$AF$26="Classique"),$AF$27,IF(AND(COUNTIF($AH$30,"*SJH*"),$AH$26="Classique"),$AH$27,IF(AND(COUNTIF($AJ$30,"*SJH*"),$AJ$26="Classique"),$AJ$27,IF(AND(COUNTIF($AL$30,"*SJH*"),$AL$26="Classique"),$AL$27,IF(AND(COUNTIF($AN$30,"*SJH*"),$AN$26="Classique"),$AN$27,IF(AND(COUNTIF($AP$30,"*SJH*"),$AP$26="Classique"),$AP$27,IF(AND(COUNTIF($AR$30,"*SJH*"),$AR$26="Classique"),$AR$27,IF(AND(COUNTIF($AT$30,"*SJH*"),$AT$26="Classique"),$AT$27,IF(AND(COUNTIF($AV$30,"*SJH*"),$AV$26="Classique"),$AV$27,IF(AND(COUNTIF($AX$30,"*SJH*"),$AX$26="Classique"),$AX$27,IF(AND(COUNTIF($AZ$30,"*SJH*"),$AZ$26="Classique"),$AZ$27,IF(AND(COUNTIF($BB$30,"*SJH*"),$BB$26="Classique"),$BB$27,IF(AND(COUNTIF($BD$30,"*SJH*"),$BD$26="Classique"),$BD$27,IF(AND(COUNTIF($BF$30,"*SJH*"),$BF$26="Classique"),$BF$27,IF(AND(COUNTIF($BH$30,"*SJH*"),$BH$26="Classique"),$BH$27,IF(AND(COUNTIF($BJ$30,"*SJH*"),$BJ$26="Classique"),$BJ$27,IF(AND(COUNTIF($BL$30,"*SJH*"),$BL$26="Classique"),$BL$27,IF(AND(COUNTIF($BN$30,"*SJH*"),$BN$26="Classique"),$BN$27,IF(AND(COUNTIF($BP$30,"*SJH*"),$BP$26="Classique"),$BP$27,IF(AND(COUNTIF($BR$30,"*SJH*"),$BR$26="Classique"),$BR$27,IF(AND(COUNTIF($BT$30,"*SJH*"),$BT$26="Classique"),$BT$27,IF(AND(COUNTIF($BV$30,"*SJH*"),$BV$26="Classique"),$BV$27,IF(AND(COUNTIF($BX$30,"*SJH*"),$BX$26="Classique"),$BX$27,IF(AND(COUNTIF($BZ$30,"*SJH*"),$BZ$26="Classique"),$BZ$27,IF(AND(COUNTIF($CB$30,"*SJH*"),$CB$26="Classique"),$CB$27,IF(AND(COUNTIF($CD$30,"*SJH*"),$CD$26="Classique"),$CD$27,IF(AND(COUNTIF($CF$30,"*SJH*"),$CF$26="Classique"),$CF$27,IF(AND(COUNTIF($CH$30,"*SJH*"),$CH$26="Classique"),$CH$27,IF(AND(COUNTIF($CJ$30,"*SJH*"),$CJ$26="Classique"),$CJ$27,IF(AND(COUNTIF($CL$30,"*SJH*"),$CL$26="Classique"),$CL$27,IF(AND(COUNTIF($CN$30,"*SJH*"),$CN$26="Classique"),$CN$27,IF(AND(COUNTIF($CP$30,"*SJH*"),$CP$26="Classique"),$CP$27,IF(AND(COUNTIF($CR$30,"*SJH*"),$CR$26="Classique"),$CR$27," "))))))))))))))))))))))))))))))))))))))))))))))))," ")</f>
        <v xml:space="preserve"> </v>
      </c>
      <c r="DI30" s="57" t="str">
        <f t="shared" si="4"/>
        <v xml:space="preserve"> </v>
      </c>
      <c r="DJ30" s="39" t="str">
        <f t="shared" si="5"/>
        <v xml:space="preserve"> </v>
      </c>
      <c r="DK30" s="38" t="str">
        <f>IF(OR($B$40&lt;&gt;0,$D$40&lt;&gt;0,$F$40&lt;&gt;0,$H$40&lt;&gt;0,$J$40&lt;&gt;0,$L$40&lt;&gt;0,$N$40&lt;&gt;0,$P$40&lt;&gt;0,$R$40&lt;&gt;0,$T$40&lt;&gt;0,$V$40&lt;&gt;0,$X$40&lt;&gt;0,$Z$40&lt;&gt;0,$AB$40&lt;&gt;0,$AD$40&lt;&gt;0,$AF$40&lt;&gt;0,$AH$40&lt;&gt;0,$AJ$40&lt;&gt;0,$AL$40&lt;&gt;0,$AN$40&lt;&gt;0,$AP$40&lt;&gt;0,$AR$40&lt;&gt;0,$AT$40&lt;&gt;0,$AV$40&lt;&gt;0,$AX$40&lt;&gt;0,$AZ$40&lt;&gt;0,$BB$40&lt;&gt;0,$BD$40&lt;&gt;0,$BF$40&lt;&gt;0,$BH$40&lt;&gt;0,$BJ$40&lt;&gt;0,$BL$40&lt;&gt;0,$BN$40&lt;&gt;0,$BP$40&lt;&gt;0,$BR$40&lt;&gt;0,$BT$40&lt;&gt;0,$BV$40&lt;&gt;0,$BX$40&lt;&gt;0,$BZ$40&lt;&gt;0,$CB$40&lt;&gt;0,$CD$40&lt;&gt;0,$CF$40&lt;&gt;0,$CH$40&lt;&gt;0,$CJ$40&lt;&gt;0,$CL$40&lt;&gt;0,$CN$40&lt;&gt;0,$CP$40&lt;&gt;0,$CR$40&lt;&gt;0),IF(AND(COUNTIF($B$40,"*SJH*"),$B$36="Classique"),$B$37,IF(AND(COUNTIF($D$40,"*SJH*"),$D$36="Classique"),$D$37,IF(AND(COUNTIF($F$40,"*SJH*"),$F$36="Classique"),$F$37,IF(AND(COUNTIF($H$40,"*SJH*"),$H$36="Classique"),$H$37,IF(AND(COUNTIF($J$40,"*SJH*"),$J$36="Classique"),$J$37,IF(AND(COUNTIF($L$40,"*SJH*"),$L$36="Classique"),$L$37,IF(AND(COUNTIF($N$40,"*SJH*"),$N$36="Classique"),$N$37,IF(AND(COUNTIF($P$40,"*SJH*"),$P$36="Classique"),$P$37,IF(AND(COUNTIF($R$40,"*SJH*"),$R$36="Classique"),$R$37,IF(AND(COUNTIF($T$40,"*SJH*"),$T$36="Classique"),$T$37,IF(AND(COUNTIF($V$40,"*SJH*"),$V$36="Classique"),$V$37,IF(AND(COUNTIF($X$40,"*SJH*"),$X$36="Classique"),$X$37,IF(AND(COUNTIF($Z$40,"*SJH*"),$Z$36="Classique"),$Z$37,IF(AND(COUNTIF($AB$40,"*SJH*"),$AB$36="Classique"),$AB$37,IF(AND(COUNTIF($AD$40,"*SJH*"),$AD$36="Classique"),$AD$37,IF(AND(COUNTIF($AF$40,"*SJH*"),$AF$36="Classique"),$AF$37,IF(AND(COUNTIF($AH$40,"*SJH*"),$AH$36="Classique"),$AH$37,IF(AND(COUNTIF($AJ$40,"*SJH*"),$AJ$36="Classique"),$AJ$37,IF(AND(COUNTIF($AL$40,"*SJH*"),$AL$36="Classique"),$AL$37,IF(AND(COUNTIF($AN$40,"*SJH*"),$AN$36="Classique"),$AN$37,IF(AND(COUNTIF($AP$40,"*SJH*"),$AP$36="Classique"),$AP$37,IF(AND(COUNTIF($AR$40,"*SJH*"),$AR$36="Classique"),$AR$37,IF(AND(COUNTIF($AT$40,"*SJH*"),$AT$36="Classique"),$AT$37,IF(AND(COUNTIF($AV$40,"*SJH*"),$AV$36="Classique"),$AV$37,IF(AND(COUNTIF($AX$40,"*SJH*"),$AX$36="Classique"),$AX$37,IF(AND(COUNTIF($AZ$40,"*SJH*"),$AZ$36="Classique"),$AZ$37,IF(AND(COUNTIF($BB$40,"*SJH*"),$BB$36="Classique"),$BB$37,IF(AND(COUNTIF($BD$40,"*SJH*"),$BD$36="Classique"),$BD$37,IF(AND(COUNTIF($BF$40,"*SJH*"),$BF$36="Classique"),$BF$37,IF(AND(COUNTIF($BH$40,"*SJH*"),$BH$36="Classique"),$BH$37,IF(AND(COUNTIF($BJ$40,"*SJH*"),$BJ$36="Classique"),$BJ$37,IF(AND(COUNTIF($BL$40,"*SJH*"),$BL$36="Classique"),$BL$37,IF(AND(COUNTIF($BN$40,"*SJH*"),$BN$36="Classique"),$BN$37,IF(AND(COUNTIF($BP$40,"*SJH*"),$BP$36="Classique"),$BP$37,IF(AND(COUNTIF($BR$40,"*SJH*"),$BR$36="Classique"),$BR$37,IF(AND(COUNTIF($BT$40,"*SJH*"),$BT$36="Classique"),$BT$37,IF(AND(COUNTIF($BV$40,"*SJH*"),$BV$36="Classique"),$BV$37,IF(AND(COUNTIF($BX$40,"*SJH*"),$BX$36="Classique"),$BX$37,IF(AND(COUNTIF($BZ$40,"*SJH*"),$BZ$36="Classique"),$BZ$37,IF(AND(COUNTIF($CB$40,"*SJH*"),$CB$36="Classique"),$CB$37,IF(AND(COUNTIF($CD$40,"*SJH*"),$CD$36="Classique"),$CD$37,IF(AND(COUNTIF($CF$40,"*SJH*"),$CF$36="Classique"),$CF$37,IF(AND(COUNTIF($CH$40,"*SJH*"),$CH$36="Classique"),$CH$37,IF(AND(COUNTIF($CJ$40,"*SJH*"),$CJ$36="Classique"),$CJ$37,IF(AND(COUNTIF($CL$40,"*SJH*"),$CL$36="Classique"),$CL$37,IF(AND(COUNTIF($CN$40,"*SJH*"),$CN$36="Classique"),$CN$37,IF(AND(COUNTIF($CP$40,"*SJH*"),$CP$36="Classique"),$CP$37,IF(AND(COUNTIF($CR$40,"*SJH*"),$CR$36="Classique"),$CR$37," "))))))))))))))))))))))))))))))))))))))))))))))))," ")</f>
        <v xml:space="preserve"> </v>
      </c>
      <c r="DL30" s="38" t="str">
        <f t="shared" si="6"/>
        <v xml:space="preserve"> </v>
      </c>
      <c r="DM30" s="38" t="str">
        <f t="shared" si="7"/>
        <v xml:space="preserve"> </v>
      </c>
      <c r="DN30" s="38" t="str">
        <f>IF(OR($B$50&lt;&gt;0,$D$50&lt;&gt;0,$F$50&lt;&gt;0,$H$50&lt;&gt;0,$J$50&lt;&gt;0,$L$50&lt;&gt;0,$N$50&lt;&gt;0,$P$50&lt;&gt;0,$R$50&lt;&gt;0,$T$50&lt;&gt;0,$V$50&lt;&gt;0,$X$50&lt;&gt;0,$Z$50&lt;&gt;0,$AB$50&lt;&gt;0,$AD$50&lt;&gt;0,$AF$50&lt;&gt;0,$AH$50&lt;&gt;0,$AJ$50&lt;&gt;0,$AL$50&lt;&gt;0,$AN$50&lt;&gt;0,$AP$50&lt;&gt;0,$AR$50&lt;&gt;0,$AT$50&lt;&gt;0,$AV$50&lt;&gt;0,$AX$50&lt;&gt;0,$AZ$50&lt;&gt;0,$BB$50&lt;&gt;0,$BD$50&lt;&gt;0,$BF$50&lt;&gt;0,$BH$50&lt;&gt;0,$BJ$50&lt;&gt;0,$BL$50&lt;&gt;0,$BN$50&lt;&gt;0,$BP$50&lt;&gt;0,$BR$50&lt;&gt;0,$BT$50&lt;&gt;0,$BV$50&lt;&gt;0,$BX$50&lt;&gt;0,$BZ$50&lt;&gt;0,$CB$50&lt;&gt;0,$CD$50&lt;&gt;0,$CF$50&lt;&gt;0,$CH$50&lt;&gt;0,$CJ$50&lt;&gt;0,$CL$50&lt;&gt;0,$CN$50&lt;&gt;0,$CP$50&lt;&gt;0,$CR$50&lt;&gt;0),IF(AND(COUNTIF($B$50,"*SJH*"),$B$46="Classique"),$B$47,IF(AND(COUNTIF($D$50,"*SJH*"),$D$46="Classique"),$D$47,IF(AND(COUNTIF($F$50,"*SJH*"),$F$46="Classique"),$F$47,IF(AND(COUNTIF($H$50,"*SJH*"),$H$46="Classique"),$H$47,IF(AND(COUNTIF($J$50,"*SJH*"),$J$46="Classique"),$J$47,IF(AND(COUNTIF($L$50,"*SJH*"),$L$46="Classique"),$L$47,IF(AND(COUNTIF($N$50,"*SJH*"),$N$46="Classique"),$N$47,IF(AND(COUNTIF($P$50,"*SJH*"),$P$46="Classique"),$P$47,IF(AND(COUNTIF($R$50,"*SJH*"),$R$46="Classique"),$R$47,IF(AND(COUNTIF($T$50,"*SJH*"),$T$46="Classique"),$T$47,IF(AND(COUNTIF($V$50,"*SJH*"),$V$46="Classique"),$V$47,IF(AND(COUNTIF($X$50,"*SJH*"),$X$46="Classique"),$X$47,IF(AND(COUNTIF($Z$50,"*SJH*"),$Z$46="Classique"),$Z$47,IF(AND(COUNTIF($AB$50,"*SJH*"),$AB$46="Classique"),$AB$47,IF(AND(COUNTIF($AD$50,"*SJH*"),$AD$46="Classique"),$AD$47,IF(AND(COUNTIF($AF$50,"*SJH*"),$AF$46="Classique"),$AF$47,IF(AND(COUNTIF($AH$50,"*SJH*"),$AH$46="Classique"),$AH$47,IF(AND(COUNTIF($AJ$50,"*SJH*"),$AJ$46="Classique"),$AJ$47,IF(AND(COUNTIF($AL$50,"*SJH*"),$AL$46="Classique"),$AL$47,IF(AND(COUNTIF($AN$50,"*SJH*"),$AN$46="Classique"),$AN$47,IF(AND(COUNTIF($AP$50,"*SJH*"),$AP$46="Classique"),$AP$47,IF(AND(COUNTIF($AR$50,"*SJH*"),$AR$46="Classique"),$AR$47,IF(AND(COUNTIF($AT$50,"*SJH*"),$AT$46="Classique"),$AT$47,IF(AND(COUNTIF($AV$50,"*SJH*"),$AV$46="Classique"),$AV$47,IF(AND(COUNTIF($AX$50,"*SJH*"),$AX$46="Classique"),$AX$47,IF(AND(COUNTIF($AZ$50,"*SJH*"),$AZ$46="Classique"),$AZ$47,IF(AND(COUNTIF($BB$50,"*SJH*"),$BB$46="Classique"),$BB$47,IF(AND(COUNTIF($BD$50,"*SJH*"),$BD$46="Classique"),$BD$47,IF(AND(COUNTIF($BF$50,"*SJH*"),$BF$46="Classique"),$BF$47,IF(AND(COUNTIF($BH$50,"*SJH*"),$BH$46="Classique"),$BH$47,IF(AND(COUNTIF($BJ$50,"*SJH*"),$BJ$46="Classique"),$BJ$47,IF(AND(COUNTIF($BL$50,"*SJH*"),$BL$46="Classique"),$BL$47,IF(AND(COUNTIF($BN$50,"*SJH*"),$BN$46="Classique"),$BN$47,IF(AND(COUNTIF($BP$50,"*SJH*"),$BP$46="Classique"),$BP$47,IF(AND(COUNTIF($BR$50,"*SJH*"),$BR$46="Classique"),$BR$47,IF(AND(COUNTIF($BT$50,"*SJH*"),$BT$46="Classique"),$BT$47,IF(AND(COUNTIF($BV$50,"*SJH*"),$BV$46="Classique"),$BV$47,IF(AND(COUNTIF($BX$50,"*SJH*"),$BX$46="Classique"),$BX$47,IF(AND(COUNTIF($BZ$50,"*SJH*"),$BZ$46="Classique"),$BZ$47,IF(AND(COUNTIF($CB$50,"*SJH*"),$CB$46="Classique"),$CB$47,IF(AND(COUNTIF($CD$50,"*SJH*"),$CD$46="Classique"),$CD$47,IF(AND(COUNTIF($CF$50,"*SJH*"),$CF$46="Classique"),$CF$47,IF(AND(COUNTIF($CH$50,"*SJH*"),$CH$46="Classique"),$CH$47,IF(AND(COUNTIF($CJ$50,"*SJH*"),$CJ$46="Classique"),$CJ$47,IF(AND(COUNTIF($CL$50,"*SJH*"),$CL$46="Classique"),$CL$47,IF(AND(COUNTIF($CN$50,"*SJH*"),$CN$46="Classique"),$CN$47,IF(AND(COUNTIF($CP$50,"*SJH*"),$CP$46="Classique"),$CP$47,IF(AND(COUNTIF($CR$50,"*SJH*"),$CR$46="Classique"),$CR$47," "))))))))))))))))))))))))))))))))))))))))))))))))," ")</f>
        <v xml:space="preserve"> </v>
      </c>
      <c r="DO30" s="38" t="str">
        <f t="shared" si="8"/>
        <v xml:space="preserve"> </v>
      </c>
      <c r="DP30" s="38" t="str">
        <f t="shared" si="9"/>
        <v xml:space="preserve"> </v>
      </c>
    </row>
    <row r="31" spans="1:120" s="33" customFormat="1" ht="23.25" customHeight="1">
      <c r="B31" s="47" t="str">
        <f>IF(OR(A26="Finale",A26="F+PF"),"Finale"," ")</f>
        <v xml:space="preserve"> </v>
      </c>
      <c r="C31" s="47"/>
      <c r="D31" s="47" t="str">
        <f>IF(AND(OR(A26="Finale",A26="F+PF"),B31="Finale"),"Finale",IF(OR(C26="finale",C26="F+PF"),"Finale"," "))</f>
        <v xml:space="preserve"> </v>
      </c>
      <c r="E31" s="45"/>
      <c r="F31" s="47" t="str">
        <f>IF(AND(B31="Finale",D31="Finale",A26="F+PF"),"Petite Finale",IF(AND(OR(C26="Finale",C26="F+PF"),D31="Finale"),"Finale",IF(OR(E26="Finale",E26="F+PF"),"Finale"," ")))</f>
        <v xml:space="preserve"> </v>
      </c>
      <c r="G31" s="45"/>
      <c r="H31" s="47" t="str">
        <f>IF(AND(D31="Finale",F31="Finale",C26="F+PF"),"Petite Finale",IF(AND(OR(E26="Finale",E26="F+PF"),F31="Finale"),"Finale",IF(OR(G26="Finale",G26="F+PF"),"Finale"," ")))</f>
        <v xml:space="preserve"> </v>
      </c>
      <c r="I31" s="47"/>
      <c r="J31" s="47" t="str">
        <f>IF(AND(F31="Finale",H31="Finale",E26="F+PF"),"Petite Finale",IF(AND(OR(G26="Finale",G26="F+PF"),H31="Finale"),"Finale",IF(OR(I26="Finale",I26="F+PF"),"Finale"," ")))</f>
        <v xml:space="preserve"> </v>
      </c>
      <c r="K31" s="45"/>
      <c r="L31" s="47" t="str">
        <f>IF(AND(H31="Finale",J31="Finale",G26="F+PF"),"Petite Finale",IF(AND(OR(I26="Finale",I26="F+PF"),J31="Finale"),"Finale",IF(OR(K26="Finale",K26="F+PF"),"Finale"," ")))</f>
        <v xml:space="preserve"> </v>
      </c>
      <c r="M31" s="46"/>
      <c r="N31" s="47" t="str">
        <f>IF(AND(J31="Finale",L31="Finale",I26="F+PF"),"Petite Finale",IF(AND(OR(K26="Finale",K26="F+PF"),L31="Finale"),"Finale",IF(OR(M26="Finale",M26="F+PF"),"Finale"," ")))</f>
        <v xml:space="preserve"> </v>
      </c>
      <c r="O31" s="47"/>
      <c r="P31" s="47" t="str">
        <f>IF(AND(L31="Finale",N31="Finale",K26="F+PF"),"Petite Finale",IF(AND(OR(M26="Finale",M26="F+PF"),N31="Finale"),"Finale",IF(OR(O26="Finale",O26="F+PF"),"Finale"," ")))</f>
        <v xml:space="preserve"> </v>
      </c>
      <c r="Q31" s="45"/>
      <c r="R31" s="47" t="str">
        <f>IF(AND(N31="Finale",P31="Finale",M26="F+PF"),"Petite Finale",IF(AND(OR(O26="Finale",O26="F+PF"),P31="Finale"),"Finale",IF(OR(Q26="Finale",Q26="F+PF"),"Finale"," ")))</f>
        <v xml:space="preserve"> </v>
      </c>
      <c r="S31" s="47"/>
      <c r="T31" s="47" t="str">
        <f>IF(AND(P31="Finale",R31="Finale",O26="F+PF"),"Petite Finale",IF(AND(OR(Q26="Finale",Q26="F+PF"),R31="Finale"),"Finale",IF(OR(S26="Finale",S26="F+PF"),"Finale"," ")))</f>
        <v xml:space="preserve"> </v>
      </c>
      <c r="U31" s="47"/>
      <c r="V31" s="47" t="str">
        <f>IF(AND(R31="Finale",T31="Finale",Q26="F+PF"),"Petite Finale",IF(AND(OR(S26="Finale",S26="F+PF"),T31="Finale"),"Finale",IF(OR(U26="Finale",U26="F+PF"),"Finale"," ")))</f>
        <v xml:space="preserve"> </v>
      </c>
      <c r="W31" s="45"/>
      <c r="X31" s="47" t="str">
        <f>IF(AND(T31="Finale",V31="Finale",S26="F+PF"),"Petite Finale",IF(AND(OR(U26="Finale",U26="F+PF"),V31="Finale"),"Finale",IF(OR(W26="Finale",W26="F+PF"),"Finale"," ")))</f>
        <v xml:space="preserve"> </v>
      </c>
      <c r="Y31" s="40"/>
      <c r="Z31" s="47" t="str">
        <f>IF(AND(V31="Finale",X31="Finale",U26="F+PF"),"Petite Finale",IF(AND(OR(W26="Finale",W26="F+PF"),X31="Finale"),"Finale",IF(OR(Y26="Finale",Y26="F+PF"),"Finale"," ")))</f>
        <v xml:space="preserve"> </v>
      </c>
      <c r="AA31" s="47"/>
      <c r="AB31" s="47" t="str">
        <f>IF(AND(X31="Finale",Z31="Finale",W26="F+PF"),"Petite Finale",IF(AND(OR(Y26="Finale",Y26="F+PF"),Z31="Finale"),"Finale",IF(OR(AA26="Finale",AA26="F+PF"),"Finale"," ")))</f>
        <v xml:space="preserve"> </v>
      </c>
      <c r="AC31" s="45"/>
      <c r="AD31" s="47" t="str">
        <f>IF(AND(Z31="Finale",AB31="Finale",Y26="F+PF"),"Petite Finale",IF(AND(OR(AA26="Finale",AA26="F+PF"),AB31="Finale"),"Finale",IF(OR(AC26="Finale",AC26="F+PF"),"Finale"," ")))</f>
        <v xml:space="preserve"> </v>
      </c>
      <c r="AE31" s="46"/>
      <c r="AF31" s="47" t="str">
        <f>IF(AND(AB31="Finale",AD31="Finale",AA26="F+PF"),"Petite Finale",IF(AND(OR(AC26="Finale",AC26="F+PF"),AD31="Finale"),"Finale",IF(OR(AE26="Finale",AE26="F+PF"),"Finale"," ")))</f>
        <v xml:space="preserve"> </v>
      </c>
      <c r="AG31" s="47"/>
      <c r="AH31" s="47" t="str">
        <f>IF(AND(AD31="Finale",AF31="Finale",AC26="F+PF"),"Petite Finale",IF(AND(OR(AE26="Finale",AE26="F+PF"),AF31="Finale"),"Finale",IF(OR(AG26="Finale",AG26="F+PF"),"Finale"," ")))</f>
        <v xml:space="preserve"> </v>
      </c>
      <c r="AI31" s="45"/>
      <c r="AJ31" s="47" t="str">
        <f>IF(AND(AF31="Finale",AH31="Finale",AE26="F+PF"),"Petite Finale",IF(AND(OR(AG26="Finale",AG26="F+PF"),AH31="Finale"),"Finale",IF(OR(AI26="Finale",AI26="F+PF"),"Finale"," ")))</f>
        <v xml:space="preserve"> </v>
      </c>
      <c r="AK31" s="40"/>
      <c r="AL31" s="47" t="str">
        <f>IF(AND(AH31="Finale",AJ31="Finale",AG26="F+PF"),"Petite Finale",IF(AND(OR(AI26="Finale",AI26="F+PF"),AJ31="Finale"),"Finale",IF(OR(AK26="Finale",AK26="F+PF"),"Finale"," ")))</f>
        <v xml:space="preserve"> </v>
      </c>
      <c r="AM31" s="47"/>
      <c r="AN31" s="47" t="str">
        <f>IF(AND(AJ31="Finale",AL31="Finale",AI26="F+PF"),"Petite Finale",IF(AND(OR(AK26="Finale",AK26="F+PF"),AL31="Finale"),"Finale",IF(OR(AM26="Finale",AM26="F+PF"),"Finale"," ")))</f>
        <v xml:space="preserve"> </v>
      </c>
      <c r="AO31" s="45"/>
      <c r="AP31" s="47" t="str">
        <f>IF(AND(AL31="Finale",AN31="Finale",AK26="F+PF"),"Petite Finale",IF(AND(OR(AM26="Finale",AM26="F+PF"),AN31="Finale"),"Finale",IF(OR(AO26="Finale",AO26="F+PF"),"Finale"," ")))</f>
        <v xml:space="preserve"> </v>
      </c>
      <c r="AQ31" s="51"/>
      <c r="AR31" s="47" t="str">
        <f>IF(AND(AN31="Finale",AP31="Finale",AM26="F+PF"),"Petite Finale",IF(AND(OR(AO26="Finale",AO26="F+PF"),AP31="Finale"),"Finale",IF(OR(AQ26="Finale",AQ26="F+PF"),"Finale"," ")))</f>
        <v xml:space="preserve"> </v>
      </c>
      <c r="AS31" s="47"/>
      <c r="AT31" s="47" t="str">
        <f>IF(AND(AP31="Finale",AR31="Finale",AO26="F+PF"),"Petite Finale",IF(AND(OR(AQ26="Finale",AQ26="F+PF"),AR31="Finale"),"Finale",IF(OR(AS26="Finale",AS26="F+PF"),"Finale"," ")))</f>
        <v xml:space="preserve"> </v>
      </c>
      <c r="AU31" s="45"/>
      <c r="AV31" s="47" t="str">
        <f>IF(AND(AR31="Finale",AT31="Finale",AQ26="F+PF"),"Petite Finale",IF(AND(OR(AS26="Finale",AS26="F+PF"),AT31="Finale"),"Finale",IF(OR(AU26="Finale",AU26="F+PF"),"Finale"," ")))</f>
        <v xml:space="preserve"> </v>
      </c>
      <c r="AW31" s="40"/>
      <c r="AX31" s="47" t="str">
        <f>IF(AND(AT31="Finale",AV31="Finale",AS26="F+PF"),"Petite Finale",IF(AND(OR(AU26="Finale",AU26="F+PF"),AV31="Finale"),"Finale",IF(OR(AW26="Finale",AW26="F+PF"),"Finale"," ")))</f>
        <v xml:space="preserve"> </v>
      </c>
      <c r="AY31" s="40"/>
      <c r="AZ31" s="47" t="str">
        <f>IF(AND(AV31="Finale",AX31="Finale",AU26="F+PF"),"Petite Finale",IF(AND(OR(AW26="Finale",AW26="F+PF"),AX31="Finale"),"Finale",IF(OR(AY26="Finale",AY26="F+PF"),"Finale"," ")))</f>
        <v xml:space="preserve"> </v>
      </c>
      <c r="BB31" s="47" t="str">
        <f>IF(AND(AX31="Finale",AZ31="Finale",AW26="F+PF"),"Petite Finale",IF(AND(OR(AY26="Finale",AY26="F+PF"),AZ31="Finale"),"Finale",IF(OR(BA26="Finale",BA26="F+PF"),"Finale"," ")))</f>
        <v xml:space="preserve"> </v>
      </c>
      <c r="BD31" s="47" t="str">
        <f>IF(AND(AZ31="Finale",BB31="Finale",AY26="F+PF"),"Petite Finale",IF(AND(OR(BA26="Finale",BA26="F+PF"),BB31="Finale"),"Finale",IF(OR(BC26="Finale",BC26="F+PF"),"Finale"," ")))</f>
        <v xml:space="preserve"> </v>
      </c>
      <c r="BF31" s="47" t="str">
        <f>IF(AND(BB31="Finale",BD31="Finale",BA26="F+PF"),"Petite Finale",IF(AND(OR(BC26="Finale",BC26="F+PF"),BD31="Finale"),"Finale",IF(OR(BE26="Finale",BE26="F+PF"),"Finale"," ")))</f>
        <v xml:space="preserve"> </v>
      </c>
      <c r="BH31" s="47" t="str">
        <f>IF(AND(BD31="Finale",BF31="Finale",BC26="F+PF"),"Petite Finale",IF(AND(OR(BE26="Finale",BE26="F+PF"),BF31="Finale"),"Finale",IF(OR(BG26="Finale",BG26="F+PF"),"Finale"," ")))</f>
        <v xml:space="preserve"> </v>
      </c>
      <c r="BJ31" s="47" t="str">
        <f>IF(AND(BF31="Finale",BH31="Finale",BE26="F+PF"),"Petite Finale",IF(AND(OR(BG26="Finale",BG26="F+PF"),BH31="Finale"),"Finale",IF(OR(BI26="Finale",BI26="F+PF"),"Finale"," ")))</f>
        <v xml:space="preserve"> </v>
      </c>
      <c r="BL31" s="47" t="str">
        <f>IF(AND(BH31="Finale",BJ31="Finale",BG26="F+PF"),"Petite Finale",IF(AND(OR(BI26="Finale",BI26="F+PF"),BJ31="Finale"),"Finale",IF(OR(BK26="Finale",BK26="F+PF"),"Finale"," ")))</f>
        <v xml:space="preserve"> </v>
      </c>
      <c r="BN31" s="47" t="str">
        <f>IF(AND(BJ31="Finale",BL31="Finale",BI26="F+PF"),"Petite Finale",IF(AND(OR(BK26="Finale",BK26="F+PF"),BL31="Finale"),"Finale",IF(OR(BM26="Finale",BM26="F+PF"),"Finale"," ")))</f>
        <v xml:space="preserve"> </v>
      </c>
      <c r="BP31" s="47" t="str">
        <f>IF(AND(BL31="Finale",BN31="Finale",BK26="F+PF"),"Petite Finale",IF(AND(OR(BM26="Finale",BM26="F+PF"),BN31="Finale"),"Finale",IF(OR(BO26="Finale",BO26="F+PF"),"Finale"," ")))</f>
        <v xml:space="preserve"> </v>
      </c>
      <c r="BR31" s="47" t="str">
        <f>IF(AND(BN31="Finale",BP31="Finale",BM26="F+PF"),"Petite Finale",IF(AND(OR(BO26="Finale",BO26="F+PF"),BP31="Finale"),"Finale",IF(OR(BQ26="Finale",BQ26="F+PF"),"Finale"," ")))</f>
        <v xml:space="preserve"> </v>
      </c>
      <c r="BT31" s="47" t="str">
        <f>IF(AND(BP31="Finale",BR31="Finale",BO26="F+PF"),"Petite Finale",IF(AND(OR(BQ26="Finale",BQ26="F+PF"),BR31="Finale"),"Finale",IF(OR(BS26="Finale",BS26="F+PF"),"Finale"," ")))</f>
        <v xml:space="preserve"> </v>
      </c>
      <c r="BV31" s="47" t="str">
        <f>IF(AND(BR31="Finale",BT31="Finale",BQ26="F+PF"),"Petite Finale",IF(AND(OR(BS26="Finale",BS26="F+PF"),BT31="Finale"),"Finale",IF(OR(BU26="Finale",BU26="F+PF"),"Finale"," ")))</f>
        <v xml:space="preserve"> </v>
      </c>
      <c r="BX31" s="47" t="str">
        <f>IF(AND(BT31="Finale",BV31="Finale",BS26="F+PF"),"Petite Finale",IF(AND(OR(BU26="Finale",BU26="F+PF"),BV31="Finale"),"Finale",IF(OR(BW26="Finale",BW26="F+PF"),"Finale"," ")))</f>
        <v xml:space="preserve"> </v>
      </c>
      <c r="BZ31" s="47" t="str">
        <f>IF(AND(BV31="Finale",BX31="Finale",BU26="F+PF"),"Petite Finale",IF(AND(OR(BW26="Finale",BW26="F+PF"),BX31="Finale"),"Finale",IF(OR(BY26="Finale",BY26="F+PF"),"Finale"," ")))</f>
        <v xml:space="preserve"> </v>
      </c>
      <c r="CB31" s="47" t="str">
        <f>IF(AND(BX31="Finale",BZ31="Finale",BW26="F+PF"),"Petite Finale",IF(AND(OR(BY26="Finale",BY26="F+PF"),BZ31="Finale"),"Finale",IF(OR(CA26="Finale",CA26="F+PF"),"Finale"," ")))</f>
        <v xml:space="preserve"> </v>
      </c>
      <c r="CD31" s="47" t="str">
        <f>IF(AND(BZ31="Finale",CB31="Finale",BY26="F+PF"),"Petite Finale",IF(AND(OR(CA26="Finale",CA26="F+PF"),CB31="Finale"),"Finale",IF(OR(CC26="Finale",CC26="F+PF"),"Finale"," ")))</f>
        <v xml:space="preserve"> </v>
      </c>
      <c r="CF31" s="47" t="str">
        <f>IF(AND(CB31="Finale",CD31="Finale",CA26="F+PF"),"Petite Finale",IF(AND(OR(CC26="Finale",CC26="F+PF"),CD31="Finale"),"Finale",IF(OR(CE26="Finale",CE26="F+PF"),"Finale"," ")))</f>
        <v xml:space="preserve"> </v>
      </c>
      <c r="CH31" s="47" t="str">
        <f>IF(AND(CD31="Finale",CF31="Finale",CC26="F+PF"),"Petite Finale",IF(AND(OR(CE26="Finale",CE26="F+PF"),CF31="Finale"),"Finale",IF(OR(CG26="Finale",CG26="F+PF"),"Finale"," ")))</f>
        <v xml:space="preserve"> </v>
      </c>
      <c r="CJ31" s="47" t="str">
        <f>IF(AND(CF31="Finale",CH31="Finale",CE26="F+PF"),"Petite Finale",IF(AND(OR(CG26="Finale",CG26="F+PF"),CH31="Finale"),"Finale",IF(OR(CI26="Finale",CI26="F+PF"),"Finale"," ")))</f>
        <v xml:space="preserve"> </v>
      </c>
      <c r="CL31" s="47" t="str">
        <f>IF(AND(CH31="Finale",CJ31="Finale",CG26="F+PF"),"Petite Finale",IF(AND(OR(CI26="Finale",CI26="F+PF"),CJ31="Finale"),"Finale",IF(OR(CK26="Finale",CK26="F+PF"),"Finale"," ")))</f>
        <v xml:space="preserve"> </v>
      </c>
      <c r="CN31" s="47" t="str">
        <f>IF(AND(CJ31="Finale",CL31="Finale",CI26="F+PF"),"Petite Finale",IF(AND(OR(CK26="Finale",CK26="F+PF"),CL31="Finale"),"Finale",IF(OR(CM26="Finale",CM26="F+PF"),"Finale"," ")))</f>
        <v xml:space="preserve"> </v>
      </c>
      <c r="CP31" s="47" t="str">
        <f>IF(AND(CL31="Finale",CN31="Finale",CK26="F+PF"),"Petite Finale",IF(AND(OR(CM26="Finale",CM26="F+PF"),CN31="Finale"),"Finale",IF(OR(CO26="Finale",CO26="F+PF"),"Finale"," ")))</f>
        <v xml:space="preserve"> </v>
      </c>
      <c r="CR31" s="47" t="str">
        <f>IF(AND(CN31="Finale",CP31="Finale",CM26="F+PF"),"Petite Finale",IF(AND(OR(CO26="Finale",CO26="F+PF"),CP31="Finale"),"Finale",IF(OR(CQ26="Finale",CQ26="F+PF"),"Finale"," ")))</f>
        <v xml:space="preserve"> </v>
      </c>
      <c r="DA31" s="31" t="s">
        <v>49</v>
      </c>
      <c r="DB31" s="57" t="str">
        <f>IF(OR($B$10&lt;&gt;0,$D$10&lt;&gt;0,$F$10&lt;&gt;0,$H$10&lt;&gt;0,$J$10&lt;&gt;0,$L$10&lt;&gt;0,$N$10&lt;&gt;0,$P$10&lt;&gt;0,$R$10&lt;&gt;0,$T$10&lt;&gt;0,$V$10&lt;&gt;0,$X$10&lt;&gt;0,$Z$10&lt;&gt;0,$AB$10&lt;&gt;0,$AD$10&lt;&gt;0,$AF$10&lt;&gt;0,$AH$10&lt;&gt;0,$AJ$10&lt;&gt;0,$AL$10&lt;&gt;0,$AN$10&lt;&gt;0,$AP$10&lt;&gt;0,$AR$10&lt;&gt;0,$AT$10&lt;&gt;0,$AV$10&lt;&gt;0,$AX$10&lt;&gt;0,$AZ$10&lt;&gt;0,$BB$10&lt;&gt;0,$BD$10&lt;&gt;0,$BF$10&lt;&gt;0,$BH$10&lt;&gt;0,$BJ$10&lt;&gt;0,$BL$10&lt;&gt;0,$BN$10&lt;&gt;0,$BP$10&lt;&gt;0,$BR$10&lt;&gt;0,$BT$10&lt;&gt;0,$BV$10&lt;&gt;0,$BX$10&lt;&gt;0,$BZ$10&lt;&gt;0,$CB$10&lt;&gt;0,$CD$10&lt;&gt;0,$CF$10&lt;&gt;0,$CH$10&lt;&gt;0,$CJ$10&lt;&gt;0,$CL$10&lt;&gt;0,$CN$10&lt;&gt;0,$CP$10&lt;&gt;0,$CR$10&lt;&gt;0),IF(AND(COUNTIF($B$10,"*SJD*"),$B$6="Classique"),$B$7,IF(AND(COUNTIF($D$10,"*SJD*"),$D$6="Classique"),$D$7,IF(AND(COUNTIF($F$10,"*SJD*"),$F$6="Classique"),$F$7,IF(AND(COUNTIF($H$10,"*SJD*"),$H$6="Classique"),$H$7,IF(AND(COUNTIF($J$10,"*SJD*"),$J$6="Classique"),$J$7,IF(AND(COUNTIF($L$10,"*SJD*"),$L$6="Classique"),$L$7,IF(AND(COUNTIF($N$10,"*SJD*"),$N$6="Classique"),$N$7,IF(AND(COUNTIF($P$10,"*SJD*"),$P$6="Classique"),$P$7,IF(AND(COUNTIF($R$10,"*SJD*"),$R$6="Classique"),$R$7,IF(AND(COUNTIF($T$10,"*SJD*"),$T$6="Classique"),$T$7,IF(AND(COUNTIF($V$10,"*SJD*"),$V$6="Classique"),$V$7,IF(AND(COUNTIF($X$10,"*SJD*"),$X$6="Classique"),$X$7,IF(AND(COUNTIF($Z$10,"*SJD*"),$Z$6="Classique"),$Z$7,IF(AND(COUNTIF($AB$10,"*SJD*"),$AB$6="Classique"),$AB$7,IF(AND(COUNTIF($AD$10,"*SJD*"),$AD$6="Classique"),$AD$7,IF(AND(COUNTIF($AF$10,"*SJD*"),$AF$6="Classique"),$AF$7,IF(AND(COUNTIF($AH$10,"*SJD*"),$AH$6="Classique"),$AH$7,IF(AND(COUNTIF($AJ$10,"*SJD*"),$AJ$6="Classique"),$AJ$7,IF(AND(COUNTIF($AL$10,"*SJD*"),$AL$6="Classique"),$AL$7,IF(AND(COUNTIF($AN$10,"*SJD*"),$AN$6="Classique"),$AN$7,IF(AND(COUNTIF($AP$10,"*SJD*"),$AP$6="Classique"),$AP$7,IF(AND(COUNTIF($AR$10,"*SJD*"),$AR$6="Classique"),$AR$7,IF(AND(COUNTIF($AT$10,"*SJD*"),$AT$6="Classique"),$AT$7,IF(AND(COUNTIF($AV$10,"*SJD*"),$AV$6="Classique"),$AV$7,IF(AND(COUNTIF($AX$10,"*SJD*"),$AX$6="Classique"),$AX$7,IF(AND(COUNTIF($AZ$10,"*SJD*"),$AZ$6="Classique"),$AZ$7,IF(AND(COUNTIF($BB$10,"*SJD*"),$BB$6="Classique"),$BB$7,IF(AND(COUNTIF($BD$10,"*SJD*"),$BD$6="Classique"),$BD$7,IF(AND(COUNTIF($BF$10,"*SJD*"),$BF$6="Classique"),$BF$7,IF(AND(COUNTIF($BH$10,"*SJD*"),$BH$6="Classique"),$BH$7,IF(AND(COUNTIF($BJ$10,"*SJD*"),$BJ$6="Classique"),$BJ$7,IF(AND(COUNTIF($BL$10,"*SJD*"),$BL$6="Classique"),$BL$7,IF(AND(COUNTIF($BN$10,"*SJD*"),$BN$6="Classique"),$BN$7,IF(AND(COUNTIF($BP$10,"*SJD*"),$BP$6="Classique"),$BP$7,IF(AND(COUNTIF($BR$10,"*SJD*"),$BR$6="Classique"),$BR$7,IF(AND(COUNTIF($BT$10,"*SJD*"),$BT$6="Classique"),$BT$7,IF(AND(COUNTIF($BV$10,"*SJD*"),$BV$6="Classique"),$BV$7,IF(AND(COUNTIF($BX$10,"*SJD*"),$BX$6="Classique"),$BX$7,IF(AND(COUNTIF($BZ$10,"*SJD*"),$BZ$6="Classique"),$BZ$7,IF(AND(COUNTIF($CB$10,"*SJD*"),$CB$6="Classique"),$CB$7,IF(AND(COUNTIF($CD$10,"*SJD*"),$CD$6="Classique"),$CD$7,IF(AND(COUNTIF($CF$10,"*SJD*"),$CF$6="Classique"),$CF$7,IF(AND(COUNTIF($CH$10,"*SJD*"),$CH$6="Classique"),$CH$7,IF(AND(COUNTIF($CJ$10,"*SJD*"),$CJ$6="Classique"),$CJ$7,IF(AND(COUNTIF($CL$10,"*SJD*"),$CL$6="Classique"),$CL$7,IF(AND(COUNTIF($CN$10,"*SJD*"),$CN$6="Classique"),$CN$7,IF(AND(COUNTIF($CP$10,"*SJD*"),$CP$6="Classique"),$CP$7,IF(AND(COUNTIF($CR$10,"*SJD*"),$CR$6="Classique"),$CR$7," "))))))))))))))))))))))))))))))))))))))))))))))))," ")</f>
        <v xml:space="preserve"> </v>
      </c>
      <c r="DC31" s="37" t="str">
        <f t="shared" si="0"/>
        <v xml:space="preserve"> </v>
      </c>
      <c r="DD31" s="37" t="str">
        <f t="shared" si="1"/>
        <v xml:space="preserve"> </v>
      </c>
      <c r="DE31" s="57" t="str">
        <f>IF(OR($B$20&lt;&gt;0,$D$20&lt;&gt;0,$F$20&lt;&gt;0,$H$20&lt;&gt;0,$J$20&lt;&gt;0,$L$20&lt;&gt;0,$N$20&lt;&gt;0,$P$20&lt;&gt;0,$R$20&lt;&gt;0,$T$20&lt;&gt;0,$V$20&lt;&gt;0,$X$20&lt;&gt;0,$Z$20&lt;&gt;0,$AB$20&lt;&gt;0,$AD$20&lt;&gt;0,$AF$20&lt;&gt;0,$AH$20&lt;&gt;0,$AJ$20&lt;&gt;0,$AL$20&lt;&gt;0,$AN$20&lt;&gt;0,$AP$20&lt;&gt;0,$AR$20&lt;&gt;0,$AT$20&lt;&gt;0,$AV$20&lt;&gt;0,$AX$20&lt;&gt;0,$AZ$20&lt;&gt;0,$BB$20&lt;&gt;0,$BD$20&lt;&gt;0,$BF$20&lt;&gt;0,$BH$20&lt;&gt;0,$BJ$20&lt;&gt;0,$BL$20&lt;&gt;0,$BN$20&lt;&gt;0,$BP$20&lt;&gt;0,$BR$20&lt;&gt;0,$BT$20&lt;&gt;0,$BV$20&lt;&gt;0,$BX$20&lt;&gt;0,$BZ$20&lt;&gt;0,$CB$20&lt;&gt;0,$CD$20&lt;&gt;0,$CF$20&lt;&gt;0,$CH$20&lt;&gt;0,$CJ$20&lt;&gt;0,$CL$20&lt;&gt;0,$CN$20&lt;&gt;0,$CP$20&lt;&gt;0,$CR$20&lt;&gt;0),IF(AND(COUNTIF($B$20,"*SJD*"),$B$16="Classique"),$B$17,IF(AND(COUNTIF($D$20,"*SJD*"),$D$16="Classique"),$D$17,IF(AND(COUNTIF($F$20,"*SJD*"),$F$16="Classique"),$F$17,IF(AND(COUNTIF($H$20,"*SJD*"),$H$16="Classique"),$H$17,IF(AND(COUNTIF($J$20,"*SJD*"),$J$16="Classique"),$J$17,IF(AND(COUNTIF($L$20,"*SJD*"),$L$16="Classique"),$L$17,IF(AND(COUNTIF($N$20,"*SJD*"),$N$16="Classique"),$N$17,IF(AND(COUNTIF($P$20,"*SJD*"),$P$16="Classique"),$P$17,IF(AND(COUNTIF($R$20,"*SJD*"),$R$16="Classique"),$R$17,IF(AND(COUNTIF($T$20,"*SJD*"),$T$16="Classique"),$T$17,IF(AND(COUNTIF($V$20,"*SJD*"),$V$16="Classique"),$V$17,IF(AND(COUNTIF($X$20,"*SJD*"),$X$16="Classique"),$X$17,IF(AND(COUNTIF($Z$20,"*SJD*"),$Z$16="Classique"),$Z$17,IF(AND(COUNTIF($AB$20,"*SJD*"),$AB$16="Classique"),$AB$17,IF(AND(COUNTIF($AD$20,"*SJD*"),$AD$16="Classique"),$AD$17,IF(AND(COUNTIF($AF$20,"*SJD*"),$AF$16="Classique"),$AF$17,IF(AND(COUNTIF($AH$20,"*SJD*"),$AH$16="Classique"),$AH$17,IF(AND(COUNTIF($AJ$20,"*SJD*"),$AJ$16="Classique"),$AJ$17,IF(AND(COUNTIF($AL$20,"*SJD*"),$AL$16="Classique"),$AL$17,IF(AND(COUNTIF($AN$20,"*SJD*"),$AN$16="Classique"),$AN$17,IF(AND(COUNTIF($AP$20,"*SJD*"),$AP$16="Classique"),$AP$17,IF(AND(COUNTIF($AR$20,"*SJD*"),$AR$16="Classique"),$AR$17,IF(AND(COUNTIF($AT$20,"*SJD*"),$AT$16="Classique"),$AT$17,IF(AND(COUNTIF($AV$20,"*SJD*"),$AV$16="Classique"),$AV$17,IF(AND(COUNTIF($AX$20,"*SJD*"),$AX$16="Classique"),$AX$17,IF(AND(COUNTIF($AZ$20,"*SJD*"),$AZ$16="Classique"),$AZ$17,IF(AND(COUNTIF($BB$20,"*SJD*"),$BB$16="Classique"),$BB$17,IF(AND(COUNTIF($BD$20,"*SJD*"),$BD$16="Classique"),$BD$17,IF(AND(COUNTIF($BF$20,"*SJD*"),$BF$16="Classique"),$BF$17,IF(AND(COUNTIF($BH$20,"*SJD*"),$BH$16="Classique"),$BH$17,IF(AND(COUNTIF($BJ$20,"*SJD*"),$BJ$16="Classique"),$BJ$17,IF(AND(COUNTIF($BL$20,"*SJD*"),$BL$16="Classique"),$BL$17,IF(AND(COUNTIF($BN$20,"*SJD*"),$BN$16="Classique"),$BN$17,IF(AND(COUNTIF($BP$20,"*SJD*"),$BP$16="Classique"),$BP$17,IF(AND(COUNTIF($BR$20,"*SJD*"),$BR$16="Classique"),$BR$17,IF(AND(COUNTIF($BT$20,"*SJD*"),$BT$16="Classique"),$BT$17,IF(AND(COUNTIF($BV$20,"*SJD*"),$BV$16="Classique"),$BV$17,IF(AND(COUNTIF($BX$20,"*SJD*"),$BX$16="Classique"),$BX$17,IF(AND(COUNTIF($BZ$20,"*SJD*"),$BZ$16="Classique"),$BZ$17,IF(AND(COUNTIF($CB$20,"*SJD*"),$CB$16="Classique"),$CB$17,IF(AND(COUNTIF($CD$20,"*SJD*"),$CD$16="Classique"),$CD$17,IF(AND(COUNTIF($CF$20,"*SJD*"),$CF$16="Classique"),$CF$17,IF(AND(COUNTIF($CH$20,"*SJD*"),$CH$16="Classique"),$CH$17,IF(AND(COUNTIF($CJ$20,"*SJD*"),$CJ$16="Classique"),$CJ$17,IF(AND(COUNTIF($CL$20,"*SJD*"),$CL$16="Classique"),$CL$17,IF(AND(COUNTIF($CN$20,"*SJD*"),$CN$16="Classique"),$CN$17,IF(AND(COUNTIF($CP$20,"*SJD*"),$CP$16="Classique"),$CP$17,IF(AND(COUNTIF($CR$20,"*SJD*"),$CR$16="Classique"),$CR$17," "))))))))))))))))))))))))))))))))))))))))))))))))," ")</f>
        <v xml:space="preserve"> </v>
      </c>
      <c r="DF31" s="37" t="str">
        <f t="shared" si="2"/>
        <v xml:space="preserve"> </v>
      </c>
      <c r="DG31" s="37" t="str">
        <f t="shared" si="3"/>
        <v xml:space="preserve"> </v>
      </c>
      <c r="DH31" s="57" t="str">
        <f>IF(OR($B$30&lt;&gt;0,$D$30&lt;&gt;0,$F$30&lt;&gt;0,$H$30&lt;&gt;0,$J$30&lt;&gt;0,$L$30&lt;&gt;0,$N$30&lt;&gt;0,$P$30&lt;&gt;0,$R$30&lt;&gt;0,$T$30&lt;&gt;0,$V$30&lt;&gt;0,$X$30&lt;&gt;0,$Z$30&lt;&gt;0,$AB$30&lt;&gt;0,$AD$30&lt;&gt;0,$AF$30&lt;&gt;0,$AH$30&lt;&gt;0,$AJ$30&lt;&gt;0,$AL$30&lt;&gt;0,$AN$30&lt;&gt;0,$AP$30&lt;&gt;0,$AR$30&lt;&gt;0,$AT$30&lt;&gt;0,$AV$30&lt;&gt;0,$AX$30&lt;&gt;0,$AZ$30&lt;&gt;0,$BB$30&lt;&gt;0,$BD$30&lt;&gt;0,$BF$30&lt;&gt;0,$BH$30&lt;&gt;0,$BJ$30&lt;&gt;0,$BL$30&lt;&gt;0,$BN$30&lt;&gt;0,$BP$30&lt;&gt;0,$BR$30&lt;&gt;0,$BT$30&lt;&gt;0,$BV$30&lt;&gt;0,$BX$30&lt;&gt;0,$BZ$30&lt;&gt;0,$CB$30&lt;&gt;0,$CD$30&lt;&gt;0,$CF$30&lt;&gt;0,$CH$30&lt;&gt;0,$CJ$30&lt;&gt;0,$CL$30&lt;&gt;0,$CN$30&lt;&gt;0,$CP$30&lt;&gt;0,$CR$30&lt;&gt;0),IF(AND(COUNTIF($B$30,"*SJD*"),$B$26="Classique"),$B$27,IF(AND(COUNTIF($D$30,"*SJD*"),$D$26="Classique"),$D$27,IF(AND(COUNTIF($F$30,"*SJD*"),$F$26="Classique"),$F$27,IF(AND(COUNTIF($H$30,"*SJD*"),$H$26="Classique"),$H$27,IF(AND(COUNTIF($J$30,"*SJD*"),$J$26="Classique"),$J$27,IF(AND(COUNTIF($L$30,"*SJD*"),$L$26="Classique"),$L$27,IF(AND(COUNTIF($N$30,"*SJD*"),$N$26="Classique"),$N$27,IF(AND(COUNTIF($P$30,"*SJD*"),$P$26="Classique"),$P$27,IF(AND(COUNTIF($R$30,"*SJD*"),$R$26="Classique"),$R$27,IF(AND(COUNTIF($T$30,"*SJD*"),$T$26="Classique"),$T$27,IF(AND(COUNTIF($V$30,"*SJD*"),$V$26="Classique"),$V$27,IF(AND(COUNTIF($X$30,"*SJD*"),$X$26="Classique"),$X$27,IF(AND(COUNTIF($Z$30,"*SJD*"),$Z$26="Classique"),$Z$27,IF(AND(COUNTIF($AB$30,"*SJD*"),$AB$26="Classique"),$AB$27,IF(AND(COUNTIF($AD$30,"*SJD*"),$AD$26="Classique"),$AD$27,IF(AND(COUNTIF($AF$30,"*SJD*"),$AF$26="Classique"),$AF$27,IF(AND(COUNTIF($AH$30,"*SJD*"),$AH$26="Classique"),$AH$27,IF(AND(COUNTIF($AJ$30,"*SJD*"),$AJ$26="Classique"),$AJ$27,IF(AND(COUNTIF($AL$30,"*SJD*"),$AL$26="Classique"),$AL$27,IF(AND(COUNTIF($AN$30,"*SJD*"),$AN$26="Classique"),$AN$27,IF(AND(COUNTIF($AP$30,"*SJD*"),$AP$26="Classique"),$AP$27,IF(AND(COUNTIF($AR$30,"*SJD*"),$AR$26="Classique"),$AR$27,IF(AND(COUNTIF($AT$30,"*SJD*"),$AT$26="Classique"),$AT$27,IF(AND(COUNTIF($AV$30,"*SJD*"),$AV$26="Classique"),$AV$27,IF(AND(COUNTIF($AX$30,"*SJD*"),$AX$26="Classique"),$AX$27,IF(AND(COUNTIF($AZ$30,"*SJD*"),$AZ$26="Classique"),$AZ$27,IF(AND(COUNTIF($BB$30,"*SJD*"),$BB$26="Classique"),$BB$27,IF(AND(COUNTIF($BD$30,"*SJD*"),$BD$26="Classique"),$BD$27,IF(AND(COUNTIF($BF$30,"*SJD*"),$BF$26="Classique"),$BF$27,IF(AND(COUNTIF($BH$30,"*SJD*"),$BH$26="Classique"),$BH$27,IF(AND(COUNTIF($BJ$30,"*SJD*"),$BJ$26="Classique"),$BJ$27,IF(AND(COUNTIF($BL$30,"*SJD*"),$BL$26="Classique"),$BL$27,IF(AND(COUNTIF($BN$30,"*SJD*"),$BN$26="Classique"),$BN$27,IF(AND(COUNTIF($BP$30,"*SJD*"),$BP$26="Classique"),$BP$27,IF(AND(COUNTIF($BR$30,"*SJD*"),$BR$26="Classique"),$BR$27,IF(AND(COUNTIF($BT$30,"*SJD*"),$BT$26="Classique"),$BT$27,IF(AND(COUNTIF($BV$30,"*SJD*"),$BV$26="Classique"),$BV$27,IF(AND(COUNTIF($BX$30,"*SJD*"),$BX$26="Classique"),$BX$27,IF(AND(COUNTIF($BZ$30,"*SJD*"),$BZ$26="Classique"),$BZ$27,IF(AND(COUNTIF($CB$30,"*SJD*"),$CB$26="Classique"),$CB$27,IF(AND(COUNTIF($CD$30,"*SJD*"),$CD$26="Classique"),$CD$27,IF(AND(COUNTIF($CF$30,"*SJD*"),$CF$26="Classique"),$CF$27,IF(AND(COUNTIF($CH$30,"*SJD*"),$CH$26="Classique"),$CH$27,IF(AND(COUNTIF($CJ$30,"*SJD*"),$CJ$26="Classique"),$CJ$27,IF(AND(COUNTIF($CL$30,"*SJD*"),$CL$26="Classique"),$CL$27,IF(AND(COUNTIF($CN$30,"*SJD*"),$CN$26="Classique"),$CN$27,IF(AND(COUNTIF($CP$30,"*SJD*"),$CP$26="Classique"),$CP$27,IF(AND(COUNTIF($CR$30,"*SJD*"),$CR$26="Classique"),$CR$27," "))))))))))))))))))))))))))))))))))))))))))))))))," ")</f>
        <v xml:space="preserve"> </v>
      </c>
      <c r="DI31" s="57" t="str">
        <f t="shared" si="4"/>
        <v xml:space="preserve"> </v>
      </c>
      <c r="DJ31" s="39" t="str">
        <f t="shared" si="5"/>
        <v xml:space="preserve"> </v>
      </c>
      <c r="DK31" s="38" t="str">
        <f>IF(OR($B$40&lt;&gt;0,$D$40&lt;&gt;0,$F$40&lt;&gt;0,$H$40&lt;&gt;0,$J$40&lt;&gt;0,$L$40&lt;&gt;0,$N$40&lt;&gt;0,$P$40&lt;&gt;0,$R$40&lt;&gt;0,$T$40&lt;&gt;0,$V$40&lt;&gt;0,$X$40&lt;&gt;0,$Z$40&lt;&gt;0,$AB$40&lt;&gt;0,$AD$40&lt;&gt;0,$AF$40&lt;&gt;0,$AH$40&lt;&gt;0,$AJ$40&lt;&gt;0,$AL$40&lt;&gt;0,$AN$40&lt;&gt;0,$AP$40&lt;&gt;0,$AR$40&lt;&gt;0,$AT$40&lt;&gt;0,$AV$40&lt;&gt;0,$AX$40&lt;&gt;0,$AZ$40&lt;&gt;0,$BB$40&lt;&gt;0,$BD$40&lt;&gt;0,$BF$40&lt;&gt;0,$BH$40&lt;&gt;0,$BJ$40&lt;&gt;0,$BL$40&lt;&gt;0,$BN$40&lt;&gt;0,$BP$40&lt;&gt;0,$BR$40&lt;&gt;0,$BT$40&lt;&gt;0,$BV$40&lt;&gt;0,$BX$40&lt;&gt;0,$BZ$40&lt;&gt;0,$CB$40&lt;&gt;0,$CD$40&lt;&gt;0,$CF$40&lt;&gt;0,$CH$40&lt;&gt;0,$CJ$40&lt;&gt;0,$CL$40&lt;&gt;0,$CN$40&lt;&gt;0,$CP$40&lt;&gt;0,$CR$40&lt;&gt;0),IF(AND(COUNTIF($B$40,"*SJD*"),$B$36="Classique"),$B$37,IF(AND(COUNTIF($D$40,"*SJD*"),$D$36="Classique"),$D$37,IF(AND(COUNTIF($F$40,"*SJD*"),$F$36="Classique"),$F$37,IF(AND(COUNTIF($H$40,"*SJD*"),$H$36="Classique"),$H$37,IF(AND(COUNTIF($J$40,"*SJD*"),$J$36="Classique"),$J$37,IF(AND(COUNTIF($L$40,"*SJD*"),$L$36="Classique"),$L$37,IF(AND(COUNTIF($N$40,"*SJD*"),$N$36="Classique"),$N$37,IF(AND(COUNTIF($P$40,"*SJD*"),$P$36="Classique"),$P$37,IF(AND(COUNTIF($R$40,"*SJD*"),$R$36="Classique"),$R$37,IF(AND(COUNTIF($T$40,"*SJD*"),$T$36="Classique"),$T$37,IF(AND(COUNTIF($V$40,"*SJD*"),$V$36="Classique"),$V$37,IF(AND(COUNTIF($X$40,"*SJD*"),$X$36="Classique"),$X$37,IF(AND(COUNTIF($Z$40,"*SJD*"),$Z$36="Classique"),$Z$37,IF(AND(COUNTIF($AB$40,"*SJD*"),$AB$36="Classique"),$AB$37,IF(AND(COUNTIF($AD$40,"*SJD*"),$AD$36="Classique"),$AD$37,IF(AND(COUNTIF($AF$40,"*SJD*"),$AF$36="Classique"),$AF$37,IF(AND(COUNTIF($AH$40,"*SJD*"),$AH$36="Classique"),$AH$37,IF(AND(COUNTIF($AJ$40,"*SJD*"),$AJ$36="Classique"),$AJ$37,IF(AND(COUNTIF($AL$40,"*SJD*"),$AL$36="Classique"),$AL$37,IF(AND(COUNTIF($AN$40,"*SJD*"),$AN$36="Classique"),$AN$37,IF(AND(COUNTIF($AP$40,"*SJD*"),$AP$36="Classique"),$AP$37,IF(AND(COUNTIF($AR$40,"*SJD*"),$AR$36="Classique"),$AR$37,IF(AND(COUNTIF($AT$40,"*SJD*"),$AT$36="Classique"),$AT$37,IF(AND(COUNTIF($AV$40,"*SJD*"),$AV$36="Classique"),$AV$37,IF(AND(COUNTIF($AX$40,"*SJD*"),$AX$36="Classique"),$AX$37,IF(AND(COUNTIF($AZ$40,"*SJD*"),$AZ$36="Classique"),$AZ$37,IF(AND(COUNTIF($BB$40,"*SJD*"),$BB$36="Classique"),$BB$37,IF(AND(COUNTIF($BD$40,"*SJD*"),$BD$36="Classique"),$BD$37,IF(AND(COUNTIF($BF$40,"*SJD*"),$BF$36="Classique"),$BF$37,IF(AND(COUNTIF($BH$40,"*SJD*"),$BH$36="Classique"),$BH$37,IF(AND(COUNTIF($BJ$40,"*SJD*"),$BJ$36="Classique"),$BJ$37,IF(AND(COUNTIF($BL$40,"*SJD*"),$BL$36="Classique"),$BL$37,IF(AND(COUNTIF($BN$40,"*SJD*"),$BN$36="Classique"),$BN$37,IF(AND(COUNTIF($BP$40,"*SJD*"),$BP$36="Classique"),$BP$37,IF(AND(COUNTIF($BR$40,"*SJD*"),$BR$36="Classique"),$BR$37,IF(AND(COUNTIF($BT$40,"*SJD*"),$BT$36="Classique"),$BT$37,IF(AND(COUNTIF($BV$40,"*SJD*"),$BV$36="Classique"),$BV$37,IF(AND(COUNTIF($BX$40,"*SJD*"),$BX$36="Classique"),$BX$37,IF(AND(COUNTIF($BZ$40,"*SJD*"),$BZ$36="Classique"),$BZ$37,IF(AND(COUNTIF($CB$40,"*SJD*"),$CB$36="Classique"),$CB$37,IF(AND(COUNTIF($CD$40,"*SJD*"),$CD$36="Classique"),$CD$37,IF(AND(COUNTIF($CF$40,"*SJD*"),$CF$36="Classique"),$CF$37,IF(AND(COUNTIF($CH$40,"*SJD*"),$CH$36="Classique"),$CH$37,IF(AND(COUNTIF($CJ$40,"*SJD*"),$CJ$36="Classique"),$CJ$37,IF(AND(COUNTIF($CL$40,"*SJD*"),$CL$36="Classique"),$CL$37,IF(AND(COUNTIF($CN$40,"*SJD*"),$CN$36="Classique"),$CN$37,IF(AND(COUNTIF($CP$40,"*SJD*"),$CP$36="Classique"),$CP$37,IF(AND(COUNTIF($CR$40,"*SJD*"),$CR$36="Classique"),$CR$37," "))))))))))))))))))))))))))))))))))))))))))))))))," ")</f>
        <v xml:space="preserve"> </v>
      </c>
      <c r="DL31" s="38" t="str">
        <f t="shared" si="6"/>
        <v xml:space="preserve"> </v>
      </c>
      <c r="DM31" s="38" t="str">
        <f t="shared" si="7"/>
        <v xml:space="preserve"> </v>
      </c>
      <c r="DN31" s="38" t="str">
        <f>IF(OR($B$50&lt;&gt;0,$D$50&lt;&gt;0,$F$50&lt;&gt;0,$H$50&lt;&gt;0,$J$50&lt;&gt;0,$L$50&lt;&gt;0,$N$50&lt;&gt;0,$P$50&lt;&gt;0,$R$50&lt;&gt;0,$T$50&lt;&gt;0,$V$50&lt;&gt;0,$X$50&lt;&gt;0,$Z$50&lt;&gt;0,$AB$50&lt;&gt;0,$AD$50&lt;&gt;0,$AF$50&lt;&gt;0,$AH$50&lt;&gt;0,$AJ$50&lt;&gt;0,$AL$50&lt;&gt;0,$AN$50&lt;&gt;0,$AP$50&lt;&gt;0,$AR$50&lt;&gt;0,$AT$50&lt;&gt;0,$AV$50&lt;&gt;0,$AX$50&lt;&gt;0,$AZ$50&lt;&gt;0,$BB$50&lt;&gt;0,$BD$50&lt;&gt;0,$BF$50&lt;&gt;0,$BH$50&lt;&gt;0,$BJ$50&lt;&gt;0,$BL$50&lt;&gt;0,$BN$50&lt;&gt;0,$BP$50&lt;&gt;0,$BR$50&lt;&gt;0,$BT$50&lt;&gt;0,$BV$50&lt;&gt;0,$BX$50&lt;&gt;0,$BZ$50&lt;&gt;0,$CB$50&lt;&gt;0,$CD$50&lt;&gt;0,$CF$50&lt;&gt;0,$CH$50&lt;&gt;0,$CJ$50&lt;&gt;0,$CL$50&lt;&gt;0,$CN$50&lt;&gt;0,$CP$50&lt;&gt;0,$CR$50&lt;&gt;0),IF(AND(COUNTIF($B$50,"*SJD*"),$B$46="Classique"),$B$47,IF(AND(COUNTIF($D$50,"*SJD*"),$D$46="Classique"),$D$47,IF(AND(COUNTIF($F$50,"*SJD*"),$F$46="Classique"),$F$47,IF(AND(COUNTIF($H$50,"*SJD*"),$H$46="Classique"),$H$47,IF(AND(COUNTIF($J$50,"*SJD*"),$J$46="Classique"),$J$47,IF(AND(COUNTIF($L$50,"*SJD*"),$L$46="Classique"),$L$47,IF(AND(COUNTIF($N$50,"*SJD*"),$N$46="Classique"),$N$47,IF(AND(COUNTIF($P$50,"*SJD*"),$P$46="Classique"),$P$47,IF(AND(COUNTIF($R$50,"*SJD*"),$R$46="Classique"),$R$47,IF(AND(COUNTIF($T$50,"*SJD*"),$T$46="Classique"),$T$47,IF(AND(COUNTIF($V$50,"*SJD*"),$V$46="Classique"),$V$47,IF(AND(COUNTIF($X$50,"*SJD*"),$X$46="Classique"),$X$47,IF(AND(COUNTIF($Z$50,"*SJD*"),$Z$46="Classique"),$Z$47,IF(AND(COUNTIF($AB$50,"*SJD*"),$AB$46="Classique"),$AB$47,IF(AND(COUNTIF($AD$50,"*SJD*"),$AD$46="Classique"),$AD$47,IF(AND(COUNTIF($AF$50,"*SJD*"),$AF$46="Classique"),$AF$47,IF(AND(COUNTIF($AH$50,"*SJD*"),$AH$46="Classique"),$AH$47,IF(AND(COUNTIF($AJ$50,"*SJD*"),$AJ$46="Classique"),$AJ$47,IF(AND(COUNTIF($AL$50,"*SJD*"),$AL$46="Classique"),$AL$47,IF(AND(COUNTIF($AN$50,"*SJD*"),$AN$46="Classique"),$AN$47,IF(AND(COUNTIF($AP$50,"*SJD*"),$AP$46="Classique"),$AP$47,IF(AND(COUNTIF($AR$50,"*SJD*"),$AR$46="Classique"),$AR$47,IF(AND(COUNTIF($AT$50,"*SJD*"),$AT$46="Classique"),$AT$47,IF(AND(COUNTIF($AV$50,"*SJD*"),$AV$46="Classique"),$AV$47,IF(AND(COUNTIF($AX$50,"*SJD*"),$AX$46="Classique"),$AX$47,IF(AND(COUNTIF($AZ$50,"*SJD*"),$AZ$46="Classique"),$AZ$47,IF(AND(COUNTIF($BB$50,"*SJD*"),$BB$46="Classique"),$BB$47,IF(AND(COUNTIF($BD$50,"*SJD*"),$BD$46="Classique"),$BD$47,IF(AND(COUNTIF($BF$50,"*SJD*"),$BF$46="Classique"),$BF$47,IF(AND(COUNTIF($BH$50,"*SJD*"),$BH$46="Classique"),$BH$47,IF(AND(COUNTIF($BJ$50,"*SJD*"),$BJ$46="Classique"),$BJ$47,IF(AND(COUNTIF($BL$50,"*SJD*"),$BL$46="Classique"),$BL$47,IF(AND(COUNTIF($BN$50,"*SJD*"),$BN$46="Classique"),$BN$47,IF(AND(COUNTIF($BP$50,"*SJD*"),$BP$46="Classique"),$BP$47,IF(AND(COUNTIF($BR$50,"*SJD*"),$BR$46="Classique"),$BR$47,IF(AND(COUNTIF($BT$50,"*SJD*"),$BT$46="Classique"),$BT$47,IF(AND(COUNTIF($BV$50,"*SJD*"),$BV$46="Classique"),$BV$47,IF(AND(COUNTIF($BX$50,"*SJD*"),$BX$46="Classique"),$BX$47,IF(AND(COUNTIF($BZ$50,"*SJD*"),$BZ$46="Classique"),$BZ$47,IF(AND(COUNTIF($CB$50,"*SJD*"),$CB$46="Classique"),$CB$47,IF(AND(COUNTIF($CD$50,"*SJD*"),$CD$46="Classique"),$CD$47,IF(AND(COUNTIF($CF$50,"*SJD*"),$CF$46="Classique"),$CF$47,IF(AND(COUNTIF($CH$50,"*SJD*"),$CH$46="Classique"),$CH$47,IF(AND(COUNTIF($CJ$50,"*SJD*"),$CJ$46="Classique"),$CJ$47,IF(AND(COUNTIF($CL$50,"*SJD*"),$CL$46="Classique"),$CL$47,IF(AND(COUNTIF($CN$50,"*SJD*"),$CN$46="Classique"),$CN$47,IF(AND(COUNTIF($CP$50,"*SJD*"),$CP$46="Classique"),$CP$47,IF(AND(COUNTIF($CR$50,"*SJD*"),$CR$46="Classique"),$CR$47," "))))))))))))))))))))))))))))))))))))))))))))))))," ")</f>
        <v xml:space="preserve"> </v>
      </c>
      <c r="DO31" s="38" t="str">
        <f t="shared" si="8"/>
        <v xml:space="preserve"> </v>
      </c>
      <c r="DP31" s="38" t="str">
        <f t="shared" si="9"/>
        <v xml:space="preserve"> </v>
      </c>
    </row>
    <row r="32" spans="1:120" s="50" customFormat="1" ht="26.25" customHeight="1">
      <c r="B32" s="52" t="str">
        <f>IF(COUNTIF(B30,"*essai*"),"Essais"," ")</f>
        <v xml:space="preserve"> </v>
      </c>
      <c r="C32" s="53"/>
      <c r="D32" s="33" t="str">
        <f>IF(AND(OR(A26="1/16",A26="1/8",A26="1/4",A26="1/2",A26="Finale",A26="F+PF"),C26=" "),B32,IF(COUNTIF(D30,"*essai*"),"Essais"," "))</f>
        <v xml:space="preserve"> </v>
      </c>
      <c r="E32" s="53"/>
      <c r="F32" s="33" t="str">
        <f>IF(AND(OR(A26="1/16",A26="1/8",A26="1/4",A26="F+PF",C26="1/16",C26="1/8",C26="1/4",C26="1/2",C26="Finale",C26="F+PF"),E26=" "),D32,IF(COUNTIF(F30,"*Essai*"),"Essais"," "))</f>
        <v xml:space="preserve"> </v>
      </c>
      <c r="G32" s="53"/>
      <c r="H32" s="53" t="str">
        <f>IF(AND(OR(A26="1/16",A26="1/8",A26="1/4",C26="1/16",C26="1/8",C26="1/4",C26="F+PF",E26="1/16",E26="1/8",E26="1/4",E26="1/2",E26="Finale",E26="F+PF"),G26=" "),F32,IF(COUNTIF(H30,"*Essai*"),"Essais"," "))</f>
        <v xml:space="preserve"> </v>
      </c>
      <c r="I32" s="53"/>
      <c r="J32" s="52" t="str">
        <f>IF(AND(OR(A26="1/16",A26="1/8",C26="1/16",C26="1/8",C26="1/4",E26="1/16",E26="1/8",E26="1/4",E26="F+PF",G26="1/16",G26="1/8",G26="1/4",G26="1/2",G26="Finale",G26="F+PF"),I26=" "),H32,IF(COUNTIF(J30,"*Essai*"),"Essais"," "))</f>
        <v xml:space="preserve"> </v>
      </c>
      <c r="K32" s="53"/>
      <c r="L32" s="33" t="str">
        <f>IF(AND(OR(A26="1/16",A26="1/8",C26="1/16",C26="1/8",E26="1/16",E26="1/8",E26="1/4",G26="1/16",G26="1/8",G26="1/4",G26="F+PF",I26="1/16",I26="1/8",I26="1/4",I26="1/2",I26="Finale",I26="F+PF"),K26=" "),J32,IF(COUNTIF(L30,"*Essai*"),"Essais"," "))</f>
        <v xml:space="preserve"> </v>
      </c>
      <c r="M32" s="53"/>
      <c r="N32" s="33" t="str">
        <f>IF(AND(OR(A26="1/16",A26="1/8",C26="1/16",C26="1/8",E26="1/16",E26="1/8",G26="1/16",G26="1/8",G26="1/4",I26="1/16",I26="1/8",I26="1/4",I26="F+PF",K26="1/16",K26="1/8",K26="1/4",K26="1/2",K26="Finale",K26="F+PF"),M26=" "),L32,IF(COUNTIF(N30,"*Essai*"),"Essais"," "))</f>
        <v xml:space="preserve"> </v>
      </c>
      <c r="O32" s="53"/>
      <c r="P32" s="53" t="str">
        <f>IF(AND(OR(A26="1/16",A26="1/8",C26="1/16",C26="1/8",E26="1/16",E26="1/8",G26="1/16",G26="1/8",I26="1/16",I26="1/8",I26="1/4",K26="1/16",K26="1/8",K26="1/4",K26="F+PF",M26="1/16",M26="1/8",M26="1/4",M26="1/2",M26="F+PF"),O26=" "),N32,IF(COUNTIF(P30,"*Essai*"),"Essais"," "))</f>
        <v xml:space="preserve"> </v>
      </c>
      <c r="Q32" s="53"/>
      <c r="R32" s="52" t="str">
        <f>IF(AND(OR(A26="1/16",C26="1/16",C26="1/8",E26="1/16",E26="1/8",G26="1/16",G26="1/8",I26="1/16",I26="1/8",K26="1/16",K26="1/8",K26="1/4",M26="1/16",M26="1/8",M26="1/4",M26="F+PF",O26="1/16",O26="1/8",O26="1/4",O26="1/2",O26="Finale",O26="F+PF"),Q26=" "),P32,IF(COUNTIF(R30,"*Essai*"),"Essais"," "))</f>
        <v xml:space="preserve"> </v>
      </c>
      <c r="S32" s="53"/>
      <c r="T32" s="33" t="str">
        <f>IF(AND(OR(A26="1/16",C26="1/16",E26="1/16",E26="1/8",G26="1/16",G26="1/8",I26="1/16",I26="1/8",K26="1/16",K26="1/8",M26="1/16",M26="1/8",M26="1/4",O26="1/16",O26="1/8",O26="1/4",O26="F+PF",Q26="1/16",Q26="1/8",Q26="1/4",Q26="1/2",Q26="FInale",Q26="F+PF"),S26=" "),R32,IF(COUNTIF(T30,"*Essai*"),"Essais"," "))</f>
        <v xml:space="preserve"> </v>
      </c>
      <c r="U32" s="53"/>
      <c r="V32" s="33" t="str">
        <f>IF(AND(OR(A26="1/16",C26="1/16",E26="1/16",G26="1/16",G26="1/8",I26="1/16",I26="1/8",K26="1/16",K26="1/8",M26="1/16",M26="1/8",O26="1/16",O26="1/8",O26="1/4",Q26="1/16",Q26="1/8",Q26="1/4",Q26="F+PF",S26="1/16",S26="1/8",S26="1/4",S26="1/2",S26="Finale",S26="F+PF"),U26=" "),T32,IF(COUNTIF(V30,"*Essai*"),"Essais"," "))</f>
        <v xml:space="preserve"> </v>
      </c>
      <c r="W32" s="53"/>
      <c r="X32" s="53" t="str">
        <f>IF(AND(OR(A26="1/16",C26="1/16",E26="1/16",G26="1/16",I26="1/16",I26="1/8",K26="1/16",K26="1/8",M26="1/16",M26="1/8",O26="1/16",O26="1/8",Q26="1/16",Q26="1/8",Q26="1/4",S26="1/16",S26="1/8",S26="1/4",S26="F+PF",U26="1/16",U26="1/8",U26="1/4",U26="1/2",U26="Finale",U26="F+PF"),W26=" "),V32,IF(COUNTIF(X30,"*Essai*"),"Essais"," "))</f>
        <v xml:space="preserve"> </v>
      </c>
      <c r="Y32" s="53"/>
      <c r="Z32" s="52" t="str">
        <f>IF(AND(OR(A26="1/16",C26="1/16",E26="1/16",G26="1/16",I26="1/16",K26="1/16",K26="1/8",M26="1/16",M26="1/8",O26="1/16",O26="1/8",Q26="1/16",Q26="1/8",S26="1/16",S26="1/8",S26="1/4",U26="1/16",U26="1/8",U26="1/4",U26="F+PF",W26="1/16",W26="1/8",W26="1/4",W26="1/2",W26="Finale",W26="F+PF"),Y26=" "),X32,IF(COUNTIF(Z30,"*Essai*"),"Essais"," "))</f>
        <v xml:space="preserve"> </v>
      </c>
      <c r="AA32" s="53"/>
      <c r="AB32" s="33" t="str">
        <f>IF(AND(OR(A26="1/16",C26="1/16",E26="1/16",G26="1/16",I26="1/16",K26="1/16",M26="1/16",M26="1/8",O26="1/16",O26="1/8",Q26="1/16",Q26="1/8",S26="1/16",S26="1/8",U26="1/16",U26="1/8",U26="1/4",W26="1/16",W26="1/8",W26="1/4",W26="F+PF",Y26="1/16",Y26="1/8",Y26="1/4",Y26="1/2",Y26="Finale",Y26="F+PF"),AA26=" "),Z32,IF(COUNTIF(AB30,"*Essai*"),"Essais"," "))</f>
        <v xml:space="preserve"> </v>
      </c>
      <c r="AC32" s="53"/>
      <c r="AD32" s="33" t="str">
        <f>IF(AND(OR(A26="1/16",C26="1/16",E26="1/16",G26="1/16",I26="1/16",K26="1/16",M26="1/16",O26="1/16",O26="1/8",Q26="1/16",Q26="1/8",S26="1/16",S26="1/8",U26="1/16",U26="1/8",W26="1/16",W26="1/8",W26="1/4",Y26="1/16",Y26="1/8",Y26="1/4",Y26="F+PF",AA26="1/16",AA26="1/8",AA26="1/4",AA26="1/2",AA26="Finale",AA26="F+PF"),AC26=" "),AB32,IF(COUNTIF(AD30,"*Essai*"),"Essais"," "))</f>
        <v xml:space="preserve"> </v>
      </c>
      <c r="AE32" s="53"/>
      <c r="AF32" s="53" t="str">
        <f>IF(AND(OR(A26="1/16",C26="1/16",E26="1/16",G26="1/16",I26="1/16",K26="1/16",M26="1/16",O26="1/16",Q26="1/16",Q26="1/8",S26="1/16",S26="1/8",U26="1/16",U26="1/8",W26="1/16",W26="1/8",Y26="1/16",Y26="1/8",Y26="1/4",AA26="1/16",AA26="1/8",AA26="1/4",AA26="F+PF",AC26="1/16",AC26="1/8",AC26="1/4",AC26="1/2",AC26="Finale",AC26="F+PF"),AE26=" "),AD32,IF(COUNTIF(AF30,"*Essai*"),"Essais"," "))</f>
        <v xml:space="preserve"> </v>
      </c>
      <c r="AG32" s="53"/>
      <c r="AH32" s="52" t="str">
        <f>IF(AND(OR(C26="1/16",E26="1/16",G26="1/16",I26="1/16",K26="1/16",M26="1/16",O26="1/16",Q26="1/16",S26="1/16",S26="1/8",U26="1/16",U26="1/8",W26="1/16",W26="1/8",Y26="1/16",Y26="1/8",AA26="1/16",AA26="1/8",AA26="1/4",AC26="1/16",AC26="1/8",AC26="1/4",AC26="F+PF",AE26="1/16",AE26="1/8",AE26="1/4",AE26="1/2",AE26="Finale",AE26="F+PF"),AG26=" "),AF32,IF(COUNTIF(AH30,"*Essai*"),"Essais"," "))</f>
        <v xml:space="preserve"> </v>
      </c>
      <c r="AI32" s="53"/>
      <c r="AJ32" s="33" t="str">
        <f>IF(AND(OR(E26="1/16",G26="1/16",I26="1/16",K26="1/16",M26="1/16",O26="1/16",Q26="1/16",S26="1/16",U26="1/16",U26="1/8",W26="1/16",W26="1/8",Y26="1/16",Y26="1/8",AA26="1/16",AA26="1/8",AC26="1/16",AC26="1/8",AC26="1/4",AE26="1/16",AE26="1/8",AE26="1/4",AE26="F+PF",AG26="1/16",AG26="1/8",AG26="1/4",AG26="1/2",AG26="Finale",AG26="F+PF"),AI26=" "),AH32,IF(COUNTIF(AJ30,"*Essai*"),"Essais"," "))</f>
        <v xml:space="preserve"> </v>
      </c>
      <c r="AK32" s="53"/>
      <c r="AL32" s="33" t="str">
        <f>IF(AND(OR(G26="1/16",I26="1/16",K26="1/16",M26="1/16",O26="1/16",Q26="1/16",S26="1/16",U26="1/16",W26="1/16",W26="1/8",Y26="1/16",Y26="1/8",AA26="1/16",AA26="1/8",AC26="1/16",AC26="1/8",AE26="1/16",AE26="1/8",AE26="1/4",AG26="1/16",AG26="1/8",AG26="1/4",AG26="F+PF",AI26="1/16",AI26="1/8",AI26="1/4",AI26="1/2",AI26="Finale",AI26="F+PF"),AK26=" "),AJ32,IF(COUNTIF(AL30,"*Essai*"),"Essais"," "))</f>
        <v xml:space="preserve"> </v>
      </c>
      <c r="AM32" s="53"/>
      <c r="AN32" s="53" t="str">
        <f>IF(AND(OR(I26="1/16",K26="1/16",M26="1/16",O26="1/16",Q26="1/16",S26="1/16",U26="1/16",W26="1/16",Y26="1/16",Y26="1/8",AA26="1/16",AA26="1/8",AC26="1/16",AC26="1/8",AE26="1/16",AE26="1/8",AG26="1/16",AG26="1/8",AG26="1/4",AI26="1/16",AI26="1/8",AI26="1/4",AI26="F+PF",AK26="1/16",AK26="1/8",AK26="1/4",AK26="1/2",AK26="Finale",AK26="F+PF"),AM26=" "),AL32,IF(COUNTIF(AN30,"*Essai*"),"Essais"," "))</f>
        <v xml:space="preserve"> </v>
      </c>
      <c r="AO32" s="53"/>
      <c r="AP32" s="52" t="str">
        <f>IF(AND(OR(K26="1/16",M26="1/16",O26="1/16",Q26="1/16",S26="1/16",U26="1/16",W26="1/16",Y26="1/16",AA26="1/16",AA26="1/8",AC26="1/16",AC26="1/8",AE26="1/16",AE26="1/8",AG26="1/16",AG26="1/8",AI26="1/16",AI26="1/8",AI26="1/4",AK26="1/16",AK26="1/8",AK26="1/4",AK26="F+PF",AM26="1/16",AM26="1/8",AM26="1/4",AM26="1/2",AM26="Finale",AM26="F+PF"),AO26=" "),AN32,IF(COUNTIF(AP30,"*Essai*"),"Essais"," "))</f>
        <v xml:space="preserve"> </v>
      </c>
      <c r="AQ32" s="53"/>
      <c r="AR32" s="33" t="str">
        <f>IF(AND(OR(M26="1/16",O26="1/16",Q26="1/16",S26="1/16",U26="1/16",W26="1/16",Y26="1/16",AA26="1/16",AC26="1/16",AC26="1/8",AE26="1/16",AE26="1/8",AG26="1/16",AG26="1/8",AI26="1/16",AI26="1/8",AK26="1/16",AK26="1/8",AK26="1/4",AM26="1/16",AM26="1/8",AM26="1/4",AM26="F+PF",AO26="1/16",AO26="1/8",AO26="1/4",AO26="1/2",AO26="Finale",AO26="F+PF"),AQ26=" "),AP32,IF(COUNTIF(AR30,"*Essai*"),"Essais"," "))</f>
        <v xml:space="preserve"> </v>
      </c>
      <c r="AS32" s="53"/>
      <c r="AT32" s="33" t="str">
        <f>IF(AND(OR(O26="1/16",Q26="1/16",S26="1/16",U26="1/16",W26="1/16",Y26="1/16",AA26="1/16",AC26="1/16",AE26="1/16",AE26="1/8",AG26="1/16",AG26="1/8",AI26="1/16",AI26="1/8",AK26="1/16",AK26="1/8",AM26="1/16",AM26="1/8",AM26="1/4",AO26="1/16",AO26="1/8",AO26="1/4",AO26="F+PF",AQ26="1/16",AQ26="1/8",AQ26="1/4",AQ26="1/2",AQ26="Finale",AQ26="F+PF"),AS26=" "),AR32,IF(COUNTIF(AT30,"*Essai*"),"Essais"," "))</f>
        <v xml:space="preserve"> </v>
      </c>
      <c r="AU32" s="53"/>
      <c r="AV32" s="53" t="str">
        <f>IF(AND(OR(Q26="1/16",S26="1/16",U26="1/16",W26="1/16",Y26="1/16",AA26="1/16",AC26="1/16",AE26="1/16",AG26="1/16",AG26="1/8",AI26="1/16",AI26="1/8",AK26="1/16",AK26="1/8",AM26="1/16",AM26="1/8",AO26="1/16",AO26="1/8",AO26="1/4",AQ26="1/16",AQ26="1/8",AQ26="1/4",AQ26="F+PF",AS26="1/16",AS26="1/8",AS26="1/4",AS26="1/2",AS26="Finale",AS26="F+PF"),AU26=" "),AT32,IF(COUNTIF(AV30,"*Essai*"),"Essais"," "))</f>
        <v xml:space="preserve"> </v>
      </c>
      <c r="AW32" s="53"/>
      <c r="AX32" s="52" t="str">
        <f>IF(AND(OR(S26="1/16",U26="1/16",W26="1/16",Y26="1/16",AA26="1/16",AC26="1/16",AE26="1/16",AG26="1/16",AI26="1/16",AI26="1/8",AK26="1/16",AK26="1/8",AM26="1/16",AM26="1/8",AO26="1/16",AO26="1/8",AQ26="1/16",AQ26="1/8",AQ26="1/4",AS26="1/16",AS26="1/8",AS26="1/4",AS26="F+PF",AU26="1/16",AU26="1/8",AU26="1/4",AU26="1/2",AU26="Finale",AU26="F+PF"),AW26=" "),AV32,IF(COUNTIF(AX30,"*Essai*"),"Essais"," "))</f>
        <v xml:space="preserve"> </v>
      </c>
      <c r="AY32" s="53"/>
      <c r="AZ32" s="33" t="str">
        <f>IF(AND(OR(U26="1/16",W26="1/16",Y26="1/16",AA26="1/16",AC26="1/16",AE26="1/16",AG26="1/16",AI26="1/16",AK26="1/16",AK26="1/8",AM26="1/16",AM26="1/8",AO26="1/16",AO26="1/8",AQ26="1/16",AQ26="1/8",AS26="1/16",AS26="1/8",AS26="1/4",AU26="1/16",AU26="1/8",AU26="1/4",AU26="F+PF",AW26="1/16",AW26="1/8",AW26="1/4",AW26="1/2",AW26="Finale",AW26="F+PF"),AY26=" "),AX32,IF(COUNTIF(AZ30,"*Essai*"),"Essais"," "))</f>
        <v xml:space="preserve"> </v>
      </c>
      <c r="BA32" s="53"/>
      <c r="BB32" s="33" t="str">
        <f>IF(AND(OR(W26="1/16",Y26="1/16",AA26="1/16",AC26="1/16",AE26="1/16",AG26="1/16",AI26="1/16",AK26="1/16",AM26="1/16",AM26="1/8",AO26="1/16",AO26="1/8",AQ26="1/16",AQ26="1/8",AS26="1/16",AS26="1/8",AU26="1/16",AU26="1/8",AU26="1/4",AW26="1/16",AW26="1/8",AW26="1/4",AW26="F+PF",AY26="1/16",AY26="1/8",AY26="1/2",AY26="Finale",AY26="F+PF"),BA26=" "),AZ32,IF(COUNTIF(BB30,"*Essai*"),"Essais"," "))</f>
        <v xml:space="preserve"> </v>
      </c>
      <c r="BC32" s="53"/>
      <c r="BD32" s="53" t="str">
        <f>IF(AND(OR(Y26="1/16",AA26="1/16",AC26="1/16",AE26="1/16",AG26="1/16",AI26="1/16",AK26="1/16",AM26="1/16",AO26="1/16",AO26="1/8",AQ26="1/16",AQ26="1/8",AS26="1/16",AS26="1/8",AU26="1/16",AU26="1/8",AW26="1/16",AW26="1/8",AW26="1/4",AY26="1/16",AY26="1/8",AY26="F+PF",BA26="1/16",BA26="1/8",BA26="1/4",BA26="1/2",BA26="Finale",BA26="F+PF"),BC26=" "),BB32,IF(COUNTIF(BD30,"*Essai*"),"Essais"," "))</f>
        <v xml:space="preserve"> </v>
      </c>
      <c r="BE32" s="53"/>
      <c r="BF32" s="52" t="str">
        <f>IF(AND(OR(AA26="1/16",AC26="1/16",AE26="1/16",AG26="1/16",AI26="1/16",AK26="1/16",AM26="1/16",AO26="1/16",AQ26="1/16",AQ26="1/8",AS26="1/16",AS26="1/8",AU26="1/16",AU26="1/8",AW26="1/16",AW26="1/8",AY26="1/16",AY26="1/8",AY26="1/4",BA26="1/16",BA26="1/8",BA26="1/4",BA26="F+PF",BC26="1/16",BC26="1/8",BC26="1/4",BC26="1/2",BC26="Finale",BC26="F+PF"),BE26=" "),BD32,IF(COUNTIF(BF30,"*Essai*"),"Essais"," "))</f>
        <v xml:space="preserve"> </v>
      </c>
      <c r="BG32" s="53"/>
      <c r="BH32" s="33" t="str">
        <f>IF(AND(OR(AC26="1/16",AE26="1/16",AG26="1/16",AI26="1/16",AK26="1/16",AM26="1/16",AO26="1/16",AQ26="1/16",AS26="1/16",AS26="1/8",AU26="1/16",AU26="1/8",AW26="1/16",AW26="1/8",AY26="1/16",AY26="1/8",BA26="1/16",BA26="1/8",BA26="1/4",BC26="1/16",BC26="1/8",BC26="1/4",BC26="F+PF",BE26="1/16",BE26="1/8",BE26="1/4",BE26="1/2",BE26="Finale",BE26="F+PF"),BG26=" "),BF32,IF(COUNTIF(BH30,"*Essai*"),"Essais"," "))</f>
        <v xml:space="preserve"> </v>
      </c>
      <c r="BI32" s="53"/>
      <c r="BJ32" s="33" t="str">
        <f>IF(AND(OR(AE26="1/16",AG26="1/16",AI26="1/16",AK26="1/16",AM26="1/16",AO26="1/16",AQ26="1/16",AS26="1/16",AU26="1/16",AU26="1/8",AW26="1/16",AW26="1/8",AY26="1/16",AY26="1/8",BA26="1/16",BA26="1/8",BC26="1/16",BC26="1/8",BC26="1/4",BE26="1/16",BE26="1/8",BE26="1/4",BE26="F+PF",BG26="1/16",BG26="1/8",BG26="1/4",BG26="1/2",BG26="Finale",BG26="F+PF"),BI26=" "),BH32,IF(COUNTIF(BJ30,"*Essai*"),"Essais"," "))</f>
        <v xml:space="preserve"> </v>
      </c>
      <c r="BK32" s="53"/>
      <c r="BL32" s="53" t="str">
        <f>IF(AND(OR(AG26="1/16",AI26="1/16",AK26="1/16",AM26="1/16",AO26="1/16",AQ26="1/16",AS26="1/16",AU26="1/16",AW26="1/16",AW26="1/8",AY26="1/16",AY26="1/8",BA26="1/16",BA26="1/8",BC26="1/16",BC26="1/8",BE26="1/16",BE26="1/8",BE26="1/4",BG26="1/16",BG26="1/8",BG26="1/4",BG26="F+PF",BI26="1/16",BI26="1/8",BI26="1/4",BI26="1/2",BI26="Finale",BI26="F+PF"),BK26=" "),BJ32,IF(COUNTIF(BL30,"*Essai*"),"Essais"," "))</f>
        <v xml:space="preserve"> </v>
      </c>
      <c r="BM32" s="53"/>
      <c r="BN32" s="52" t="str">
        <f>IF(AND(OR(AI26="1/16",AK26="1/16",AM26="1/16",AO26="1/16",AQ26="1/16",AS26="1/16",AU26="1/16",AW26="1/16",AY26="1/16",AY26="1/8",BA26="1/16",BA26="1/8",BC26="1/16",BC26="1/8",BE26="1/16",BE26="1/8",BG26="1/16",BG26="1/8",BG26="1/4",BI26="1/16",BI26="1/8",BI26="1/4",BI26="F+PF",BK26="1/16",BK26="1/8",BK26="1/4",BK26="1/2",BK26="Finale",BK26="F+PF"),BM26=" "),BL32,IF(COUNTIF(BN30,"*Essai*"),"Essais"," "))</f>
        <v xml:space="preserve"> </v>
      </c>
      <c r="BO32" s="53"/>
      <c r="BP32" s="33" t="str">
        <f>IF(AND(OR(AK26="1/16",AM26="1/16",AO26="1/16",AQ26="1/16",AS26="1/16",AU26="1/16",AW26="1/16",AY26="1/16",BA26="1/16",BA26="1/8",BC26="1/16",BC26="1/8",BE26="1/16",BE26="1/8",BG26="1/16",BG26="1/8",BI26="1/16",BI26="1/8",BI26="1/4",BK26="1/16",BK26="1/8",BK26="1/4",BK26="F+PF",BM26="1/16",BM26="1/8",BM26="1/4",BM26="1/2",BM26="Finale",BM26="F+PF"),BO26=" "),BN32,IF(COUNTIF(BP30,"*Essai*"),"Essais"," "))</f>
        <v xml:space="preserve"> </v>
      </c>
      <c r="BQ32" s="53"/>
      <c r="BR32" s="33" t="str">
        <f>IF(AND(OR(AM26="1/16",AO26="1/16",AQ26="1/16",AS26="1/16",AU26="1/16",AW26="1/16",AY26="1/16",BA26="1/16",BC26="1/16",BC26="1/8",BE26="1/16",BE26="1/8",BG26="1/16",BG26="1/8",BI26="1/16",BI26="1/8",BK26="1/16",BK26="1/8",BK26="1/4",BM26="1/16",BM26="1/8",BM26="1/4",BM26="F+PF",BO26="1/8",BO26="1/4",BO26="1/2",BO26="Finale",BO26="F+PF"),BQ26=" "),BP32,IF(COUNTIF(BR30,"*Essai*"),"Essais"," "))</f>
        <v xml:space="preserve"> </v>
      </c>
      <c r="BS32" s="53"/>
      <c r="BT32" s="53" t="str">
        <f>IF(AND(OR(AO26="1/16",AQ26="1/16",AS26="1/16",AU26="1/16",AW26="1/16",AY26="1/16",BA26="1/16",BC26="1/16",BE26="1/16",BE26="1/8",BG26="1/16",BG26="1/8",BI26="1/16",BI26="1/8",BK26="1/16",BK26="1/8",BM26="1/16",BM26="1/8",BM26="1/4",BO26="1/8",BO26="1/4",BO26="F+PF",BQ26="1/8",BQ26="1/4",BQ26="1/2",BQ26="Finale",BQ26="F+PF"),BS26=" "),BR32,IF(COUNTIF(BT30,"*Essai*"),"Essais"," "))</f>
        <v xml:space="preserve"> </v>
      </c>
      <c r="BU32" s="53"/>
      <c r="BV32" s="52" t="str">
        <f>IF(AND(OR(AQ26="1/16",AS26="1/16",AU26="1/16",AW26="1/16",AY26="1/16",BA26="1/16",BC26="1/16",BE26="1/16",BG26="1/16",BG26="1/8",BI26="1/16",BI26="1/8",BK26="1/16",BK26="1/8",BM26="1/16",BM26="1/8",BO26="1/8",BO26="1/4",BQ26="1/8",BQ26="1/4",BQ26="F+PF",BS26="1/8",BS26="1/4",BS26="1/2",BS26="Finale",BS26="F+PF"),BU26=" "),BT32,IF(COUNTIF(BV30,"*Essai*"),"Essais"," "))</f>
        <v xml:space="preserve"> </v>
      </c>
      <c r="BW32" s="53"/>
      <c r="BX32" s="33" t="str">
        <f>IF(AND(OR(AS26="1/16",AU26="1/16",AW26="1/16",AY26="1/16",BA26="1/16",BC26="1/16",BE26="1/16",BG26="1/16",BI26="1/16",BI26="1/8",BK26="1/16",BK26="1/8",BM26="1/16",BM26="1/8",BO26="1/8",BQ26="1/8",BQ26="1/4",BS26="1/8",BS26="1/4",BS26="F+PF",BU26="1/8",BU26="1/4",BU26="1/2",BU26="Finale",BU26="F+PF"),BW26=" "),BV32,IF(COUNTIF(BX30,"*Essai*"),"Essais"," "))</f>
        <v xml:space="preserve"> </v>
      </c>
      <c r="BY32" s="53"/>
      <c r="BZ32" s="33" t="str">
        <f>IF(AND(OR(AU26="1/16",AW26="1/16",AY26="1/16",BA26="1/16",BC26="1/16",BE26="1/16",BG26="1/16",BI26="1/16",BK26="1/16",BK26="1/8",BM26="1/16",BM26="1/8",BO26="1/8",BQ26="1/8",BS26="1/8",BS26="1/4",BU26="1/8",BU26="1/4",BU26="F+PF",BW26="1/8",BW26="1/4",BW26="1/2",BW26="Finale",BW26="F+PF"),BY26=" "),BX32,IF(COUNTIF(BZ30,"*Essai*"),"Essais"," "))</f>
        <v xml:space="preserve"> </v>
      </c>
      <c r="CA32" s="53"/>
      <c r="CB32" s="53" t="str">
        <f>IF(AND(OR(AW26="1/16",AY26="1/16",BA26="1/16",BC26="1/16",BE26="1/16",BG26="1/16",BI26="1/16",BK26="1/16",BM26="1/16",BM26="1/8",BO26="1/8",BQ26="1/8",BS26="1/8",BU26="1/8",BU26="1/4",BW26="1/8",BW26="1/4",BW26="F+PF",BY26="1/8",BY26="1/4",BY26="1/2",BY26="Finale",BY26="F+PF"),CA26=" "),BZ32,IF(COUNTIF(CB30,"*Essai*"),"Essais"," "))</f>
        <v xml:space="preserve"> </v>
      </c>
      <c r="CC32" s="53"/>
      <c r="CD32" s="52" t="str">
        <f>IF(AND(OR(AY26="1/16",BA26="1/16",BC26="1/16",BE26="1/16",BG26="1/16",BI26="1/16",BK26="1/16",BM26="1/16",BO26="1/8",BQ26="1/8",BS26="1/8",BU26="1/8",BW26="1/8",BW26="1/4",BY26="1/8",BY26="1/4",BY26="F+PF",CA26="1/8",CA26="1/4",CA26="1/2",CA26="Finale",CA26="F+PF"),CC26=" "),CB32,IF(COUNTIF(CD30,"*Essai*"),"Essais"," "))</f>
        <v xml:space="preserve"> </v>
      </c>
      <c r="CE32" s="53"/>
      <c r="CF32" s="33" t="str">
        <f>IF(AND(OR(BA26="1/16",BC26="1/16",BE26="1/16",BG26="1/16",BI26="1/16",BK26="1/16",BM26="1/16",BQ26="1/8",BS26="1/8",BU26="1/8",BW26="1/8",BY26="1/8",BY26="1/4",CA26="1/8",CA26="1/4",CA26="F+PF",CC26="1/8",CC26="1/4",CC26="1/2",CC26="Finale",CC26="F+PF"),CE26=" "),CD32,IF(COUNTIF(CF30,"*Essai*"),"Essais"," "))</f>
        <v xml:space="preserve"> </v>
      </c>
      <c r="CG32" s="53"/>
      <c r="CH32" s="33" t="str">
        <f>IF(AND(OR(BC26="1/16",BE26="1/16",BG26="1/16",BI26="1/16",BK26="1/16",BM26="1/16",BS26="1/8",BU26="1/8",BW26="1/8",BY26="1/8",CA26="1/8",CA26="1/4",CC26="1/8",CC26="1/4",CC26="F+PF",CE26="1/4",CE26="1/2",CE26="Finale",CE26="F+PF"),CG26=" "),CF32,IF(COUNTIF(CH30,"*Essai*"),"Essais"," "))</f>
        <v xml:space="preserve"> </v>
      </c>
      <c r="CI32" s="53"/>
      <c r="CJ32" s="53" t="str">
        <f>IF(AND(OR(BE26="1/16",BG26="1/16",BI26="1/16",BK26="1/16",BM26="1/16",BU26="1/8",BW26="1/8",BY26="1/8",CA26="1/8",CC26="1/8",CC26="1/4",CE26="1/4",CE26="F+PF",CG26="1/4",CG26="1/2",CG26="Finale",CG26="F+PF"),CI26=" "),CH32,IF(COUNTIF(CJ30,"*Essai*"),"Essais"," "))</f>
        <v xml:space="preserve"> </v>
      </c>
      <c r="CK32" s="53"/>
      <c r="CL32" s="52" t="str">
        <f>IF(AND(OR(BG26="1/16",BI26="1/16",BK26="1/16",BM26="1/16",BW26="1/8",BY26="1/8",CA26="1/8",CC26="1/8",CE26="1/4",CG26="1/4",CG26="F+PF",CI26="1/4",CI26="1/2",CI26="Finale",CI26="F+PF"),CK26=" "),CJ32,IF(COUNTIF(CL30,"*Essai*"),"Essais"," "))</f>
        <v xml:space="preserve"> </v>
      </c>
      <c r="CM32" s="53"/>
      <c r="CN32" s="33" t="str">
        <f>IF(AND(OR(BI26="1/16",BK26="1/16",BM26="1/16",BY26="1/8",CA26="1/8",CC26="1/8",CG26="1/4",CI26="1/4",CI26="F+PF",CK26="1/4",CK26="1/2",CK26="Finale",CK26="F+PF"),CM26=" "),CL32,IF(COUNTIF(CN30,"*Essai*"),"Essais"," "))</f>
        <v xml:space="preserve"> </v>
      </c>
      <c r="CO32" s="53"/>
      <c r="CP32" s="33" t="str">
        <f>IF(AND(OR(BK26="1/16",BM26="1/16",CA26="1/8",CC26="1/8",CI26="1/4",CK26="1/4",CK26="F+PF",CM26="1/2",CM26="Finale",CM26="F+PF"),CO26=" "),CN32,IF(COUNTIF(CP30,"*Essai*"),"Essais"," "))</f>
        <v xml:space="preserve"> </v>
      </c>
      <c r="CQ32" s="53"/>
      <c r="CR32" s="53" t="str">
        <f>IF(AND(OR(BM26="1/16",CC26="1/8",CK26="1/4",CM26="F+PF",CO26="1/2",CO26="Finale"),CQ26=" "),CP32,IF(COUNTIF(CR30,"*Essai*"),"Essais"," "))</f>
        <v xml:space="preserve"> </v>
      </c>
      <c r="CS32" s="53"/>
      <c r="DA32" s="31" t="s">
        <v>47</v>
      </c>
      <c r="DB32" s="57" t="str">
        <f>IF(OR($B$10&lt;&gt;0,$D$10&lt;&gt;0,$F$10&lt;&gt;0,$H$10&lt;&gt;0,$J$10&lt;&gt;0,$L$10&lt;&gt;0,$N$10&lt;&gt;0,$P$10&lt;&gt;0,$R$10&lt;&gt;0,$T$10&lt;&gt;0,$V$10&lt;&gt;0,$X$10&lt;&gt;0,$Z$10&lt;&gt;0,$AB$10&lt;&gt;0,$AD$10&lt;&gt;0,$AF$10&lt;&gt;0,$AH$10&lt;&gt;0,$AJ$10&lt;&gt;0,$AL$10&lt;&gt;0,$AN$10&lt;&gt;0,$AP$10&lt;&gt;0,$AR$10&lt;&gt;0,$AT$10&lt;&gt;0,$AV$10&lt;&gt;0,$AX$10&lt;&gt;0,$AZ$10&lt;&gt;0,$BB$10&lt;&gt;0,$BD$10&lt;&gt;0,$BF$10&lt;&gt;0,$BH$10&lt;&gt;0,$BJ$10&lt;&gt;0,$BL$10&lt;&gt;0,$BN$10&lt;&gt;0,$BP$10&lt;&gt;0,$BR$10&lt;&gt;0,$BT$10&lt;&gt;0,$BV$10&lt;&gt;0,$BX$10&lt;&gt;0,$BZ$10&lt;&gt;0,$CB$10&lt;&gt;0,$CD$10&lt;&gt;0,$CF$10&lt;&gt;0,$CH$10&lt;&gt;0,$CJ$10&lt;&gt;0,$CL$10&lt;&gt;0,$CN$10&lt;&gt;0,$CP$10&lt;&gt;0,$CR$10&lt;&gt;0),IF(AND(COUNTIF($B$10,"*SCH*"),$B$6="Classique"),$B$7,IF(AND(COUNTIF($D$10,"*SCH*"),$D$6="Classique"),$D$7,IF(AND(COUNTIF($F$10,"*SCH*"),$F$6="Classique"),$F$7,IF(AND(COUNTIF($H$10,"*SCH*"),$H$6="Classique"),$H$7,IF(AND(COUNTIF($J$10,"*SCH*"),$J$6="Classique"),$J$7,IF(AND(COUNTIF($L$10,"*SCH*"),$L$6="Classique"),$L$7,IF(AND(COUNTIF($N$10,"*SCH*"),$N$6="Classique"),$N$7,IF(AND(COUNTIF($P$10,"*SCH*"),$P$6="Classique"),$P$7,IF(AND(COUNTIF($R$10,"*SCH*"),$R$6="Classique"),$R$7,IF(AND(COUNTIF($T$10,"*SCH*"),$T$6="Classique"),$T$7,IF(AND(COUNTIF($V$10,"*SCH*"),$V$6="Classique"),$V$7,IF(AND(COUNTIF($X$10,"*SCH*"),$X$6="Classique"),$X$7,IF(AND(COUNTIF($Z$10,"*SCH*"),$Z$6="Classique"),$Z$7,IF(AND(COUNTIF($AB$10,"*SCH*"),$AB$6="Classique"),$AB$7,IF(AND(COUNTIF($AD$10,"*SCH*"),$AD$6="Classique"),$AD$7,IF(AND(COUNTIF($AF$10,"*SCH*"),$AF$6="Classique"),$AF$7,IF(AND(COUNTIF($AH$10,"*SCH*"),$AH$6="Classique"),$AH$7,IF(AND(COUNTIF($AJ$10,"*SCH*"),$AJ$6="Classique"),$AJ$7,IF(AND(COUNTIF($AL$10,"*SCH*"),$AL$6="Classique"),$AL$7,IF(AND(COUNTIF($AN$10,"*SCH*"),$AN$6="Classique"),$AN$7,IF(AND(COUNTIF($AP$10,"*SCH*"),$AP$6="Classique"),$AP$7,IF(AND(COUNTIF($AR$10,"*SCH*"),$AR$6="Classique"),$AR$7,IF(AND(COUNTIF($AT$10,"*SCH*"),$AT$6="Classique"),$AT$7,IF(AND(COUNTIF($AV$10,"*SCH*"),$AV$6="Classique"),$AV$7,IF(AND(COUNTIF($AX$10,"*SCH*"),$AX$6="Classique"),$AX$7,IF(AND(COUNTIF($AZ$10,"*SCH*"),$AZ$6="Classique"),$AZ$7,IF(AND(COUNTIF($BB$10,"*SCH*"),$BB$6="Classique"),$BB$7,IF(AND(COUNTIF($BD$10,"*SCH*"),$BD$6="Classique"),$BD$7,IF(AND(COUNTIF($BF$10,"*SCH*"),$BF$6="Classique"),$BF$7,IF(AND(COUNTIF($BH$10,"*SCH*"),$BH$6="Classique"),$BH$7,IF(AND(COUNTIF($BJ$10,"*SCH*"),$BJ$6="Classique"),$BJ$7,IF(AND(COUNTIF($BL$10,"*SCH*"),$BL$6="Classique"),$BL$7,IF(AND(COUNTIF($BN$10,"*SCH*"),$BN$6="Classique"),$BN$7,IF(AND(COUNTIF($BP$10,"*SCH*"),$BP$6="Classique"),$BP$7,IF(AND(COUNTIF($BR$10,"*SCH*"),$BR$6="Classique"),$BR$7,IF(AND(COUNTIF($BT$10,"*SCH*"),$BT$6="Classique"),$BT$7,IF(AND(COUNTIF($BV$10,"*SCH*"),$BV$6="Classique"),$BV$7,IF(AND(COUNTIF($BX$10,"*SCH*"),$BX$6="Classique"),$BX$7,IF(AND(COUNTIF($BZ$10,"*SCH*"),$BZ$6="Classique"),$BZ$7,IF(AND(COUNTIF($CB$10,"*SCH*"),$CB$6="Classique"),$CB$7,IF(AND(COUNTIF($CD$10,"*SCH*"),$CD$6="Classique"),$CD$7,IF(AND(COUNTIF($CF$10,"*SCH*"),$CF$6="Classique"),$CF$7,IF(AND(COUNTIF($CH$10,"*SCH*"),$CH$6="Classique"),$CH$7,IF(AND(COUNTIF($CJ$10,"*SCH*"),$CJ$6="Classique"),$CJ$7,IF(AND(COUNTIF($CL$10,"*SCH*"),$CL$6="Classique"),$CL$7,IF(AND(COUNTIF($CN$10,"*SCH*"),$CN$6="Classique"),$CN$7,IF(AND(COUNTIF($CP$10,"*SCH*"),$CP$6="Classique"),$CP$7,IF(AND(COUNTIF($CR$10,"*SCH*"),$CR$6="Classique"),$CR$7," "))))))))))))))))))))))))))))))))))))))))))))))))," ")</f>
        <v xml:space="preserve"> </v>
      </c>
      <c r="DC32" s="37" t="str">
        <f t="shared" si="0"/>
        <v xml:space="preserve"> </v>
      </c>
      <c r="DD32" s="37" t="str">
        <f t="shared" si="1"/>
        <v xml:space="preserve"> </v>
      </c>
      <c r="DE32" s="57" t="str">
        <f>IF(OR($B$20&lt;&gt;0,$D$20&lt;&gt;0,$F$20&lt;&gt;0,$H$20&lt;&gt;0,$J$20&lt;&gt;0,$L$20&lt;&gt;0,$N$20&lt;&gt;0,$P$20&lt;&gt;0,$R$20&lt;&gt;0,$T$20&lt;&gt;0,$V$20&lt;&gt;0,$X$20&lt;&gt;0,$Z$20&lt;&gt;0,$AB$20&lt;&gt;0,$AD$20&lt;&gt;0,$AF$20&lt;&gt;0,$AH$20&lt;&gt;0,$AJ$20&lt;&gt;0,$AL$20&lt;&gt;0,$AN$20&lt;&gt;0,$AP$20&lt;&gt;0,$AR$20&lt;&gt;0,$AT$20&lt;&gt;0,$AV$20&lt;&gt;0,$AX$20&lt;&gt;0,$AZ$20&lt;&gt;0,$BB$20&lt;&gt;0,$BD$20&lt;&gt;0,$BF$20&lt;&gt;0,$BH$20&lt;&gt;0,$BJ$20&lt;&gt;0,$BL$20&lt;&gt;0,$BN$20&lt;&gt;0,$BP$20&lt;&gt;0,$BR$20&lt;&gt;0,$BT$20&lt;&gt;0,$BV$20&lt;&gt;0,$BX$20&lt;&gt;0,$BZ$20&lt;&gt;0,$CB$20&lt;&gt;0,$CD$20&lt;&gt;0,$CF$20&lt;&gt;0,$CH$20&lt;&gt;0,$CJ$20&lt;&gt;0,$CL$20&lt;&gt;0,$CN$20&lt;&gt;0,$CP$20&lt;&gt;0,$CR$20&lt;&gt;0),IF(AND(COUNTIF($B$20,"*SCH*"),$B$16="Classique"),$B$17,IF(AND(COUNTIF($D$20,"*SCH*"),$D$16="Classique"),$D$17,IF(AND(COUNTIF($F$20,"*SCH*"),$F$16="Classique"),$F$17,IF(AND(COUNTIF($H$20,"*SCH*"),$H$16="Classique"),$H$17,IF(AND(COUNTIF($J$20,"*SCH*"),$J$16="Classique"),$J$17,IF(AND(COUNTIF($L$20,"*SCH*"),$L$16="Classique"),$L$17,IF(AND(COUNTIF($N$20,"*SCH*"),$N$16="Classique"),$N$17,IF(AND(COUNTIF($P$20,"*SCH*"),$P$16="Classique"),$P$17,IF(AND(COUNTIF($R$20,"*SCH*"),$R$16="Classique"),$R$17,IF(AND(COUNTIF($T$20,"*SCH*"),$T$16="Classique"),$T$17,IF(AND(COUNTIF($V$20,"*SCH*"),$V$16="Classique"),$V$17,IF(AND(COUNTIF($X$20,"*SCH*"),$X$16="Classique"),$X$17,IF(AND(COUNTIF($Z$20,"*SCH*"),$Z$16="Classique"),$Z$17,IF(AND(COUNTIF($AB$20,"*SCH*"),$AB$16="Classique"),$AB$17,IF(AND(COUNTIF($AD$20,"*SCH*"),$AD$16="Classique"),$AD$17,IF(AND(COUNTIF($AF$20,"*SCH*"),$AF$16="Classique"),$AF$17,IF(AND(COUNTIF($AH$20,"*SCH*"),$AH$16="Classique"),$AH$17,IF(AND(COUNTIF($AJ$20,"*SCH*"),$AJ$16="Classique"),$AJ$17,IF(AND(COUNTIF($AL$20,"*SCH*"),$AL$16="Classique"),$AL$17,IF(AND(COUNTIF($AN$20,"*SCH*"),$AN$16="Classique"),$AN$17,IF(AND(COUNTIF($AP$20,"*SCH*"),$AP$16="Classique"),$AP$17,IF(AND(COUNTIF($AR$20,"*SCH*"),$AR$16="Classique"),$AR$17,IF(AND(COUNTIF($AT$20,"*SCH*"),$AT$16="Classique"),$AT$17,IF(AND(COUNTIF($AV$20,"*SCH*"),$AV$16="Classique"),$AV$17,IF(AND(COUNTIF($AX$20,"*SCH*"),$AX$16="Classique"),$AX$17,IF(AND(COUNTIF($AZ$20,"*SCH*"),$AZ$16="Classique"),$AZ$17,IF(AND(COUNTIF($BB$20,"*SCH*"),$BB$16="Classique"),$BB$17,IF(AND(COUNTIF($BD$20,"*SCH*"),$BD$16="Classique"),$BD$17,IF(AND(COUNTIF($BF$20,"*SCH*"),$BF$16="Classique"),$BF$17,IF(AND(COUNTIF($BH$20,"*SCH*"),$BH$16="Classique"),$BH$17,IF(AND(COUNTIF($BJ$20,"*SCH*"),$BJ$16="Classique"),$BJ$17,IF(AND(COUNTIF($BL$20,"*SCH*"),$BL$16="Classique"),$BL$17,IF(AND(COUNTIF($BN$20,"*SCH*"),$BN$16="Classique"),$BN$17,IF(AND(COUNTIF($BP$20,"*SCH*"),$BP$16="Classique"),$BP$17,IF(AND(COUNTIF($BR$20,"*SCH*"),$BR$16="Classique"),$BR$17,IF(AND(COUNTIF($BT$20,"*SCH*"),$BT$16="Classique"),$BT$17,IF(AND(COUNTIF($BV$20,"*SCH*"),$BV$16="Classique"),$BV$17,IF(AND(COUNTIF($BX$20,"*SCH*"),$BX$16="Classique"),$BX$17,IF(AND(COUNTIF($BZ$20,"*SCH*"),$BZ$16="Classique"),$BZ$17,IF(AND(COUNTIF($CB$20,"*SCH*"),$CB$16="Classique"),$CB$17,IF(AND(COUNTIF($CD$20,"*SCH*"),$CD$16="Classique"),$CD$17,IF(AND(COUNTIF($CF$20,"*SCH*"),$CF$16="Classique"),$CF$17,IF(AND(COUNTIF($CH$20,"*SCH*"),$CH$16="Classique"),$CH$17,IF(AND(COUNTIF($CJ$20,"*SCH*"),$CJ$16="Classique"),$CJ$17,IF(AND(COUNTIF($CL$20,"*SCH*"),$CL$16="Classique"),$CL$17,IF(AND(COUNTIF($CN$20,"*SCH*"),$CN$16="Classique"),$CN$17,IF(AND(COUNTIF($CP$20,"*SCH*"),$CP$16="Classique"),$CP$17,IF(AND(COUNTIF($CR$20,"*SCH*"),$CR$16="Classique"),$CR$17," "))))))))))))))))))))))))))))))))))))))))))))))))," ")</f>
        <v xml:space="preserve"> </v>
      </c>
      <c r="DF32" s="37" t="str">
        <f t="shared" si="2"/>
        <v xml:space="preserve"> </v>
      </c>
      <c r="DG32" s="37" t="str">
        <f t="shared" si="3"/>
        <v xml:space="preserve"> </v>
      </c>
      <c r="DH32" s="57" t="str">
        <f>IF(OR($B$30&lt;&gt;0,$D$30&lt;&gt;0,$F$30&lt;&gt;0,$H$30&lt;&gt;0,$J$30&lt;&gt;0,$L$30&lt;&gt;0,$N$30&lt;&gt;0,$P$30&lt;&gt;0,$R$30&lt;&gt;0,$T$30&lt;&gt;0,$V$30&lt;&gt;0,$X$30&lt;&gt;0,$Z$30&lt;&gt;0,$AB$30&lt;&gt;0,$AD$30&lt;&gt;0,$AF$30&lt;&gt;0,$AH$30&lt;&gt;0,$AJ$30&lt;&gt;0,$AL$30&lt;&gt;0,$AN$30&lt;&gt;0,$AP$30&lt;&gt;0,$AR$30&lt;&gt;0,$AT$30&lt;&gt;0,$AV$30&lt;&gt;0,$AX$30&lt;&gt;0,$AZ$30&lt;&gt;0,$BB$30&lt;&gt;0,$BD$30&lt;&gt;0,$BF$30&lt;&gt;0,$BH$30&lt;&gt;0,$BJ$30&lt;&gt;0,$BL$30&lt;&gt;0,$BN$30&lt;&gt;0,$BP$30&lt;&gt;0,$BR$30&lt;&gt;0,$BT$30&lt;&gt;0,$BV$30&lt;&gt;0,$BX$30&lt;&gt;0,$BZ$30&lt;&gt;0,$CB$30&lt;&gt;0,$CD$30&lt;&gt;0,$CF$30&lt;&gt;0,$CH$30&lt;&gt;0,$CJ$30&lt;&gt;0,$CL$30&lt;&gt;0,$CN$30&lt;&gt;0,$CP$30&lt;&gt;0,$CR$30&lt;&gt;0),IF(AND(COUNTIF($B$30,"*SCH*"),$B$26="Classique"),$B$27,IF(AND(COUNTIF($D$30,"*SCH*"),$D$26="Classique"),$D$27,IF(AND(COUNTIF($F$30,"*SCH*"),$F$26="Classique"),$F$27,IF(AND(COUNTIF($H$30,"*SCH*"),$H$26="Classique"),$H$27,IF(AND(COUNTIF($J$30,"*SCH*"),$J$26="Classique"),$J$27,IF(AND(COUNTIF($L$30,"*SCH*"),$L$26="Classique"),$L$27,IF(AND(COUNTIF($N$30,"*SCH*"),$N$26="Classique"),$N$27,IF(AND(COUNTIF($P$30,"*SCH*"),$P$26="Classique"),$P$27,IF(AND(COUNTIF($R$30,"*SCH*"),$R$26="Classique"),$R$27,IF(AND(COUNTIF($T$30,"*SCH*"),$T$26="Classique"),$T$27,IF(AND(COUNTIF($V$30,"*SCH*"),$V$26="Classique"),$V$27,IF(AND(COUNTIF($X$30,"*SCH*"),$X$26="Classique"),$X$27,IF(AND(COUNTIF($Z$30,"*SCH*"),$Z$26="Classique"),$Z$27,IF(AND(COUNTIF($AB$30,"*SCH*"),$AB$26="Classique"),$AB$27,IF(AND(COUNTIF($AD$30,"*SCH*"),$AD$26="Classique"),$AD$27,IF(AND(COUNTIF($AF$30,"*SCH*"),$AF$26="Classique"),$AF$27,IF(AND(COUNTIF($AH$30,"*SCH*"),$AH$26="Classique"),$AH$27,IF(AND(COUNTIF($AJ$30,"*SCH*"),$AJ$26="Classique"),$AJ$27,IF(AND(COUNTIF($AL$30,"*SCH*"),$AL$26="Classique"),$AL$27,IF(AND(COUNTIF($AN$30,"*SCH*"),$AN$26="Classique"),$AN$27,IF(AND(COUNTIF($AP$30,"*SCH*"),$AP$26="Classique"),$AP$27,IF(AND(COUNTIF($AR$30,"*SCH*"),$AR$26="Classique"),$AR$27,IF(AND(COUNTIF($AT$30,"*SCH*"),$AT$26="Classique"),$AT$27,IF(AND(COUNTIF($AV$30,"*SCH*"),$AV$26="Classique"),$AV$27,IF(AND(COUNTIF($AX$30,"*SCH*"),$AX$26="Classique"),$AX$27,IF(AND(COUNTIF($AZ$30,"*SCH*"),$AZ$26="Classique"),$AZ$27,IF(AND(COUNTIF($BB$30,"*SCH*"),$BB$26="Classique"),$BB$27,IF(AND(COUNTIF($BD$30,"*SCH*"),$BD$26="Classique"),$BD$27,IF(AND(COUNTIF($BF$30,"*SCH*"),$BF$26="Classique"),$BF$27,IF(AND(COUNTIF($BH$30,"*SCH*"),$BH$26="Classique"),$BH$27,IF(AND(COUNTIF($BJ$30,"*SCH*"),$BJ$26="Classique"),$BJ$27,IF(AND(COUNTIF($BL$30,"*SCH*"),$BL$26="Classique"),$BL$27,IF(AND(COUNTIF($BN$30,"*SCH*"),$BN$26="Classique"),$BN$27,IF(AND(COUNTIF($BP$30,"*SCH*"),$BP$26="Classique"),$BP$27,IF(AND(COUNTIF($BR$30,"*SCH*"),$BR$26="Classique"),$BR$27,IF(AND(COUNTIF($BT$30,"*SCH*"),$BT$26="Classique"),$BT$27,IF(AND(COUNTIF($BV$30,"*SCH*"),$BV$26="Classique"),$BV$27,IF(AND(COUNTIF($BX$30,"*SCH*"),$BX$26="Classique"),$BX$27,IF(AND(COUNTIF($BZ$30,"*SCH*"),$BZ$26="Classique"),$BZ$27,IF(AND(COUNTIF($CB$30,"*SCH*"),$CB$26="Classique"),$CB$27,IF(AND(COUNTIF($CD$30,"*SCH*"),$CD$26="Classique"),$CD$27,IF(AND(COUNTIF($CF$30,"*SCH*"),$CF$26="Classique"),$CF$27,IF(AND(COUNTIF($CH$30,"*SCH*"),$CH$26="Classique"),$CH$27,IF(AND(COUNTIF($CJ$30,"*SCH*"),$CJ$26="Classique"),$CJ$27,IF(AND(COUNTIF($CL$30,"*SCH*"),$CL$26="Classique"),$CL$27,IF(AND(COUNTIF($CN$30,"*SCH*"),$CN$26="Classique"),$CN$27,IF(AND(COUNTIF($CP$30,"*SCH*"),$CP$26="Classique"),$CP$27,IF(AND(COUNTIF($CR$30,"*SCH*"),$CR$26="Classique"),$CR$27," "))))))))))))))))))))))))))))))))))))))))))))))))," ")</f>
        <v xml:space="preserve"> </v>
      </c>
      <c r="DI32" s="57" t="str">
        <f t="shared" si="4"/>
        <v xml:space="preserve"> </v>
      </c>
      <c r="DJ32" s="39" t="str">
        <f t="shared" si="5"/>
        <v xml:space="preserve"> </v>
      </c>
      <c r="DK32" s="60" t="str">
        <f>IF(OR($B$40&lt;&gt;0,$D$40&lt;&gt;0,$F$40&lt;&gt;0,$H$40&lt;&gt;0,$J$40&lt;&gt;0,$L$40&lt;&gt;0,$N$40&lt;&gt;0,$P$40&lt;&gt;0,$R$40&lt;&gt;0,$T$40&lt;&gt;0,$V$40&lt;&gt;0,$X$40&lt;&gt;0,$Z$40&lt;&gt;0,$AB$40&lt;&gt;0,$AD$40&lt;&gt;0,$AF$40&lt;&gt;0,$AH$40&lt;&gt;0,$AJ$40&lt;&gt;0,$AL$40&lt;&gt;0,$AN$40&lt;&gt;0,$AP$40&lt;&gt;0,$AR$40&lt;&gt;0,$AT$40&lt;&gt;0,$AV$40&lt;&gt;0,$AX$40&lt;&gt;0,$AZ$40&lt;&gt;0,$BB$40&lt;&gt;0,$BD$40&lt;&gt;0,$BF$40&lt;&gt;0,$BH$40&lt;&gt;0,$BJ$40&lt;&gt;0,$BL$40&lt;&gt;0,$BN$40&lt;&gt;0,$BP$40&lt;&gt;0,$BR$40&lt;&gt;0,$BT$40&lt;&gt;0,$BV$40&lt;&gt;0,$BX$40&lt;&gt;0,$BZ$40&lt;&gt;0,$CB$40&lt;&gt;0,$CD$40&lt;&gt;0,$CF$40&lt;&gt;0,$CH$40&lt;&gt;0,$CJ$40&lt;&gt;0,$CL$40&lt;&gt;0,$CN$40&lt;&gt;0,$CP$40&lt;&gt;0,$CR$40&lt;&gt;0),IF(AND(COUNTIF($B$40,"*SCH*"),$B$36="Classique"),$B$37,IF(AND(COUNTIF($D$40,"*SCH*"),$D$36="Classique"),$D$37,IF(AND(COUNTIF($F$40,"*SCH*"),$F$36="Classique"),$F$37,IF(AND(COUNTIF($H$40,"*SCH*"),$H$36="Classique"),$H$37,IF(AND(COUNTIF($J$40,"*SCH*"),$J$36="Classique"),$J$37,IF(AND(COUNTIF($L$40,"*SCH*"),$L$36="Classique"),$L$37,IF(AND(COUNTIF($N$40,"*SCH*"),$N$36="Classique"),$N$37,IF(AND(COUNTIF($P$40,"*SCH*"),$P$36="Classique"),$P$37,IF(AND(COUNTIF($R$40,"*SCH*"),$R$36="Classique"),$R$37,IF(AND(COUNTIF($T$40,"*SCH*"),$T$36="Classique"),$T$37,IF(AND(COUNTIF($V$40,"*SCH*"),$V$36="Classique"),$V$37,IF(AND(COUNTIF($X$40,"*SCH*"),$X$36="Classique"),$X$37,IF(AND(COUNTIF($Z$40,"*SCH*"),$Z$36="Classique"),$Z$37,IF(AND(COUNTIF($AB$40,"*SCH*"),$AB$36="Classique"),$AB$37,IF(AND(COUNTIF($AD$40,"*SCH*"),$AD$36="Classique"),$AD$37,IF(AND(COUNTIF($AF$40,"*SCH*"),$AF$36="Classique"),$AF$37,IF(AND(COUNTIF($AH$40,"*SCH*"),$AH$36="Classique"),$AH$37,IF(AND(COUNTIF($AJ$40,"*SCH*"),$AJ$36="Classique"),$AJ$37,IF(AND(COUNTIF($AL$40,"*SCH*"),$AL$36="Classique"),$AL$37,IF(AND(COUNTIF($AN$40,"*SCH*"),$AN$36="Classique"),$AN$37,IF(AND(COUNTIF($AP$40,"*SCH*"),$AP$36="Classique"),$AP$37,IF(AND(COUNTIF($AR$40,"*SCH*"),$AR$36="Classique"),$AR$37,IF(AND(COUNTIF($AT$40,"*SCH*"),$AT$36="Classique"),$AT$37,IF(AND(COUNTIF($AV$40,"*SCH*"),$AV$36="Classique"),$AV$37,IF(AND(COUNTIF($AX$40,"*SCH*"),$AX$36="Classique"),$AX$37,IF(AND(COUNTIF($AZ$40,"*SCH*"),$AZ$36="Classique"),$AZ$37,IF(AND(COUNTIF($BB$40,"*SCH*"),$BB$36="Classique"),$BB$37,IF(AND(COUNTIF($BD$40,"*SCH*"),$BD$36="Classique"),$BD$37,IF(AND(COUNTIF($BF$40,"*SCH*"),$BF$36="Classique"),$BF$37,IF(AND(COUNTIF($BH$40,"*SCH*"),$BH$36="Classique"),$BH$37,IF(AND(COUNTIF($BJ$40,"*SCH*"),$BJ$36="Classique"),$BJ$37,IF(AND(COUNTIF($BL$40,"*SCH*"),$BL$36="Classique"),$BL$37,IF(AND(COUNTIF($BN$40,"*SCH*"),$BN$36="Classique"),$BN$37,IF(AND(COUNTIF($BP$40,"*SCH*"),$BP$36="Classique"),$BP$37,IF(AND(COUNTIF($BR$40,"*SCH*"),$BR$36="Classique"),$BR$37,IF(AND(COUNTIF($BT$40,"*SCH*"),$BT$36="Classique"),$BT$37,IF(AND(COUNTIF($BV$40,"*SCH*"),$BV$36="Classique"),$BV$37,IF(AND(COUNTIF($BX$40,"*SCH*"),$BX$36="Classique"),$BX$37,IF(AND(COUNTIF($BZ$40,"*SCH*"),$BZ$36="Classique"),$BZ$37,IF(AND(COUNTIF($CB$40,"*SCH*"),$CB$36="Classique"),$CB$37,IF(AND(COUNTIF($CD$40,"*SCH*"),$CD$36="Classique"),$CD$37,IF(AND(COUNTIF($CF$40,"*SCH*"),$CF$36="Classique"),$CF$37,IF(AND(COUNTIF($CH$40,"*SCH*"),$CH$36="Classique"),$CH$37,IF(AND(COUNTIF($CJ$40,"*SCH*"),$CJ$36="Classique"),$CJ$37,IF(AND(COUNTIF($CL$40,"*SCH*"),$CL$36="Classique"),$CL$37,IF(AND(COUNTIF($CN$40,"*SCH*"),$CN$36="Classique"),$CN$37,IF(AND(COUNTIF($CP$40,"*SCH*"),$CP$36="Classique"),$CP$37,IF(AND(COUNTIF($CR$40,"*SCH*"),$CR$36="Classique"),$CR$37," "))))))))))))))))))))))))))))))))))))))))))))))))," ")</f>
        <v xml:space="preserve"> </v>
      </c>
      <c r="DL32" s="38" t="str">
        <f t="shared" si="6"/>
        <v xml:space="preserve"> </v>
      </c>
      <c r="DM32" s="38" t="str">
        <f t="shared" si="7"/>
        <v xml:space="preserve"> </v>
      </c>
      <c r="DN32" s="38" t="str">
        <f>IF(OR($B$50&lt;&gt;0,$D$50&lt;&gt;0,$F$50&lt;&gt;0,$H$50&lt;&gt;0,$J$50&lt;&gt;0,$L$50&lt;&gt;0,$N$50&lt;&gt;0,$P$50&lt;&gt;0,$R$50&lt;&gt;0,$T$50&lt;&gt;0,$V$50&lt;&gt;0,$X$50&lt;&gt;0,$Z$50&lt;&gt;0,$AB$50&lt;&gt;0,$AD$50&lt;&gt;0,$AF$50&lt;&gt;0,$AH$50&lt;&gt;0,$AJ$50&lt;&gt;0,$AL$50&lt;&gt;0,$AN$50&lt;&gt;0,$AP$50&lt;&gt;0,$AR$50&lt;&gt;0,$AT$50&lt;&gt;0,$AV$50&lt;&gt;0,$AX$50&lt;&gt;0,$AZ$50&lt;&gt;0,$BB$50&lt;&gt;0,$BD$50&lt;&gt;0,$BF$50&lt;&gt;0,$BH$50&lt;&gt;0,$BJ$50&lt;&gt;0,$BL$50&lt;&gt;0,$BN$50&lt;&gt;0,$BP$50&lt;&gt;0,$BR$50&lt;&gt;0,$BT$50&lt;&gt;0,$BV$50&lt;&gt;0,$BX$50&lt;&gt;0,$BZ$50&lt;&gt;0,$CB$50&lt;&gt;0,$CD$50&lt;&gt;0,$CF$50&lt;&gt;0,$CH$50&lt;&gt;0,$CJ$50&lt;&gt;0,$CL$50&lt;&gt;0,$CN$50&lt;&gt;0,$CP$50&lt;&gt;0,$CR$50&lt;&gt;0),IF(AND(COUNTIF($B$50,"*SCH*"),$B$46="Classique"),$B$47,IF(AND(COUNTIF($D$50,"*SCH*"),$D$46="Classique"),$D$47,IF(AND(COUNTIF($F$50,"*SCH*"),$F$46="Classique"),$F$47,IF(AND(COUNTIF($H$50,"*SCH*"),$H$46="Classique"),$H$47,IF(AND(COUNTIF($J$50,"*SCH*"),$J$46="Classique"),$J$47,IF(AND(COUNTIF($L$50,"*SCH*"),$L$46="Classique"),$L$47,IF(AND(COUNTIF($N$50,"*SCH*"),$N$46="Classique"),$N$47,IF(AND(COUNTIF($P$50,"*SCH*"),$P$46="Classique"),$P$47,IF(AND(COUNTIF($R$50,"*SCH*"),$R$46="Classique"),$R$47,IF(AND(COUNTIF($T$50,"*SCH*"),$T$46="Classique"),$T$47,IF(AND(COUNTIF($V$50,"*SCH*"),$V$46="Classique"),$V$47,IF(AND(COUNTIF($X$50,"*SCH*"),$X$46="Classique"),$X$47,IF(AND(COUNTIF($Z$50,"*SCH*"),$Z$46="Classique"),$Z$47,IF(AND(COUNTIF($AB$50,"*SCH*"),$AB$46="Classique"),$AB$47,IF(AND(COUNTIF($AD$50,"*SCH*"),$AD$46="Classique"),$AD$47,IF(AND(COUNTIF($AF$50,"*SCH*"),$AF$46="Classique"),$AF$47,IF(AND(COUNTIF($AH$50,"*SCH*"),$AH$46="Classique"),$AH$47,IF(AND(COUNTIF($AJ$50,"*SCH*"),$AJ$46="Classique"),$AJ$47,IF(AND(COUNTIF($AL$50,"*SCH*"),$AL$46="Classique"),$AL$47,IF(AND(COUNTIF($AN$50,"*SCH*"),$AN$46="Classique"),$AN$47,IF(AND(COUNTIF($AP$50,"*SCH*"),$AP$46="Classique"),$AP$47,IF(AND(COUNTIF($AR$50,"*SCH*"),$AR$46="Classique"),$AR$47,IF(AND(COUNTIF($AT$50,"*SCH*"),$AT$46="Classique"),$AT$47,IF(AND(COUNTIF($AV$50,"*SCH*"),$AV$46="Classique"),$AV$47,IF(AND(COUNTIF($AX$50,"*SCH*"),$AX$46="Classique"),$AX$47,IF(AND(COUNTIF($AZ$50,"*SCH*"),$AZ$46="Classique"),$AZ$47,IF(AND(COUNTIF($BB$50,"*SCH*"),$BB$46="Classique"),$BB$47,IF(AND(COUNTIF($BD$50,"*SCH*"),$BD$46="Classique"),$BD$47,IF(AND(COUNTIF($BF$50,"*SCH*"),$BF$46="Classique"),$BF$47,IF(AND(COUNTIF($BH$50,"*SCH*"),$BH$46="Classique"),$BH$47,IF(AND(COUNTIF($BJ$50,"*SCH*"),$BJ$46="Classique"),$BJ$47,IF(AND(COUNTIF($BL$50,"*SCH*"),$BL$46="Classique"),$BL$47,IF(AND(COUNTIF($BN$50,"*SCH*"),$BN$46="Classique"),$BN$47,IF(AND(COUNTIF($BP$50,"*SCH*"),$BP$46="Classique"),$BP$47,IF(AND(COUNTIF($BR$50,"*SCH*"),$BR$46="Classique"),$BR$47,IF(AND(COUNTIF($BT$50,"*SCH*"),$BT$46="Classique"),$BT$47,IF(AND(COUNTIF($BV$50,"*SCH*"),$BV$46="Classique"),$BV$47,IF(AND(COUNTIF($BX$50,"*SCH*"),$BX$46="Classique"),$BX$47,IF(AND(COUNTIF($BZ$50,"*SCH*"),$BZ$46="Classique"),$BZ$47,IF(AND(COUNTIF($CB$50,"*SCH*"),$CB$46="Classique"),$CB$47,IF(AND(COUNTIF($CD$50,"*SCH*"),$CD$46="Classique"),$CD$47,IF(AND(COUNTIF($CF$50,"*SCH*"),$CF$46="Classique"),$CF$47,IF(AND(COUNTIF($CH$50,"*SCH*"),$CH$46="Classique"),$CH$47,IF(AND(COUNTIF($CJ$50,"*SCH*"),$CJ$46="Classique"),$CJ$47,IF(AND(COUNTIF($CL$50,"*SCH*"),$CL$46="Classique"),$CL$47,IF(AND(COUNTIF($CN$50,"*SCH*"),$CN$46="Classique"),$CN$47,IF(AND(COUNTIF($CP$50,"*SCH*"),$CP$46="Classique"),$CP$47,IF(AND(COUNTIF($CR$50,"*SCH*"),$CR$46="Classique"),$CR$47," "))))))))))))))))))))))))))))))))))))))))))))))))," ")</f>
        <v xml:space="preserve"> </v>
      </c>
      <c r="DO32" s="38" t="str">
        <f t="shared" si="8"/>
        <v xml:space="preserve"> </v>
      </c>
      <c r="DP32" s="38" t="str">
        <f t="shared" si="9"/>
        <v xml:space="preserve"> </v>
      </c>
    </row>
    <row r="33" spans="1:120" s="50" customFormat="1" ht="26.25" customHeight="1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E33" s="51"/>
      <c r="BF33" s="51"/>
      <c r="BG33" s="51"/>
      <c r="DA33" s="31" t="s">
        <v>48</v>
      </c>
      <c r="DB33" s="57" t="str">
        <f>IF(OR($B$10&lt;&gt;0,$D$10&lt;&gt;0,$F$10&lt;&gt;0,$H$10&lt;&gt;0,$J$10&lt;&gt;0,$L$10&lt;&gt;0,$N$10&lt;&gt;0,$P$10&lt;&gt;0,$R$10&lt;&gt;0,$T$10&lt;&gt;0,$V$10&lt;&gt;0,$X$10&lt;&gt;0,$Z$10&lt;&gt;0,$AB$10&lt;&gt;0,$AD$10&lt;&gt;0,$AF$10&lt;&gt;0,$AH$10&lt;&gt;0,$AJ$10&lt;&gt;0,$AL$10&lt;&gt;0,$AN$10&lt;&gt;0,$AP$10&lt;&gt;0,$AR$10&lt;&gt;0,$AT$10&lt;&gt;0,$AV$10&lt;&gt;0,$AX$10&lt;&gt;0,$AZ$10&lt;&gt;0,$BB$10&lt;&gt;0,$BD$10&lt;&gt;0,$BF$10&lt;&gt;0,$BH$10&lt;&gt;0,$BJ$10&lt;&gt;0,$BL$10&lt;&gt;0,$BN$10&lt;&gt;0,$BP$10&lt;&gt;0,$BR$10&lt;&gt;0,$BT$10&lt;&gt;0,$BV$10&lt;&gt;0,$BX$10&lt;&gt;0,$BZ$10&lt;&gt;0,$CB$10&lt;&gt;0,$CD$10&lt;&gt;0,$CF$10&lt;&gt;0,$CH$10&lt;&gt;0,$CJ$10&lt;&gt;0,$CL$10&lt;&gt;0,$CN$10&lt;&gt;0,$CP$10&lt;&gt;0,$CR$10&lt;&gt;0),IF(AND(COUNTIF($B$10,"*SCD*"),$B$6="Classique"),$B$7,IF(AND(COUNTIF($D$10,"*SCD*"),$D$6="Classique"),$D$7,IF(AND(COUNTIF($F$10,"*SCD*"),$F$6="Classique"),$F$7,IF(AND(COUNTIF($H$10,"*SCD*"),$H$6="Classique"),$H$7,IF(AND(COUNTIF($J$10,"*SCD*"),$J$6="Classique"),$J$7,IF(AND(COUNTIF($L$10,"*SCD*"),$L$6="Classique"),$L$7,IF(AND(COUNTIF($N$10,"*SCD*"),$N$6="Classique"),$N$7,IF(AND(COUNTIF($P$10,"*SCD*"),$P$6="Classique"),$P$7,IF(AND(COUNTIF($R$10,"*SCD*"),$R$6="Classique"),$R$7,IF(AND(COUNTIF($T$10,"*SCD*"),$T$6="Classique"),$T$7,IF(AND(COUNTIF($V$10,"*SCD*"),$V$6="Classique"),$V$7,IF(AND(COUNTIF($X$10,"*SCD*"),$X$6="Classique"),$X$7,IF(AND(COUNTIF($Z$10,"*SCD*"),$Z$6="Classique"),$Z$7,IF(AND(COUNTIF($AB$10,"*SCD*"),$AB$6="Classique"),$AB$7,IF(AND(COUNTIF($AD$10,"*SCD*"),$AD$6="Classique"),$AD$7,IF(AND(COUNTIF($AF$10,"*SCD*"),$AF$6="Classique"),$AF$7,IF(AND(COUNTIF($AH$10,"*SCD*"),$AH$6="Classique"),$AH$7,IF(AND(COUNTIF($AJ$10,"*SCD*"),$AJ$6="Classique"),$AJ$7,IF(AND(COUNTIF($AL$10,"*SCD*"),$AL$6="Classique"),$AL$7,IF(AND(COUNTIF($AN$10,"*SCD*"),$AN$6="Classique"),$AN$7,IF(AND(COUNTIF($AP$10,"*SCD*"),$AP$6="Classique"),$AP$7,IF(AND(COUNTIF($AR$10,"*SCD*"),$AR$6="Classique"),$AR$7,IF(AND(COUNTIF($AT$10,"*SCD*"),$AT$6="Classique"),$AT$7,IF(AND(COUNTIF($AV$10,"*SCD*"),$AV$6="Classique"),$AV$7,IF(AND(COUNTIF($AX$10,"*SCD*"),$AX$6="Classique"),$AX$7,IF(AND(COUNTIF($AZ$10,"*SCD*"),$AZ$6="Classique"),$AZ$7,IF(AND(COUNTIF($BB$10,"*SCD*"),$BB$6="Classique"),$BB$7,IF(AND(COUNTIF($BD$10,"*SCD*"),$BD$6="Classique"),$BD$7,IF(AND(COUNTIF($BF$10,"*SCD*"),$BF$6="Classique"),$BF$7,IF(AND(COUNTIF($BH$10,"*SCD*"),$BH$6="Classique"),$BH$7,IF(AND(COUNTIF($BJ$10,"*SCD*"),$BJ$6="Classique"),$BJ$7,IF(AND(COUNTIF($BL$10,"*SCD*"),$BL$6="Classique"),$BL$7,IF(AND(COUNTIF($BN$10,"*SCD*"),$BN$6="Classique"),$BN$7,IF(AND(COUNTIF($BP$10,"*SCD*"),$BP$6="Classique"),$BP$7,IF(AND(COUNTIF($BR$10,"*SCD*"),$BR$6="Classique"),$BR$7,IF(AND(COUNTIF($BT$10,"*SCD*"),$BT$6="Classique"),$BT$7,IF(AND(COUNTIF($BV$10,"*SCD*"),$BV$6="Classique"),$BV$7,IF(AND(COUNTIF($BX$10,"*SCD*"),$BX$6="Classique"),$BX$7,IF(AND(COUNTIF($BZ$10,"*SCD*"),$BZ$6="Classique"),$BZ$7,IF(AND(COUNTIF($CB$10,"*SCD*"),$CB$6="Classique"),$CB$7,IF(AND(COUNTIF($CD$10,"*SCD*"),$CD$6="Classique"),$CD$7,IF(AND(COUNTIF($CF$10,"*SCD*"),$CF$6="Classique"),$CF$7,IF(AND(COUNTIF($CH$10,"*SCD*"),$CH$6="Classique"),$CH$7,IF(AND(COUNTIF($CJ$10,"*SCD*"),$CJ$6="Classique"),$CJ$7,IF(AND(COUNTIF($CL$10,"*SCD*"),$CL$6="Classique"),$CL$7,IF(AND(COUNTIF($CN$10,"*SCD*"),$CN$6="Classique"),$CN$7,IF(AND(COUNTIF($CP$10,"*SCD*"),$CP$6="Classique"),$CP$7,IF(AND(COUNTIF($CR$10,"*SCD*"),$CR$6="Classique"),$CR$7," "))))))))))))))))))))))))))))))))))))))))))))))))," ")</f>
        <v xml:space="preserve"> </v>
      </c>
      <c r="DC33" s="37" t="str">
        <f t="shared" si="0"/>
        <v xml:space="preserve"> </v>
      </c>
      <c r="DD33" s="37" t="str">
        <f t="shared" si="1"/>
        <v xml:space="preserve"> </v>
      </c>
      <c r="DE33" s="57" t="str">
        <f>IF(OR($B$20&lt;&gt;0,$D$20&lt;&gt;0,$F$20&lt;&gt;0,$H$20&lt;&gt;0,$J$20&lt;&gt;0,$L$20&lt;&gt;0,$N$20&lt;&gt;0,$P$20&lt;&gt;0,$R$20&lt;&gt;0,$T$20&lt;&gt;0,$V$20&lt;&gt;0,$X$20&lt;&gt;0,$Z$20&lt;&gt;0,$AB$20&lt;&gt;0,$AD$20&lt;&gt;0,$AF$20&lt;&gt;0,$AH$20&lt;&gt;0,$AJ$20&lt;&gt;0,$AL$20&lt;&gt;0,$AN$20&lt;&gt;0,$AP$20&lt;&gt;0,$AR$20&lt;&gt;0,$AT$20&lt;&gt;0,$AV$20&lt;&gt;0,$AX$20&lt;&gt;0,$AZ$20&lt;&gt;0,$BB$20&lt;&gt;0,$BD$20&lt;&gt;0,$BF$20&lt;&gt;0,$BH$20&lt;&gt;0,$BJ$20&lt;&gt;0,$BL$20&lt;&gt;0,$BN$20&lt;&gt;0,$BP$20&lt;&gt;0,$BR$20&lt;&gt;0,$BT$20&lt;&gt;0,$BV$20&lt;&gt;0,$BX$20&lt;&gt;0,$BZ$20&lt;&gt;0,$CB$20&lt;&gt;0,$CD$20&lt;&gt;0,$CF$20&lt;&gt;0,$CH$20&lt;&gt;0,$CJ$20&lt;&gt;0,$CL$20&lt;&gt;0,$CN$20&lt;&gt;0,$CP$20&lt;&gt;0,$CR$20&lt;&gt;0),IF(AND(COUNTIF($B$20,"*SCD*"),$B$16="Classique"),$B$17,IF(AND(COUNTIF($D$20,"*SCD*"),$D$16="Classique"),$D$17,IF(AND(COUNTIF($F$20,"*SCD*"),$F$16="Classique"),$F$17,IF(AND(COUNTIF($H$20,"*SCD*"),$H$16="Classique"),$H$17,IF(AND(COUNTIF($J$20,"*SCD*"),$J$16="Classique"),$J$17,IF(AND(COUNTIF($L$20,"*SCD*"),$L$16="Classique"),$L$17,IF(AND(COUNTIF($N$20,"*SCD*"),$N$16="Classique"),$N$17,IF(AND(COUNTIF($P$20,"*SCD*"),$P$16="Classique"),$P$17,IF(AND(COUNTIF($R$20,"*SCD*"),$R$16="Classique"),$R$17,IF(AND(COUNTIF($T$20,"*SCD*"),$T$16="Classique"),$T$17,IF(AND(COUNTIF($V$20,"*SCD*"),$V$16="Classique"),$V$17,IF(AND(COUNTIF($X$20,"*SCD*"),$X$16="Classique"),$X$17,IF(AND(COUNTIF($Z$20,"*SCD*"),$Z$16="Classique"),$Z$17,IF(AND(COUNTIF($AB$20,"*SCD*"),$AB$16="Classique"),$AB$17,IF(AND(COUNTIF($AD$20,"*SCD*"),$AD$16="Classique"),$AD$17,IF(AND(COUNTIF($AF$20,"*SCD*"),$AF$16="Classique"),$AF$17,IF(AND(COUNTIF($AH$20,"*SCD*"),$AH$16="Classique"),$AH$17,IF(AND(COUNTIF($AJ$20,"*SCD*"),$AJ$16="Classique"),$AJ$17,IF(AND(COUNTIF($AL$20,"*SCD*"),$AL$16="Classique"),$AL$17,IF(AND(COUNTIF($AN$20,"*SCD*"),$AN$16="Classique"),$AN$17,IF(AND(COUNTIF($AP$20,"*SCD*"),$AP$16="Classique"),$AP$17,IF(AND(COUNTIF($AR$20,"*SCD*"),$AR$16="Classique"),$AR$17,IF(AND(COUNTIF($AT$20,"*SCD*"),$AT$16="Classique"),$AT$17,IF(AND(COUNTIF($AV$20,"*SCD*"),$AV$16="Classique"),$AV$17,IF(AND(COUNTIF($AX$20,"*SCD*"),$AX$16="Classique"),$AX$17,IF(AND(COUNTIF($AZ$20,"*SCD*"),$AZ$16="Classique"),$AZ$17,IF(AND(COUNTIF($BB$20,"*SCD*"),$BB$16="Classique"),$BB$17,IF(AND(COUNTIF($BD$20,"*SCD*"),$BD$16="Classique"),$BD$17,IF(AND(COUNTIF($BF$20,"*SCD*"),$BF$16="Classique"),$BF$17,IF(AND(COUNTIF($BH$20,"*SCD*"),$BH$16="Classique"),$BH$17,IF(AND(COUNTIF($BJ$20,"*SCD*"),$BJ$16="Classique"),$BJ$17,IF(AND(COUNTIF($BL$20,"*SCD*"),$BL$16="Classique"),$BL$17,IF(AND(COUNTIF($BN$20,"*SCD*"),$BN$16="Classique"),$BN$17,IF(AND(COUNTIF($BP$20,"*SCD*"),$BP$16="Classique"),$BP$17,IF(AND(COUNTIF($BR$20,"*SCD*"),$BR$16="Classique"),$BR$17,IF(AND(COUNTIF($BT$20,"*SCD*"),$BT$16="Classique"),$BT$17,IF(AND(COUNTIF($BV$20,"*SCD*"),$BV$16="Classique"),$BV$17,IF(AND(COUNTIF($BX$20,"*SCD*"),$BX$16="Classique"),$BX$17,IF(AND(COUNTIF($BZ$20,"*SCD*"),$BZ$16="Classique"),$BZ$17,IF(AND(COUNTIF($CB$20,"*SCD*"),$CB$16="Classique"),$CB$17,IF(AND(COUNTIF($CD$20,"*SCD*"),$CD$16="Classique"),$CD$17,IF(AND(COUNTIF($CF$20,"*SCD*"),$CF$16="Classique"),$CF$17,IF(AND(COUNTIF($CH$20,"*SCD*"),$CH$16="Classique"),$CH$17,IF(AND(COUNTIF($CJ$20,"*SCD*"),$CJ$16="Classique"),$CJ$17,IF(AND(COUNTIF($CL$20,"*SCD*"),$CL$16="Classique"),$CL$17,IF(AND(COUNTIF($CN$20,"*SCD*"),$CN$16="Classique"),$CN$17,IF(AND(COUNTIF($CP$20,"*SCD*"),$CP$16="Classique"),$CP$17,IF(AND(COUNTIF($CR$20,"*SCD*"),$CR$16="Classique"),$CR$17," "))))))))))))))))))))))))))))))))))))))))))))))))," ")</f>
        <v xml:space="preserve"> </v>
      </c>
      <c r="DF33" s="37" t="str">
        <f t="shared" si="2"/>
        <v xml:space="preserve"> </v>
      </c>
      <c r="DG33" s="37" t="str">
        <f t="shared" si="3"/>
        <v xml:space="preserve"> </v>
      </c>
      <c r="DH33" s="57" t="str">
        <f>IF(OR($B$30&lt;&gt;0,$D$30&lt;&gt;0,$F$30&lt;&gt;0,$H$30&lt;&gt;0,$J$30&lt;&gt;0,$L$30&lt;&gt;0,$N$30&lt;&gt;0,$P$30&lt;&gt;0,$R$30&lt;&gt;0,$T$30&lt;&gt;0,$V$30&lt;&gt;0,$X$30&lt;&gt;0,$Z$30&lt;&gt;0,$AB$30&lt;&gt;0,$AD$30&lt;&gt;0,$AF$30&lt;&gt;0,$AH$30&lt;&gt;0,$AJ$30&lt;&gt;0,$AL$30&lt;&gt;0,$AN$30&lt;&gt;0,$AP$30&lt;&gt;0,$AR$30&lt;&gt;0,$AT$30&lt;&gt;0,$AV$30&lt;&gt;0,$AX$30&lt;&gt;0,$AZ$30&lt;&gt;0,$BB$30&lt;&gt;0,$BD$30&lt;&gt;0,$BF$30&lt;&gt;0,$BH$30&lt;&gt;0,$BJ$30&lt;&gt;0,$BL$30&lt;&gt;0,$BN$30&lt;&gt;0,$BP$30&lt;&gt;0,$BR$30&lt;&gt;0,$BT$30&lt;&gt;0,$BV$30&lt;&gt;0,$BX$30&lt;&gt;0,$BZ$30&lt;&gt;0,$CB$30&lt;&gt;0,$CD$30&lt;&gt;0,$CF$30&lt;&gt;0,$CH$30&lt;&gt;0,$CJ$30&lt;&gt;0,$CL$30&lt;&gt;0,$CN$30&lt;&gt;0,$CP$30&lt;&gt;0,$CR$30&lt;&gt;0),IF(AND(COUNTIF($B$30,"*SCD*"),$B$26="Classique"),$B$27,IF(AND(COUNTIF($D$30,"*SCD*"),$D$26="Classique"),$D$27,IF(AND(COUNTIF($F$30,"*SCD*"),$F$26="Classique"),$F$27,IF(AND(COUNTIF($H$30,"*SCD*"),$H$26="Classique"),$H$27,IF(AND(COUNTIF($J$30,"*SCD*"),$J$26="Classique"),$J$27,IF(AND(COUNTIF($L$30,"*SCD*"),$L$26="Classique"),$L$27,IF(AND(COUNTIF($N$30,"*SCD*"),$N$26="Classique"),$N$27,IF(AND(COUNTIF($P$30,"*SCD*"),$P$26="Classique"),$P$27,IF(AND(COUNTIF($R$30,"*SCD*"),$R$26="Classique"),$R$27,IF(AND(COUNTIF($T$30,"*SCD*"),$T$26="Classique"),$T$27,IF(AND(COUNTIF($V$30,"*SCD*"),$V$26="Classique"),$V$27,IF(AND(COUNTIF($X$30,"*SCD*"),$X$26="Classique"),$X$27,IF(AND(COUNTIF($Z$30,"*SCD*"),$Z$26="Classique"),$Z$27,IF(AND(COUNTIF($AB$30,"*SCD*"),$AB$26="Classique"),$AB$27,IF(AND(COUNTIF($AD$30,"*SCD*"),$AD$26="Classique"),$AD$27,IF(AND(COUNTIF($AF$30,"*SCD*"),$AF$26="Classique"),$AF$27,IF(AND(COUNTIF($AH$30,"*SCD*"),$AH$26="Classique"),$AH$27,IF(AND(COUNTIF($AJ$30,"*SCD*"),$AJ$26="Classique"),$AJ$27,IF(AND(COUNTIF($AL$30,"*SCD*"),$AL$26="Classique"),$AL$27,IF(AND(COUNTIF($AN$30,"*SCD*"),$AN$26="Classique"),$AN$27,IF(AND(COUNTIF($AP$30,"*SCD*"),$AP$26="Classique"),$AP$27,IF(AND(COUNTIF($AR$30,"*SCD*"),$AR$26="Classique"),$AR$27,IF(AND(COUNTIF($AT$30,"*SCD*"),$AT$26="Classique"),$AT$27,IF(AND(COUNTIF($AV$30,"*SCD*"),$AV$26="Classique"),$AV$27,IF(AND(COUNTIF($AX$30,"*SCD*"),$AX$26="Classique"),$AX$27,IF(AND(COUNTIF($AZ$30,"*SCD*"),$AZ$26="Classique"),$AZ$27,IF(AND(COUNTIF($BB$30,"*SCD*"),$BB$26="Classique"),$BB$27,IF(AND(COUNTIF($BD$30,"*SCD*"),$BD$26="Classique"),$BD$27,IF(AND(COUNTIF($BF$30,"*SCD*"),$BF$26="Classique"),$BF$27,IF(AND(COUNTIF($BH$30,"*SCD*"),$BH$26="Classique"),$BH$27,IF(AND(COUNTIF($BJ$30,"*SCD*"),$BJ$26="Classique"),$BJ$27,IF(AND(COUNTIF($BL$30,"*SCD*"),$BL$26="Classique"),$BL$27,IF(AND(COUNTIF($BN$30,"*SCD*"),$BN$26="Classique"),$BN$27,IF(AND(COUNTIF($BP$30,"*SCD*"),$BP$26="Classique"),$BP$27,IF(AND(COUNTIF($BR$30,"*SCD*"),$BR$26="Classique"),$BR$27,IF(AND(COUNTIF($BT$30,"*SCD*"),$BT$26="Classique"),$BT$27,IF(AND(COUNTIF($BV$30,"*SCD*"),$BV$26="Classique"),$BV$27,IF(AND(COUNTIF($BX$30,"*SCD*"),$BX$26="Classique"),$BX$27,IF(AND(COUNTIF($BZ$30,"*SCD*"),$BZ$26="Classique"),$BZ$27,IF(AND(COUNTIF($CB$30,"*SCD*"),$CB$26="Classique"),$CB$27,IF(AND(COUNTIF($CD$30,"*SCD*"),$CD$26="Classique"),$CD$27,IF(AND(COUNTIF($CF$30,"*SCD*"),$CF$26="Classique"),$CF$27,IF(AND(COUNTIF($CH$30,"*SCD*"),$CH$26="Classique"),$CH$27,IF(AND(COUNTIF($CJ$30,"*SCD*"),$CJ$26="Classique"),$CJ$27,IF(AND(COUNTIF($CL$30,"*SCD*"),$CL$26="Classique"),$CL$27,IF(AND(COUNTIF($CN$30,"*SCD*"),$CN$26="Classique"),$CN$27,IF(AND(COUNTIF($CP$30,"*SCD*"),$CP$26="Classique"),$CP$27,IF(AND(COUNTIF($CR$30,"*SCD*"),$CR$26="Classique"),$CR$27," "))))))))))))))))))))))))))))))))))))))))))))))))," ")</f>
        <v xml:space="preserve"> </v>
      </c>
      <c r="DI33" s="57" t="str">
        <f t="shared" si="4"/>
        <v xml:space="preserve"> </v>
      </c>
      <c r="DJ33" s="39" t="str">
        <f t="shared" si="5"/>
        <v xml:space="preserve"> </v>
      </c>
      <c r="DK33" s="60" t="str">
        <f>IF(OR($B$40&lt;&gt;0,$D$40&lt;&gt;0,$F$40&lt;&gt;0,$H$40&lt;&gt;0,$J$40&lt;&gt;0,$L$40&lt;&gt;0,$N$40&lt;&gt;0,$P$40&lt;&gt;0,$R$40&lt;&gt;0,$T$40&lt;&gt;0,$V$40&lt;&gt;0,$X$40&lt;&gt;0,$Z$40&lt;&gt;0,$AB$40&lt;&gt;0,$AD$40&lt;&gt;0,$AF$40&lt;&gt;0,$AH$40&lt;&gt;0,$AJ$40&lt;&gt;0,$AL$40&lt;&gt;0,$AN$40&lt;&gt;0,$AP$40&lt;&gt;0,$AR$40&lt;&gt;0,$AT$40&lt;&gt;0,$AV$40&lt;&gt;0,$AX$40&lt;&gt;0,$AZ$40&lt;&gt;0,$BB$40&lt;&gt;0,$BD$40&lt;&gt;0,$BF$40&lt;&gt;0,$BH$40&lt;&gt;0,$BJ$40&lt;&gt;0,$BL$40&lt;&gt;0,$BN$40&lt;&gt;0,$BP$40&lt;&gt;0,$BR$40&lt;&gt;0,$BT$40&lt;&gt;0,$BV$40&lt;&gt;0,$BX$40&lt;&gt;0,$BZ$40&lt;&gt;0,$CB$40&lt;&gt;0,$CD$40&lt;&gt;0,$CF$40&lt;&gt;0,$CH$40&lt;&gt;0,$CJ$40&lt;&gt;0,$CL$40&lt;&gt;0,$CN$40&lt;&gt;0,$CP$40&lt;&gt;0,$CR$40&lt;&gt;0),IF(AND(COUNTIF($B$40,"*SCD*"),$B$36="Classique"),$B$37,IF(AND(COUNTIF($D$40,"*SCD*"),$D$36="Classique"),$D$37,IF(AND(COUNTIF($F$40,"*SCD*"),$F$36="Classique"),$F$37,IF(AND(COUNTIF($H$40,"*SCD*"),$H$36="Classique"),$H$37,IF(AND(COUNTIF($J$40,"*SCD*"),$J$36="Classique"),$J$37,IF(AND(COUNTIF($L$40,"*SCD*"),$L$36="Classique"),$L$37,IF(AND(COUNTIF($N$40,"*SCD*"),$N$36="Classique"),$N$37,IF(AND(COUNTIF($P$40,"*SCD*"),$P$36="Classique"),$P$37,IF(AND(COUNTIF($R$40,"*SCD*"),$R$36="Classique"),$R$37,IF(AND(COUNTIF($T$40,"*SCD*"),$T$36="Classique"),$T$37,IF(AND(COUNTIF($V$40,"*SCD*"),$V$36="Classique"),$V$37,IF(AND(COUNTIF($X$40,"*SCD*"),$X$36="Classique"),$X$37,IF(AND(COUNTIF($Z$40,"*SCD*"),$Z$36="Classique"),$Z$37,IF(AND(COUNTIF($AB$40,"*SCD*"),$AB$36="Classique"),$AB$37,IF(AND(COUNTIF($AD$40,"*SCD*"),$AD$36="Classique"),$AD$37,IF(AND(COUNTIF($AF$40,"*SCD*"),$AF$36="Classique"),$AF$37,IF(AND(COUNTIF($AH$40,"*SCD*"),$AH$36="Classique"),$AH$37,IF(AND(COUNTIF($AJ$40,"*SCD*"),$AJ$36="Classique"),$AJ$37,IF(AND(COUNTIF($AL$40,"*SCD*"),$AL$36="Classique"),$AL$37,IF(AND(COUNTIF($AN$40,"*SCD*"),$AN$36="Classique"),$AN$37,IF(AND(COUNTIF($AP$40,"*SCD*"),$AP$36="Classique"),$AP$37,IF(AND(COUNTIF($AR$40,"*SCD*"),$AR$36="Classique"),$AR$37,IF(AND(COUNTIF($AT$40,"*SCD*"),$AT$36="Classique"),$AT$37,IF(AND(COUNTIF($AV$40,"*SCD*"),$AV$36="Classique"),$AV$37,IF(AND(COUNTIF($AX$40,"*SCD*"),$AX$36="Classique"),$AX$37,IF(AND(COUNTIF($AZ$40,"*SCD*"),$AZ$36="Classique"),$AZ$37,IF(AND(COUNTIF($BB$40,"*SCD*"),$BB$36="Classique"),$BB$37,IF(AND(COUNTIF($BD$40,"*SCD*"),$BD$36="Classique"),$BD$37,IF(AND(COUNTIF($BF$40,"*SCD*"),$BF$36="Classique"),$BF$37,IF(AND(COUNTIF($BH$40,"*SCD*"),$BH$36="Classique"),$BH$37,IF(AND(COUNTIF($BJ$40,"*SCD*"),$BJ$36="Classique"),$BJ$37,IF(AND(COUNTIF($BL$40,"*SCD*"),$BL$36="Classique"),$BL$37,IF(AND(COUNTIF($BN$40,"*SCD*"),$BN$36="Classique"),$BN$37,IF(AND(COUNTIF($BP$40,"*SCD*"),$BP$36="Classique"),$BP$37,IF(AND(COUNTIF($BR$40,"*SCD*"),$BR$36="Classique"),$BR$37,IF(AND(COUNTIF($BT$40,"*SCD*"),$BT$36="Classique"),$BT$37,IF(AND(COUNTIF($BV$40,"*SCD*"),$BV$36="Classique"),$BV$37,IF(AND(COUNTIF($BX$40,"*SCD*"),$BX$36="Classique"),$BX$37,IF(AND(COUNTIF($BZ$40,"*SCD*"),$BZ$36="Classique"),$BZ$37,IF(AND(COUNTIF($CB$40,"*SCD*"),$CB$36="Classique"),$CB$37,IF(AND(COUNTIF($CD$40,"*SCD*"),$CD$36="Classique"),$CD$37,IF(AND(COUNTIF($CF$40,"*SCD*"),$CF$36="Classique"),$CF$37,IF(AND(COUNTIF($CH$40,"*SCD*"),$CH$36="Classique"),$CH$37,IF(AND(COUNTIF($CJ$40,"*SCD*"),$CJ$36="Classique"),$CJ$37,IF(AND(COUNTIF($CL$40,"*SCD*"),$CL$36="Classique"),$CL$37,IF(AND(COUNTIF($CN$40,"*SCD*"),$CN$36="Classique"),$CN$37,IF(AND(COUNTIF($CP$40,"*SCD*"),$CP$36="Classique"),$CP$37,IF(AND(COUNTIF($CR$40,"*SCD*"),$CR$36="Classique"),$CR$37," "))))))))))))))))))))))))))))))))))))))))))))))))," ")</f>
        <v xml:space="preserve"> </v>
      </c>
      <c r="DL33" s="38" t="str">
        <f t="shared" si="6"/>
        <v xml:space="preserve"> </v>
      </c>
      <c r="DM33" s="38" t="str">
        <f t="shared" si="7"/>
        <v xml:space="preserve"> </v>
      </c>
      <c r="DN33" s="60" t="str">
        <f>IF(OR($B$50&lt;&gt;0,$D$50&lt;&gt;0,$F$50&lt;&gt;0,$H$50&lt;&gt;0,$J$50&lt;&gt;0,$L$50&lt;&gt;0,$N$50&lt;&gt;0,$P$50&lt;&gt;0,$R$50&lt;&gt;0,$T$50&lt;&gt;0,$V$50&lt;&gt;0,$X$50&lt;&gt;0,$Z$50&lt;&gt;0,$AB$50&lt;&gt;0,$AD$50&lt;&gt;0,$AF$50&lt;&gt;0,$AH$50&lt;&gt;0,$AJ$50&lt;&gt;0,$AL$50&lt;&gt;0,$AN$50&lt;&gt;0,$AP$50&lt;&gt;0,$AR$50&lt;&gt;0,$AT$50&lt;&gt;0,$AV$50&lt;&gt;0,$AX$50&lt;&gt;0,$AZ$50&lt;&gt;0,$BB$50&lt;&gt;0,$BD$50&lt;&gt;0,$BF$50&lt;&gt;0,$BH$50&lt;&gt;0,$BJ$50&lt;&gt;0,$BL$50&lt;&gt;0,$BN$50&lt;&gt;0,$BP$50&lt;&gt;0,$BR$50&lt;&gt;0,$BT$50&lt;&gt;0,$BV$50&lt;&gt;0,$BX$50&lt;&gt;0,$BZ$50&lt;&gt;0,$CB$50&lt;&gt;0,$CD$50&lt;&gt;0,$CF$50&lt;&gt;0,$CH$50&lt;&gt;0,$CJ$50&lt;&gt;0,$CL$50&lt;&gt;0,$CN$50&lt;&gt;0,$CP$50&lt;&gt;0,$CR$50&lt;&gt;0),IF(AND(COUNTIF($B$50,"*SCD*"),$B$46="Classique"),$B$47,IF(AND(COUNTIF($D$50,"*SCD*"),$D$46="Classique"),$D$47,IF(AND(COUNTIF($F$50,"*SCD*"),$F$46="Classique"),$F$47,IF(AND(COUNTIF($H$50,"*SCD*"),$H$46="Classique"),$H$47,IF(AND(COUNTIF($J$50,"*SCD*"),$J$46="Classique"),$J$47,IF(AND(COUNTIF($L$50,"*SCD*"),$L$46="Classique"),$L$47,IF(AND(COUNTIF($N$50,"*SCD*"),$N$46="Classique"),$N$47,IF(AND(COUNTIF($P$50,"*SCD*"),$P$46="Classique"),$P$47,IF(AND(COUNTIF($R$50,"*SCD*"),$R$46="Classique"),$R$47,IF(AND(COUNTIF($T$50,"*SCD*"),$T$46="Classique"),$T$47,IF(AND(COUNTIF($V$50,"*SCD*"),$V$46="Classique"),$V$47,IF(AND(COUNTIF($X$50,"*SCD*"),$X$46="Classique"),$X$47,IF(AND(COUNTIF($Z$50,"*SCD*"),$Z$46="Classique"),$Z$47,IF(AND(COUNTIF($AB$50,"*SCD*"),$AB$46="Classique"),$AB$47,IF(AND(COUNTIF($AD$50,"*SCD*"),$AD$46="Classique"),$AD$47,IF(AND(COUNTIF($AF$50,"*SCD*"),$AF$46="Classique"),$AF$47,IF(AND(COUNTIF($AH$50,"*SCD*"),$AH$46="Classique"),$AH$47,IF(AND(COUNTIF($AJ$50,"*SCD*"),$AJ$46="Classique"),$AJ$47,IF(AND(COUNTIF($AL$50,"*SCD*"),$AL$46="Classique"),$AL$47,IF(AND(COUNTIF($AN$50,"*SCD*"),$AN$46="Classique"),$AN$47,IF(AND(COUNTIF($AP$50,"*SCD*"),$AP$46="Classique"),$AP$47,IF(AND(COUNTIF($AR$50,"*SCD*"),$AR$46="Classique"),$AR$47,IF(AND(COUNTIF($AT$50,"*SCD*"),$AT$46="Classique"),$AT$47,IF(AND(COUNTIF($AV$50,"*SCD*"),$AV$46="Classique"),$AV$47,IF(AND(COUNTIF($AX$50,"*SCD*"),$AX$46="Classique"),$AX$47,IF(AND(COUNTIF($AZ$50,"*SCD*"),$AZ$46="Classique"),$AZ$47,IF(AND(COUNTIF($BB$50,"*SCD*"),$BB$46="Classique"),$BB$47,IF(AND(COUNTIF($BD$50,"*SCD*"),$BD$46="Classique"),$BD$47,IF(AND(COUNTIF($BF$50,"*SCD*"),$BF$46="Classique"),$BF$47,IF(AND(COUNTIF($BH$50,"*SCD*"),$BH$46="Classique"),$BH$47,IF(AND(COUNTIF($BJ$50,"*SCD*"),$BJ$46="Classique"),$BJ$47,IF(AND(COUNTIF($BL$50,"*SCD*"),$BL$46="Classique"),$BL$47,IF(AND(COUNTIF($BN$50,"*SCD*"),$BN$46="Classique"),$BN$47,IF(AND(COUNTIF($BP$50,"*SCD*"),$BP$46="Classique"),$BP$47,IF(AND(COUNTIF($BR$50,"*SCD*"),$BR$46="Classique"),$BR$47,IF(AND(COUNTIF($BT$50,"*SCD*"),$BT$46="Classique"),$BT$47,IF(AND(COUNTIF($BV$50,"*SCD*"),$BV$46="Classique"),$BV$47,IF(AND(COUNTIF($BX$50,"*SCD*"),$BX$46="Classique"),$BX$47,IF(AND(COUNTIF($BZ$50,"*SCD*"),$BZ$46="Classique"),$BZ$47,IF(AND(COUNTIF($CB$50,"*SCD*"),$CB$46="Classique"),$CB$47,IF(AND(COUNTIF($CD$50,"*SCD*"),$CD$46="Classique"),$CD$47,IF(AND(COUNTIF($CF$50,"*SCD*"),$CF$46="Classique"),$CF$47,IF(AND(COUNTIF($CH$50,"*SCD*"),$CH$46="Classique"),$CH$47,IF(AND(COUNTIF($CJ$50,"*SCD*"),$CJ$46="Classique"),$CJ$47,IF(AND(COUNTIF($CL$50,"*SCD*"),$CL$46="Classique"),$CL$47,IF(AND(COUNTIF($CN$50,"*SCD*"),$CN$46="Classique"),$CN$47,IF(AND(COUNTIF($CP$50,"*SCD*"),$CP$46="Classique"),$CP$47,IF(AND(COUNTIF($CR$50,"*SCD*"),$CR$46="Classique"),$CR$47," "))))))))))))))))))))))))))))))))))))))))))))))))," ")</f>
        <v xml:space="preserve"> </v>
      </c>
      <c r="DO33" s="38" t="str">
        <f t="shared" si="8"/>
        <v xml:space="preserve"> </v>
      </c>
      <c r="DP33" s="38" t="str">
        <f t="shared" si="9"/>
        <v xml:space="preserve"> </v>
      </c>
    </row>
    <row r="34" spans="1:120" s="54" customFormat="1" ht="26.25" customHeight="1">
      <c r="A34" s="24"/>
      <c r="B34" s="25" t="s">
        <v>3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6" t="str">
        <f>B34</f>
        <v>TOUR 4</v>
      </c>
      <c r="AG34" s="25"/>
      <c r="AH34" s="25" t="str">
        <f>IF(AH37&lt;&gt;0,B34," ")</f>
        <v>TOUR 4</v>
      </c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6" t="str">
        <f>IF(AH34&lt;&gt;" ",AH34," ")</f>
        <v>TOUR 4</v>
      </c>
      <c r="BM34" s="25"/>
      <c r="BN34" s="25" t="str">
        <f>IF(BN37&lt;&gt;0,BL34," ")</f>
        <v>TOUR 4</v>
      </c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6" t="str">
        <f>IF(BN34&lt;&gt;" ",BN34," ")</f>
        <v>TOUR 4</v>
      </c>
      <c r="CS34" s="25"/>
      <c r="DA34" s="17"/>
      <c r="DK34" s="18"/>
      <c r="DL34" s="18"/>
      <c r="DM34" s="18"/>
      <c r="DN34" s="18"/>
      <c r="DO34" s="18"/>
      <c r="DP34" s="18"/>
    </row>
    <row r="35" spans="1:120" s="28" customFormat="1" ht="26.25" customHeight="1">
      <c r="B35" s="29" t="str">
        <f>IF(B36=" "," ",IF($D$2="salle",IF(B36="Classique",IF(OR(COUNTIF(B40,"*B*"),COUNTIF(B40,"*M*")),"60 cm","Tri-Spots 40"),IF(B36="Poulies",IF(OR(COUNTIF(B40,"*B*"),COUNTIF(B40,"*M*")),"interdit","Tri-Spots 40 CO"))),IF($D$2="Fédéral",IF(AND(B36="Poulies",OR(COUNTIF(B40,"*B*"),COUNTIF(B40,"*M*"))),"Interdit",IF(AND(B36="Classique",OR(COUNTIF(B40,"*B*"),COUNTIF(B40,"*M*"))),"80 cm","122 cm")),IF($D$2="2x70",IF(B36="Classique",IF(OR(COUNTIF(B40,"*B*"),COUNTIF(B39,"*M*")),"80 cm","122 cm"),IF(B36="Poulies",IF(OR(COUNTIF(B40,"*B*"),COUNTIF(B40,"*M*")),"Interdit","80 Réduit")))," "))))</f>
        <v xml:space="preserve"> </v>
      </c>
      <c r="C35" s="29"/>
      <c r="D35" s="29" t="str">
        <f>IF(AND(OR(A36="1/16",A36="1/8",A36="1/4",A36="1/2",A36="Finale",A36="F+PF"),C36=" "),B35,IF(AND(OR($D$2="salle",$D$2="Fédéral",$D$2="2x70"),D36="Poulies",OR(COUNTIF(D40,"*B*"),COUNTIF(D40,"*M*"))),"Interdit",IF(AND($D$2="Salle",D36="Poulies"),"Tri-spot 40 CO",IF(AND($D$2="salle",D36="Classique",OR(COUNTIF(D40,"*B*"),COUNTIF(D40,"*M*"))),"60 cm",IF(AND($D$2="salle",D36="Classique"),"Tri-spot 40 CL",IF(AND($D$2="Fédéral",D36="Classique",OR(COUNTIF(D40,"*B*"),COUNTIF(D40,"*M*"))),"80 cm",IF(AND($D$2="Fédéral",OR(D36="Classique",D36="Poulies")),"122 cm",IF(AND($D$2="2x70",D36="Classique",OR(COUNTIF(D40,"*B*"),COUNTIF(D40,"*M*"))),"80 cm",IF(AND($D$2="2x70",D36="Classique"),"122 cm",IF(AND($D$2="2x70",D36="Poulies"),"80 réduit"," "))))))))))</f>
        <v xml:space="preserve"> </v>
      </c>
      <c r="E35" s="29"/>
      <c r="F35" s="29" t="str">
        <f>IF(AND(OR(A36="1/16",A36="1/8",A36="1/4",A36="F+PF",C36="1/16",C36="1/8",C36="1/4",C36="1/2",C36="Finale",C36="F+PF"),E36=" "),D35,IF(AND(OR($D$2="salle",$D$2="Fédéral",$D$2="2x70"),F36="Poulies",OR(COUNTIF(F40,"*B*"),COUNTIF(F40,"*M*"))),"Interdit",IF(AND($D$2="Salle",F36="Poulies"),"Tri-spot 40 CO",IF(AND($D$2="salle",F36="Classique",OR(COUNTIF(F40,"*B*"),COUNTIF(F40,"*M*"))),"60 cm",IF(AND($D$2="salle",F36="Classique"),"Tri-spot 40 CL",IF(AND($D$2="Fédéral",F36="Classique",OR(COUNTIF(F40,"*B*"),COUNTIF(F40,"*M*"))),"80 cm",IF(AND($D$2="Fédéral",OR(F36="Classique",F36="Poulies")),"122 cm",IF(AND($D$2="2x70",F36="Classique",OR(COUNTIF(F40,"*B*"),COUNTIF(F40,"*M*"))),"80 cm",IF(AND($D$2="2x70",F36="Classique"),"122 cm",IF(AND($D$2="2x70",F36="Poulies"),"80 réduit"," "))))))))))</f>
        <v xml:space="preserve"> </v>
      </c>
      <c r="G35" s="29"/>
      <c r="H35" s="29" t="str">
        <f>IF(AND(OR(A36="1/16",A36="1/8",A36="1/4",C36="1/16",C36="1/8",C36="1/4",C36="F+PF",E36="1/16",E36="1/8",E36="1/4",E36="1/2",E36="Finale",E36="F+PF"),G36=" "),F35,IF(AND(OR($D$2="salle",$D$2="Fédéral",$D$2="2x70"),H36="Poulies",OR(COUNTIF(H40,"*B*"),COUNTIF(H40,"*M*"))),"Interdit",IF(AND($D$2="Salle",H36="Poulies"),"Tri-spot 40 CO",IF(AND($D$2="salle",H36="Classique",OR(COUNTIF(H40,"*B*"),COUNTIF(H40,"*M*"))),"60 cm",IF(AND($D$2="salle",H36="Classique"),"Tri-spot 40 CL",IF(AND($D$2="Fédéral",H36="Classique",OR(COUNTIF(H40,"*B*"),COUNTIF(H40,"*M*"))),"80 cm",IF(AND($D$2="Fédéral",OR(H36="Classique",H36="Poulies")),"122 cm",IF(AND($D$2="2x70",H36="Classique",OR(COUNTIF(H40,"*B*"),COUNTIF(H40,"*M*"))),"80 cm",IF(AND($D$2="2x70",H36="Classique"),"122 cm",IF(AND($D$2="2x70",H36="Poulies"),"80 réduit"," "))))))))))</f>
        <v xml:space="preserve"> </v>
      </c>
      <c r="I35" s="29"/>
      <c r="J35" s="29" t="str">
        <f>IF(AND(OR(A36="1/16",A36="1/8",C36="1/16",C36="1/8",C36="1/4",E36="1/16",E36="1/8",E36="1/4",E36="F+PF",G36="1/16",G36="1/8",G36="1/4",G36="1/2",G36="Finale",G36="F+PF"),I36=" "),H35,IF(AND(OR($D$2="salle",$D$2="Fédéral",$D$2="2x70"),J36="Poulies",OR(COUNTIF(J40,"*B*"),COUNTIF(J40,"*M*"))),"Interdit",IF(AND($D$2="Salle",J36="Poulies"),"Tri-spot 40 CO",IF(AND($D$2="salle",J36="Classique",OR(COUNTIF(J40,"*B*"),COUNTIF(J40,"*M*"))),"60 cm",IF(AND($D$2="salle",J36="Classique"),"Tri-spot 40 CL",IF(AND($D$2="Fédéral",J36="Classique",OR(COUNTIF(J40,"*B*"),COUNTIF(J40,"*M*"))),"80 cm",IF(AND($D$2="Fédéral",OR(J36="Classique",J36="Poulies")),"122 cm",IF(AND($D$2="2x70",J36="Classique",OR(COUNTIF(J40,"*B*"),COUNTIF(J40,"*M*"))),"80 cm",IF(AND($D$2="2x70",J36="Classique"),"122 cm",IF(AND($D$2="2x70",J36="Poulies"),"80 réduit"," "))))))))))</f>
        <v xml:space="preserve"> </v>
      </c>
      <c r="K35" s="29"/>
      <c r="L35" s="29" t="str">
        <f>IF(AND(OR(A36="1/16",A36="1/8",C36="1/16",C36="1/8",E36="1/16",E36="1/8",E36="1/4",G36="1/16",G36="1/8",G36="1/4",G36="F+PF",I36="1/16",I36="1/8",I36="1/4",I36="1/2",I36="Finale",I36="F+PF"),K36=" "),J35,IF(AND(OR($D$2="salle",$D$2="Fédéral",$D$2="2x70"),L36="Poulies",OR(COUNTIF(L40,"*B*"),COUNTIF(L40,"*M*"))),"Interdit",IF(AND($D$2="Salle",L36="Poulies"),"Tri-spot 40 CO",IF(AND($D$2="salle",L36="Classique",OR(COUNTIF(L40,"*B*"),COUNTIF(L40,"*M*"))),"60 cm",IF(AND($D$2="salle",L36="Classique"),"Tri-spot 40 CL",IF(AND($D$2="Fédéral",L36="Classique",OR(COUNTIF(L40,"*B*"),COUNTIF(L40,"*M*"))),"80 cm",IF(AND($D$2="Fédéral",OR(L36="Classique",L36="Poulies")),"122 cm",IF(AND($D$2="2x70",L36="Classique",OR(COUNTIF(L40,"*B*"),COUNTIF(L40,"*M*"))),"80 cm",IF(AND($D$2="2x70",L36="Classique"),"122 cm",IF(AND($D$2="2x70",L36="Poulies"),"80 réduit"," "))))))))))</f>
        <v xml:space="preserve"> </v>
      </c>
      <c r="M35" s="29"/>
      <c r="N35" s="29" t="str">
        <f>IF(AND(OR(A36="1/16",A36="1/8",C36="1/16",C36="1/8",E36="1/16",E36="1/8",G36="1/16",G36="1/8",G36="1/4",I36="1/16",I36="1/8",I36="1/4",I36="F+PF",K36="1/16",K36="1/8",K36="1/4",K36="1/2",K36="Finale",K36="F+PF"),M36=" "),L35,IF(AND(OR($D$2="salle",$D$2="Fédéral",$D$2="2x70"),N36="Poulies",OR(COUNTIF(N40,"*B*"),COUNTIF(N40,"*M*"))),"Interdit",IF(AND($D$2="Salle",N36="Poulies"),"Tri-spot 40 CO",IF(AND($D$2="salle",N36="Classique",OR(COUNTIF(N40,"*B*"),COUNTIF(N40,"*M*"))),"60 cm",IF(AND($D$2="salle",N36="Classique"),"Tri-spot 40 CL",IF(AND($D$2="Fédéral",N36="Classique",OR(COUNTIF(N40,"*B*"),COUNTIF(N40,"*M*"))),"80 cm",IF(AND($D$2="Fédéral",OR(N36="Classique",N36="Poulies")),"122 cm",IF(AND($D$2="2x70",N36="Classique",OR(COUNTIF(N40,"*B*"),COUNTIF(N40,"*M*"))),"80 cm",IF(AND($D$2="2x70",N36="Classique"),"122 cm",IF(AND($D$2="2x70",N36="Poulies"),"80 réduit"," "))))))))))</f>
        <v xml:space="preserve"> </v>
      </c>
      <c r="O35" s="29"/>
      <c r="P35" s="29" t="str">
        <f>IF(AND(OR(A36="1/16",A36="1/8",C36="1/16",C36="1/8",E36="1/16",E36="1/8",G36="1/16",G36="1/8",I36="1/16",I36="1/8",I36="1/4",K36="1/16",K36="1/8",K36="1/4",K36="F+PF",M36="1/16",M36="1/8",M36="1/4",M36="1/2",M36="F+PF"),O36=" "),N35,IF(AND(OR($D$2="salle",$D$2="Fédéral",$D$2="2x70"),P36="Poulies",OR(COUNTIF(P40,"*B*"),COUNTIF(P40,"*M*"))),"Interdit",IF(AND($D$2="Salle",P36="Poulies"),"Tri-spot 40 CO",IF(AND($D$2="salle",P36="Classique",OR(COUNTIF(P40,"*B*"),COUNTIF(P40,"*M*"))),"60 cm",IF(AND($D$2="salle",P36="Classique"),"Tri-spot 40 CL",IF(AND($D$2="Fédéral",P36="Classique",OR(COUNTIF(P40,"*B*"),COUNTIF(P40,"*M*"))),"80 cm",IF(AND($D$2="Fédéral",OR(P36="Classique",P36="Poulies")),"122 cm",IF(AND($D$2="2x70",P36="Classique",OR(COUNTIF(P40,"*B*"),COUNTIF(P40,"*M*"))),"80 cm",IF(AND($D$2="2x70",P36="Classique"),"122 cm",IF(AND($D$2="2x70",P36="Poulies"),"80 réduit"," "))))))))))</f>
        <v xml:space="preserve"> </v>
      </c>
      <c r="Q35" s="29"/>
      <c r="R35" s="29" t="str">
        <f>IF(AND(OR(A36="1/16",C36="1/16",C36="1/8",E36="1/16",E36="1/8",G36="1/16",G36="1/8",I36="1/16",I36="1/8",K36="1/16",K36="1/8",K36="1/4",M36="1/16",M36="1/8",M36="1/4",M36="F+PF",O36="1/16",O36="1/8",O36="1/4",O36="1/2",O36="Finale",O36="F+PF"),Q36=" "),P35,IF(AND(OR($D$2="salle",$D$2="Fédéral",$D$2="2x70"),R36="Poulies",OR(COUNTIF(R40,"*B*"),COUNTIF(R40,"*M*"))),"Interdit",IF(AND($D$2="Salle",R36="Poulies"),"Tri-spot 40 CO",IF(AND($D$2="salle",R36="Classique",OR(COUNTIF(R40,"*B*"),COUNTIF(R40,"*M*"))),"60 cm",IF(AND($D$2="salle",R36="Classique"),"Tri-spot 40 CL",IF(AND($D$2="Fédéral",R36="Classique",OR(COUNTIF(R40,"*B*"),COUNTIF(R40,"*M*"))),"80 cm",IF(AND($D$2="Fédéral",OR(R36="Classique",R36="Poulies")),"122 cm",IF(AND($D$2="2x70",R36="Classique",OR(COUNTIF(R40,"*B*"),COUNTIF(R40,"*M*"))),"80 cm",IF(AND($D$2="2x70",R36="Classique"),"122 cm",IF(AND($D$2="2x70",R36="Poulies"),"80 réduit"," "))))))))))</f>
        <v xml:space="preserve"> </v>
      </c>
      <c r="S35" s="29"/>
      <c r="T35" s="29" t="str">
        <f>IF(AND(OR(A36="1/16",C36="1/16",E36="1/16",E36="1/8",G36="1/16",G36="1/8",I36="1/16",I36="1/8",K36="1/16",K36="1/8",M36="1/16",M36="1/8",M36="1/4",O36="1/16",O36="1/8",O36="1/4",O36="F+PF",Q36="1/16",Q36="1/8",Q36="1/4",Q36="1/2",Q36="FInale",Q36="F+PF"),S36=" "),R35,IF(AND(OR($D$2="salle",$D$2="Fédéral",$D$2="2x70"),T36="Poulies",OR(COUNTIF(T40,"*B*"),COUNTIF(T40,"*M*"))),"Interdit",IF(AND($D$2="Salle",T36="Poulies"),"Tri-spot 40 CO",IF(AND($D$2="salle",T36="Classique",OR(COUNTIF(T40,"*B*"),COUNTIF(T40,"*M*"))),"60 cm",IF(AND($D$2="salle",T36="Classique"),"Tri-spot 40 CL",IF(AND($D$2="Fédéral",T36="Classique",OR(COUNTIF(T40,"*B*"),COUNTIF(T40,"*M*"))),"80 cm",IF(AND($D$2="Fédéral",OR(T36="Classique",T36="Poulies")),"122 cm",IF(AND($D$2="2x70",T36="Classique",OR(COUNTIF(T40,"*B*"),COUNTIF(T40,"*M*"))),"80 cm",IF(AND($D$2="2x70",T36="Classique"),"122 cm",IF(AND($D$2="2x70",T36="Poulies"),"80 réduit"," "))))))))))</f>
        <v xml:space="preserve"> </v>
      </c>
      <c r="U35" s="29"/>
      <c r="V35" s="29" t="str">
        <f>IF(AND(OR(A36="1/16",C36="1/16",E36="1/16",G36="1/16",G36="1/8",I36="1/16",I36="1/8",K36="1/16",K36="1/8",M36="1/16",M36="1/8",O36="1/16",O36="1/8",O36="1/4",Q36="1/16",Q36="1/8",Q36="1/4",Q36="F+PF",S36="1/16",S36="1/8",S36="1/4",S36="1/2",S36="Finale",S36="F+PF"),U36=" "),T35,IF(AND(OR($D$2="salle",$D$2="Fédéral",$D$2="2x70"),V36="Poulies",OR(COUNTIF(V40,"*B*"),COUNTIF(V40,"*M*"))),"Interdit",IF(AND($D$2="Salle",V36="Poulies"),"Tri-spot 40 CO",IF(AND($D$2="salle",V36="Classique",OR(COUNTIF(V40,"*B*"),COUNTIF(V40,"*M*"))),"60 cm",IF(AND($D$2="salle",V36="Classique"),"Tri-spot 40 CL",IF(AND($D$2="Fédéral",V36="Classique",OR(COUNTIF(V40,"*B*"),COUNTIF(V40,"*M*"))),"80 cm",IF(AND($D$2="Fédéral",OR(V36="Classique",V36="Poulies")),"122 cm",IF(AND($D$2="2x70",V36="Classique",OR(COUNTIF(V40,"*B*"),COUNTIF(V40,"*M*"))),"80 cm",IF(AND($D$2="2x70",V36="Classique"),"122 cm",IF(AND($D$2="2x70",V36="Poulies"),"80 réduit"," "))))))))))</f>
        <v xml:space="preserve"> </v>
      </c>
      <c r="W35" s="29"/>
      <c r="X35" s="29" t="str">
        <f>IF(AND(OR(A36="1/16",C36="1/16",E36="1/16",G36="1/16",I36="1/16",I36="1/8",K36="1/16",K36="1/8",M36="1/16",M36="1/8",O36="1/16",O36="1/8",Q36="1/16",Q36="1/8",Q36="1/4",S36="1/16",S36="1/8",S36="1/4",S36="F+PF",U36="1/16",U36="1/8",U36="1/4",U36="1/2",U36="Finale",U36="F+PF"),W36=" "),V35,IF(AND(OR($D$2="salle",$D$2="Fédéral",$D$2="2x70"),X36="Poulies",OR(COUNTIF(X40,"*B*"),COUNTIF(X40,"*M*"))),"Interdit",IF(AND($D$2="Salle",X36="Poulies"),"Tri-spot 40 CO",IF(AND($D$2="salle",X36="Classique",OR(COUNTIF(X40,"*B*"),COUNTIF(X40,"*M*"))),"60 cm",IF(AND($D$2="salle",X36="Classique"),"Tri-spot 40 CL",IF(AND($D$2="Fédéral",X36="Classique",OR(COUNTIF(X40,"*B*"),COUNTIF(X40,"*M*"))),"80 cm",IF(AND($D$2="Fédéral",OR(X36="Classique",X36="Poulies")),"122 cm",IF(AND($D$2="2x70",X36="Classique",OR(COUNTIF(X40,"*B*"),COUNTIF(X40,"*M*"))),"80 cm",IF(AND($D$2="2x70",X36="Classique"),"122 cm",IF(AND($D$2="2x70",X36="Poulies"),"80 réduit"," "))))))))))</f>
        <v xml:space="preserve"> </v>
      </c>
      <c r="Y35" s="29"/>
      <c r="Z35" s="29" t="str">
        <f>IF(AND(OR(A36="1/16",C36="1/16",E36="1/16",G36="1/16",I36="1/16",K36="1/16",K36="1/8",M36="1/16",M36="1/8",O36="1/16",O36="1/8",Q36="1/16",Q36="1/8",S36="1/16",S36="1/8",S36="1/4",U36="1/16",U36="1/8",U36="1/4",U36="F+PF",W36="1/16",W36="1/8",W36="1/4",W36="1/2",W36="Finale",W36="F+PF"),Y36=" "),X35,IF(AND(OR($D$2="salle",$D$2="Fédéral",$D$2="2x70"),Z36="Poulies",OR(COUNTIF(Z40,"*B*"),COUNTIF(Z40,"*M*"))),"Interdit",IF(AND($D$2="Salle",Z36="Poulies"),"Tri-spot 40 CO",IF(AND($D$2="salle",Z36="Classique",OR(COUNTIF(Z40,"*B*"),COUNTIF(Z40,"*M*"))),"60 cm",IF(AND($D$2="salle",Z36="Classique"),"Tri-spot 40 CL",IF(AND($D$2="Fédéral",Z36="Classique",OR(COUNTIF(Z40,"*B*"),COUNTIF(Z40,"*M*"))),"80 cm",IF(AND($D$2="Fédéral",OR(Z36="Classique",Z36="Poulies")),"122 cm",IF(AND($D$2="2x70",Z36="Classique",OR(COUNTIF(Z40,"*B*"),COUNTIF(Z40,"*M*"))),"80 cm",IF(AND($D$2="2x70",Z36="Classique"),"122 cm",IF(AND($D$2="2x70",Z36="Poulies"),"80 réduit"," "))))))))))</f>
        <v xml:space="preserve"> </v>
      </c>
      <c r="AA35" s="29"/>
      <c r="AB35" s="29" t="str">
        <f>IF(AND(OR(A36="1/16",C36="1/16",E36="1/16",G36="1/16",I36="1/16",K36="1/16",M36="1/16",M36="1/8",O36="1/16",O36="1/8",Q36="1/16",Q36="1/8",S36="1/16",S36="1/8",U36="1/16",U36="1/8",U36="1/4",W36="1/16",W36="1/8",W36="1/4",W36="F+PF",Y36="1/16",Y36="1/8",Y36="1/4",Y36="1/2",Y36="Finale",Y36="F+PF"),AA36=" "),Z35,IF(AND(OR($D$2="salle",$D$2="Fédéral",$D$2="2x70"),AB36="Poulies",OR(COUNTIF(AB40,"*B*"),COUNTIF(AB40,"*M*"))),"Interdit",IF(AND($D$2="Salle",AB36="Poulies"),"Tri-spot 40 CO",IF(AND($D$2="salle",AB36="Classique",OR(COUNTIF(AB40,"*B*"),COUNTIF(AB40,"*M*"))),"60 cm",IF(AND($D$2="salle",AB36="Classique"),"Tri-spot 40 CL",IF(AND($D$2="Fédéral",AB36="Classique",OR(COUNTIF(AB40,"*B*"),COUNTIF(AB40,"*M*"))),"80 cm",IF(AND($D$2="Fédéral",OR(AB36="Classique",AB36="Poulies")),"122 cm",IF(AND($D$2="2x70",AB36="Classique",OR(COUNTIF(AB40,"*B*"),COUNTIF(AB40,"*M*"))),"80 cm",IF(AND($D$2="2x70",AB36="Classique"),"122 cm",IF(AND($D$2="2x70",AB36="Poulies"),"80 réduit"," "))))))))))</f>
        <v xml:space="preserve"> </v>
      </c>
      <c r="AC35" s="29"/>
      <c r="AD35" s="29" t="str">
        <f>IF(AND(OR(A36="1/16",C36="1/16",E36="1/16",G36="1/16",I36="1/16",K36="1/16",M36="1/16",O36="1/16",O36="1/8",Q36="1/16",Q36="1/8",S36="1/16",S36="1/8",U36="1/16",U36="1/8",W36="1/16",W36="1/8",W36="1/4",Y36="1/16",Y36="1/8",Y36="1/4",Y36="F+PF",AA36="1/16",AA36="1/8",AA36="1/4",AA36="1/2",AA36="Finale",AA36="F+PF"),AC36=" "),AB35,IF(AND(OR($D$2="salle",$D$2="Fédéral",$D$2="2x70"),AD36="Poulies",OR(COUNTIF(AD40,"*B*"),COUNTIF(AD40,"*M*"))),"Interdit",IF(AND($D$2="Salle",AD36="Poulies"),"Tri-spot 40 CO",IF(AND($D$2="salle",AD36="Classique",OR(COUNTIF(AD40,"*B*"),COUNTIF(AD40,"*M*"))),"60 cm",IF(AND($D$2="salle",AD36="Classique"),"Tri-spot 40 CL",IF(AND($D$2="Fédéral",AD36="Classique",OR(COUNTIF(AD40,"*B*"),COUNTIF(AD40,"*M*"))),"80 cm",IF(AND($D$2="Fédéral",OR(AD36="Classique",AD36="Poulies")),"122 cm",IF(AND($D$2="2x70",AD36="Classique",OR(COUNTIF(AD40,"*B*"),COUNTIF(AD40,"*M*"))),"80 cm",IF(AND($D$2="2x70",AD36="Classique"),"122 cm",IF(AND($D$2="2x70",AD36="Poulies"),"80 réduit"," "))))))))))</f>
        <v xml:space="preserve"> </v>
      </c>
      <c r="AE35" s="29"/>
      <c r="AF35" s="29" t="str">
        <f>IF(AND(OR(A36="1/16",C36="1/16",E36="1/16",G36="1/16",I36="1/16",K36="1/16",M36="1/16",O36="1/16",Q36="1/16",Q36="1/8",S36="1/16",S36="1/8",U36="1/16",U36="1/8",W36="1/16",W36="1/8",Y36="1/16",Y36="1/8",Y36="1/4",AA36="1/16",AA36="1/8",AA36="1/4",AA36="F+PF",AC36="1/16",AC36="1/8",AC36="1/4",AC36="1/2",AC36="Finale",AC36="F+PF"),AE36=" "),AD35,IF(AND(OR($D$2="salle",$D$2="Fédéral",$D$2="2x70"),AF36="Poulies",OR(COUNTIF(AF40,"*B*"),COUNTIF(AF40,"*M*"))),"Interdit",IF(AND($D$2="Salle",AF36="Poulies"),"Tri-spot 40 CO",IF(AND($D$2="salle",AF36="Classique",OR(COUNTIF(AF40,"*B*"),COUNTIF(AF40,"*M*"))),"60 cm",IF(AND($D$2="salle",AF36="Classique"),"Tri-spot 40 CL",IF(AND($D$2="Fédéral",AF36="Classique",OR(COUNTIF(AF40,"*B*"),COUNTIF(AF40,"*M*"))),"80 cm",IF(AND($D$2="Fédéral",OR(AF36="Classique",AF36="Poulies")),"122 cm",IF(AND($D$2="2x70",AF36="Classique",OR(COUNTIF(AF40,"*B*"),COUNTIF(AF40,"*M*"))),"80 cm",IF(AND($D$2="2x70",AF36="Classique"),"122 cm",IF(AND($D$2="2x70",AF36="Poulies"),"80 réduit"," "))))))))))</f>
        <v xml:space="preserve"> </v>
      </c>
      <c r="AG35" s="29"/>
      <c r="AH35" s="29" t="str">
        <f>IF(AND(OR(C36="1/16",E36="1/16",G36="1/16",I36="1/16",K36="1/16",M36="1/16",O36="1/16",Q36="1/16",S36="1/16",S36="1/8",U36="1/16",U36="1/8",W36="1/16",W36="1/8",Y36="1/16",Y36="1/8",AA36="1/16",AA36="1/8",AA36="1/4",AC36="1/16",AC36="1/8",AC36="1/4",AC36="F+PF",AE36="1/16",AE36="1/8",AE36="1/4",AE36="1/2",AE36="Finale",AE36="F+PF"),AG36=" "),AF35,IF(AND(OR($D$2="salle",$D$2="Fédéral",$D$2="2x70"),AH36="Poulies",OR(COUNTIF(AH40,"*B*"),COUNTIF(AH40,"*M*"))),"Interdit",IF(AND($D$2="Salle",AH36="Poulies"),"Tri-spot 40 CO",IF(AND($D$2="salle",AH36="Classique",OR(COUNTIF(AH40,"*B*"),COUNTIF(AH40,"*M*"))),"60 cm",IF(AND($D$2="salle",AH36="Classique"),"Tri-spot 40 CL",IF(AND($D$2="Fédéral",AH36="Classique",OR(COUNTIF(AH40,"*B*"),COUNTIF(AH40,"*M*"))),"80 cm",IF(AND($D$2="Fédéral",OR(AH36="Classique",AH36="Poulies")),"122 cm",IF(AND($D$2="2x70",AH36="Classique",OR(COUNTIF(AH40,"*B*"),COUNTIF(AH40,"*M*"))),"80 cm",IF(AND($D$2="2x70",AH36="Classique"),"122 cm",IF(AND($D$2="2x70",AH36="Poulies"),"80 réduit"," "))))))))))</f>
        <v xml:space="preserve"> </v>
      </c>
      <c r="AI35" s="29"/>
      <c r="AJ35" s="29" t="str">
        <f>IF(AND(OR(E36="1/16",G36="1/16",I36="1/16",K36="1/16",M36="1/16",O36="1/16",Q36="1/16",S36="1/16",U36="1/16",U36="1/8",W36="1/16",W36="1/8",Y36="1/16",Y36="1/8",AA36="1/16",AA36="1/8",AC36="1/16",AC36="1/8",AC36="1/4",AE36="1/16",AE36="1/8",AE36="1/4",AE36="F+PF",AG36="1/16",AG36="1/8",AG36="1/4",AG36="1/2",AG36="Finale",AG36="F+PF"),AI36=" "),AH35,IF(AND(OR($D$2="salle",$D$2="Fédéral",$D$2="2x70"),AJ36="Poulies",OR(COUNTIF(AJ40,"*B*"),COUNTIF(AJ40,"*M*"))),"Interdit",IF(AND($D$2="Salle",AJ36="Poulies"),"Tri-spot 40 CO",IF(AND($D$2="salle",AJ36="Classique",OR(COUNTIF(AJ40,"*B*"),COUNTIF(AJ40,"*M*"))),"60 cm",IF(AND($D$2="salle",AJ36="Classique"),"Tri-spot 40 CL",IF(AND($D$2="Fédéral",AJ36="Classique",OR(COUNTIF(AJ40,"*B*"),COUNTIF(AJ40,"*M*"))),"80 cm",IF(AND($D$2="Fédéral",OR(AJ36="Classique",AJ36="Poulies")),"122 cm",IF(AND($D$2="2x70",AJ36="Classique",OR(COUNTIF(AJ40,"*B*"),COUNTIF(AJ40,"*M*"))),"80 cm",IF(AND($D$2="2x70",AJ36="Classique"),"122 cm",IF(AND($D$2="2x70",AJ36="Poulies"),"80 réduit"," "))))))))))</f>
        <v xml:space="preserve"> </v>
      </c>
      <c r="AK35" s="29"/>
      <c r="AL35" s="29" t="str">
        <f>IF(AND(OR(G36="1/16",I36="1/16",K36="1/16",M36="1/16",O36="1/16",Q36="1/16",S36="1/16",U36="1/16",W36="1/16",W36="1/8",Y36="1/16",Y36="1/8",AA36="1/16",AA36="1/8",AC36="1/16",AC36="1/8",AE36="1/16",AE36="1/8",AE36="1/4",AG36="1/16",AG36="1/8",AG36="1/4",AG36="F+PF",AI36="1/16",AI36="1/8",AI36="1/4",AI36="1/2",AI36="Finale",AI36="F+PF"),AK36=" "),AJ35,IF(AND(OR($D$2="salle",$D$2="Fédéral",$D$2="2x70"),AL36="Poulies",OR(COUNTIF(AL40,"*B*"),COUNTIF(AL40,"*M*"))),"Interdit",IF(AND($D$2="Salle",AL36="Poulies"),"Tri-spot 40 CO",IF(AND($D$2="salle",AL36="Classique",OR(COUNTIF(AL40,"*B*"),COUNTIF(AL40,"*M*"))),"60 cm",IF(AND($D$2="salle",AL36="Classique"),"Tri-spot 40 CL",IF(AND($D$2="Fédéral",AL36="Classique",OR(COUNTIF(AL40,"*B*"),COUNTIF(AL40,"*M*"))),"80 cm",IF(AND($D$2="Fédéral",OR(AL36="Classique",AL36="Poulies")),"122 cm",IF(AND($D$2="2x70",AL36="Classique",OR(COUNTIF(AL40,"*B*"),COUNTIF(AL40,"*M*"))),"80 cm",IF(AND($D$2="2x70",AL36="Classique"),"122 cm",IF(AND($D$2="2x70",AL36="Poulies"),"80 réduit"," "))))))))))</f>
        <v xml:space="preserve"> </v>
      </c>
      <c r="AM35" s="29"/>
      <c r="AN35" s="29" t="str">
        <f>IF(AND(OR(I36="1/16",K36="1/16",M36="1/16",O36="1/16",Q36="1/16",S36="1/16",U36="1/16",W36="1/16",Y36="1/16",Y36="1/8",AA36="1/16",AA36="1/8",AC36="1/16",AC36="1/8",AE36="1/16",AE36="1/8",AG36="1/16",AG36="1/8",AG36="1/4",AI36="1/16",AI36="1/8",AI36="1/4",AI36="F+PF",AK36="1/16",AK36="1/8",AK36="1/4",AK36="1/2",AK36="Finale",AK36="F+PF"),AM36=" "),AL35,IF(AND(OR($D$2="salle",$D$2="Fédéral",$D$2="2x70"),AN36="Poulies",OR(COUNTIF(AN40,"*B*"),COUNTIF(AN40,"*M*"))),"Interdit",IF(AND($D$2="Salle",AN36="Poulies"),"Tri-spot 40 CO",IF(AND($D$2="salle",AN36="Classique",OR(COUNTIF(AN40,"*B*"),COUNTIF(AN40,"*M*"))),"60 cm",IF(AND($D$2="salle",AN36="Classique"),"Tri-spot 40 CL",IF(AND($D$2="Fédéral",AN36="Classique",OR(COUNTIF(AN40,"*B*"),COUNTIF(AN40,"*M*"))),"80 cm",IF(AND($D$2="Fédéral",OR(AN36="Classique",AN36="Poulies")),"122 cm",IF(AND($D$2="2x70",AN36="Classique",OR(COUNTIF(AN40,"*B*"),COUNTIF(AN40,"*M*"))),"80 cm",IF(AND($D$2="2x70",AN36="Classique"),"122 cm",IF(AND($D$2="2x70",AN36="Poulies"),"80 réduit"," "))))))))))</f>
        <v xml:space="preserve"> </v>
      </c>
      <c r="AO35" s="29"/>
      <c r="AP35" s="29" t="str">
        <f>IF(AND(OR(K36="1/16",M36="1/16",O36="1/16",Q36="1/16",S36="1/16",U36="1/16",W36="1/16",Y36="1/16",AA36="1/16",AA36="1/8",AC36="1/16",AC36="1/8",AE36="1/16",AE36="1/8",AG36="1/16",AG36="1/8",AI36="1/16",AI36="1/8",AI36="1/4",AK36="1/16",AK36="1/8",AK36="1/4",AK36="F+PF",AM36="1/16",AM36="1/8",AM36="1/4",AM36="1/2",AM36="Finale",AM36="F+PF"),AO36=" "),AN35,IF(AND(OR($D$2="salle",$D$2="Fédéral",$D$2="2x70"),AP36="Poulies",OR(COUNTIF(AP40,"*B*"),COUNTIF(AP40,"*M*"))),"Interdit",IF(AND($D$2="Salle",AP36="Poulies"),"Tri-spot 40 CO",IF(AND($D$2="salle",AP36="Classique",OR(COUNTIF(AP40,"*B*"),COUNTIF(AP40,"*M*"))),"60 cm",IF(AND($D$2="salle",AP36="Classique"),"Tri-spot 40 CL",IF(AND($D$2="Fédéral",AP36="Classique",OR(COUNTIF(AP40,"*B*"),COUNTIF(AP40,"*M*"))),"80 cm",IF(AND($D$2="Fédéral",OR(AP36="Classique",AP36="Poulies")),"122 cm",IF(AND($D$2="2x70",AP36="Classique",OR(COUNTIF(AP40,"*B*"),COUNTIF(AP40,"*M*"))),"80 cm",IF(AND($D$2="2x70",AP36="Classique"),"122 cm",IF(AND($D$2="2x70",AP36="Poulies"),"80 réduit"," "))))))))))</f>
        <v xml:space="preserve"> </v>
      </c>
      <c r="AQ35" s="29"/>
      <c r="AR35" s="29" t="str">
        <f>IF(AND(OR(M36="1/16",O36="1/16",Q36="1/16",S36="1/16",U36="1/16",W36="1/16",Y36="1/16",AA36="1/16",AC36="1/16",AC36="1/8",AE36="1/16",AE36="1/8",AG36="1/16",AG36="1/8",AI36="1/16",AI36="1/8",AK36="1/16",AK36="1/8",AK36="1/4",AM36="1/16",AM36="1/8",AM36="1/4",AM36="F+PF",AO36="1/16",AO36="1/8",AO36="1/4",AO36="1/2",AO36="Finale",AO36="F+PF"),AQ36=" "),AP35,IF(AND(OR($D$2="salle",$D$2="Fédéral",$D$2="2x70"),AR36="Poulies",OR(COUNTIF(AR40,"*B*"),COUNTIF(AR40,"*M*"))),"Interdit",IF(AND($D$2="Salle",AR36="Poulies"),"Tri-spot 40 CO",IF(AND($D$2="salle",AR36="Classique",OR(COUNTIF(AR40,"*B*"),COUNTIF(AR40,"*M*"))),"60 cm",IF(AND($D$2="salle",AR36="Classique"),"Tri-spot 40 CL",IF(AND($D$2="Fédéral",AR36="Classique",OR(COUNTIF(AR40,"*B*"),COUNTIF(AR40,"*M*"))),"80 cm",IF(AND($D$2="Fédéral",OR(AR36="Classique",AR36="Poulies")),"122 cm",IF(AND($D$2="2x70",AR36="Classique",OR(COUNTIF(AR40,"*B*"),COUNTIF(AR40,"*M*"))),"80 cm",IF(AND($D$2="2x70",AR36="Classique"),"122 cm",IF(AND($D$2="2x70",AR36="Poulies"),"80 réduit"," "))))))))))</f>
        <v xml:space="preserve"> </v>
      </c>
      <c r="AS35" s="29"/>
      <c r="AT35" s="29" t="str">
        <f>IF(AND(OR(O36="1/16",Q36="1/16",S36="1/16",U36="1/16",W36="1/16",Y36="1/16",AA36="1/16",AC36="1/16",AE36="1/16",AE36="1/8",AG36="1/16",AG36="1/8",AI36="1/16",AI36="1/8",AK36="1/16",AK36="1/8",AM36="1/16",AM36="1/8",AM36="1/4",AO36="1/16",AO36="1/8",AO36="1/4",AO36="F+PF",AQ36="1/16",AQ36="1/8",AQ36="1/4",AQ36="1/2",AQ36="Finale",AQ36="F+PF"),AS36=" "),AR35,IF(AND(OR($D$2="salle",$D$2="Fédéral",$D$2="2x70"),AT36="Poulies",OR(COUNTIF(AT40,"*B*"),COUNTIF(AT40,"*M*"))),"Interdit",IF(AND($D$2="Salle",AT36="Poulies"),"Tri-spot 40 CO",IF(AND($D$2="salle",AT36="Classique",OR(COUNTIF(AT40,"*B*"),COUNTIF(AT40,"*M*"))),"60 cm",IF(AND($D$2="salle",AT36="Classique"),"Tri-spot 40 CL",IF(AND($D$2="Fédéral",AT36="Classique",OR(COUNTIF(AT40,"*B*"),COUNTIF(AT40,"*M*"))),"80 cm",IF(AND($D$2="Fédéral",OR(AT36="Classique",AT36="Poulies")),"122 cm",IF(AND($D$2="2x70",AT36="Classique",OR(COUNTIF(AT40,"*B*"),COUNTIF(AT40,"*M*"))),"80 cm",IF(AND($D$2="2x70",AT36="Classique"),"122 cm",IF(AND($D$2="2x70",AT36="Poulies"),"80 réduit"," "))))))))))</f>
        <v xml:space="preserve"> </v>
      </c>
      <c r="AU35" s="29"/>
      <c r="AV35" s="29" t="str">
        <f>IF(AND(OR(Q36="1/16",S36="1/16",U36="1/16",W36="1/16",Y36="1/16",AA36="1/16",AC36="1/16",AE36="1/16",AG36="1/16",AG36="1/8",AI36="1/16",AI36="1/8",AK36="1/16",AK36="1/8",AM36="1/16",AM36="1/8",AO36="1/16",AO36="1/8",AO36="1/4",AQ36="1/16",AQ36="1/8",AQ36="1/4",AQ36="F+PF",AS36="1/16",AS36="1/8",AS36="1/4",AS36="1/2",AS36="Finale",AS36="F+PF"),AU36=" "),AT35,IF(AND(OR($D$2="salle",$D$2="Fédéral",$D$2="2x70"),AV36="Poulies",OR(COUNTIF(AV40,"*B*"),COUNTIF(AV40,"*M*"))),"Interdit",IF(AND($D$2="Salle",AV36="Poulies"),"Tri-spot 40 CO",IF(AND($D$2="salle",AV36="Classique",OR(COUNTIF(AV40,"*B*"),COUNTIF(AV40,"*M*"))),"60 cm",IF(AND($D$2="salle",AV36="Classique"),"Tri-spot 40 CL",IF(AND($D$2="Fédéral",AV36="Classique",OR(COUNTIF(AV40,"*B*"),COUNTIF(AV40,"*M*"))),"80 cm",IF(AND($D$2="Fédéral",OR(AV36="Classique",AV36="Poulies")),"122 cm",IF(AND($D$2="2x70",AV36="Classique",OR(COUNTIF(AV40,"*B*"),COUNTIF(AV40,"*M*"))),"80 cm",IF(AND($D$2="2x70",AV36="Classique"),"122 cm",IF(AND($D$2="2x70",AV36="Poulies"),"80 réduit"," "))))))))))</f>
        <v xml:space="preserve"> </v>
      </c>
      <c r="AW35" s="29"/>
      <c r="AX35" s="29" t="str">
        <f>IF(AND(OR(S36="1/16",U36="1/16",W36="1/16",Y36="1/16",AA36="1/16",AC36="1/16",AE36="1/16",AG36="1/16",AI36="1/16",AI36="1/8",AK36="1/16",AK36="1/8",AM36="1/16",AM36="1/8",AO36="1/16",AO36="1/8",AQ36="1/16",AQ36="1/8",AQ36="1/4",AS36="1/16",AS36="1/8",AS36="1/4",AS36="F+PF",AU36="1/16",AU36="1/8",AU36="1/4",AU36="1/2",AU36="Finale",AU36="F+PF"),AW36=" "),AV35,IF(AND(OR($D$2="salle",$D$2="Fédéral",$D$2="2x70"),AX36="Poulies",OR(COUNTIF(AX40,"*B*"),COUNTIF(AX40,"*M*"))),"Interdit",IF(AND($D$2="Salle",AX36="Poulies"),"Tri-spot 40 CO",IF(AND($D$2="salle",AX36="Classique",OR(COUNTIF(AX40,"*B*"),COUNTIF(AX40,"*M*"))),"60 cm",IF(AND($D$2="salle",AX36="Classique"),"Tri-spot 40 CL",IF(AND($D$2="Fédéral",AX36="Classique",OR(COUNTIF(AX40,"*B*"),COUNTIF(AX40,"*M*"))),"80 cm",IF(AND($D$2="Fédéral",OR(AX36="Classique",AX36="Poulies")),"122 cm",IF(AND($D$2="2x70",AX36="Classique",OR(COUNTIF(AX40,"*B*"),COUNTIF(AX40,"*M*"))),"80 cm",IF(AND($D$2="2x70",AX36="Classique"),"122 cm",IF(AND($D$2="2x70",AX36="Poulies"),"80 réduit"," "))))))))))</f>
        <v xml:space="preserve"> </v>
      </c>
      <c r="AY35" s="29"/>
      <c r="AZ35" s="29" t="str">
        <f>IF(AND(OR(U36="1/16",W36="1/16",Y36="1/16",AA36="1/16",AC36="1/16",AE36="1/16",AG36="1/16",AI36="1/16",AK36="1/16",AK36="1/8",AM36="1/16",AM36="1/8",AO36="1/16",AO36="1/8",AQ36="1/16",AQ36="1/8",AS36="1/16",AS36="1/8",AS36="1/4",AU36="1/16",AU36="1/8",AU36="1/4",AU36="F+PF",AW36="1/16",AW36="1/8",AW36="1/4",AW36="1/2",AW36="Finale",AW36="F+PF"),AY36=" "),AX35,IF(AND(OR($D$2="salle",$D$2="Fédéral",$D$2="2x70"),AZ36="Poulies",OR(COUNTIF(AZ40,"*B*"),COUNTIF(AZ40,"*M*"))),"Interdit",IF(AND($D$2="Salle",AZ36="Poulies"),"Tri-spot 40 CO",IF(AND($D$2="salle",AZ36="Classique",OR(COUNTIF(AZ40,"*B*"),COUNTIF(AZ40,"*M*"))),"60 cm",IF(AND($D$2="salle",AZ36="Classique"),"Tri-spot 40 CL",IF(AND($D$2="Fédéral",AZ36="Classique",OR(COUNTIF(AZ40,"*B*"),COUNTIF(AZ40,"*M*"))),"80 cm",IF(AND($D$2="Fédéral",OR(AZ36="Classique",AZ36="Poulies")),"122 cm",IF(AND($D$2="2x70",AZ36="Classique",OR(COUNTIF(AZ40,"*B*"),COUNTIF(AZ40,"*M*"))),"80 cm",IF(AND($D$2="2x70",AZ36="Classique"),"122 cm",IF(AND($D$2="2x70",AZ36="Poulies"),"80 réduit"," "))))))))))</f>
        <v xml:space="preserve"> </v>
      </c>
      <c r="BA35" s="29"/>
      <c r="BB35" s="29" t="str">
        <f>IF(AND(OR(W36="1/16",Y36="1/16",AA36="1/16",AC36="1/16",AE36="1/16",AG36="1/16",AI36="1/16",AK36="1/16",AM36="1/16",AM36="1/8",AO36="1/16",AO36="1/8",AQ36="1/16",AQ36="1/8",AS36="1/16",AS36="1/8",AU36="1/16",AU36="1/8",AU36="1/4",AW36="1/16",AW36="1/8",AW36="1/4",AW36="F+PF",AY36="1/16",AY36="1/8",AY36="1/2",AY36="Finale",AY36="F+PF"),BA36=" "),AZ35,IF(AND(OR($D$2="salle",$D$2="Fédéral",$D$2="2x70"),BB36="Poulies",OR(COUNTIF(BB40,"*B*"),COUNTIF(BB40,"*M*"))),"Interdit",IF(AND($D$2="Salle",BB36="Poulies"),"Tri-spot 40 CO",IF(AND($D$2="salle",BB36="Classique",OR(COUNTIF(BB40,"*B*"),COUNTIF(BB40,"*M*"))),"60 cm",IF(AND($D$2="salle",BB36="Classique"),"Tri-spot 40 CL",IF(AND($D$2="Fédéral",BB36="Classique",OR(COUNTIF(BB40,"*B*"),COUNTIF(BB40,"*M*"))),"80 cm",IF(AND($D$2="Fédéral",OR(BB36="Classique",BB36="Poulies")),"122 cm",IF(AND($D$2="2x70",BB36="Classique",OR(COUNTIF(BB40,"*B*"),COUNTIF(BB40,"*M*"))),"80 cm",IF(AND($D$2="2x70",BB36="Classique"),"122 cm",IF(AND($D$2="2x70",BB36="Poulies"),"80 réduit"," "))))))))))</f>
        <v xml:space="preserve"> </v>
      </c>
      <c r="BC35" s="29"/>
      <c r="BD35" s="29" t="str">
        <f>IF(AND(OR(Y36="1/16",AA36="1/16",AC36="1/16",AE36="1/16",AG36="1/16",AI36="1/16",AK36="1/16",AM36="1/16",AO36="1/16",AO36="1/8",AQ36="1/16",AQ36="1/8",AS36="1/16",AS36="1/8",AU36="1/16",AU36="1/8",AW36="1/16",AW36="1/8",AW36="1/4",AY36="1/16",AY36="1/8",AY36="F+PF",BA36="1/16",BA36="1/8",BA36="1/4",BA36="1/2",BA36="Finale",BA36="F+PF"),BC36=" "),BB35,IF(AND(OR($D$2="salle",$D$2="Fédéral",$D$2="2x70"),BD36="Poulies",OR(COUNTIF(BD40,"*B*"),COUNTIF(BD40,"*M*"))),"Interdit",IF(AND($D$2="Salle",BD36="Poulies"),"Tri-spot 40 CO",IF(AND($D$2="salle",BD36="Classique",OR(COUNTIF(BD40,"*B*"),COUNTIF(BD40,"*M*"))),"60 cm",IF(AND($D$2="salle",BD36="Classique"),"Tri-spot 40 CL",IF(AND($D$2="Fédéral",BD36="Classique",OR(COUNTIF(BD40,"*B*"),COUNTIF(BD40,"*M*"))),"80 cm",IF(AND($D$2="Fédéral",OR(BD36="Classique",BD36="Poulies")),"122 cm",IF(AND($D$2="2x70",BD36="Classique",OR(COUNTIF(BD40,"*B*"),COUNTIF(BD40,"*M*"))),"80 cm",IF(AND($D$2="2x70",BD36="Classique"),"122 cm",IF(AND($D$2="2x70",BD36="Poulies"),"80 réduit"," "))))))))))</f>
        <v xml:space="preserve"> </v>
      </c>
      <c r="BE35" s="29"/>
      <c r="BF35" s="29" t="str">
        <f>IF(AND(OR(AA36="1/16",AC36="1/16",AE36="1/16",AG36="1/16",AI36="1/16",AK36="1/16",AM36="1/16",AO36="1/16",AQ36="1/16",AQ36="1/8",AS36="1/16",AS36="1/8",AU36="1/16",AU36="1/8",AW36="1/16",AW36="1/8",AY36="1/16",AY36="1/8",AY36="1/4",BA36="1/16",BA36="1/8",BA36="1/4",BA36="F+PF",BC36="1/16",BC36="1/8",BC36="1/4",BC36="1/2",BC36="Finale",BC36="F+PF"),BE36=" "),BD35,IF(AND(OR($D$2="salle",$D$2="Fédéral",$D$2="2x70"),BF36="Poulies",OR(COUNTIF(BF40,"*B*"),COUNTIF(BF40,"*M*"))),"Interdit",IF(AND($D$2="Salle",BF36="Poulies"),"Tri-spot 40 CO",IF(AND($D$2="salle",BF36="Classique",OR(COUNTIF(BF40,"*B*"),COUNTIF(BF40,"*M*"))),"60 cm",IF(AND($D$2="salle",BF36="Classique"),"Tri-spot 40 CL",IF(AND($D$2="Fédéral",BF36="Classique",OR(COUNTIF(BF40,"*B*"),COUNTIF(BF40,"*M*"))),"80 cm",IF(AND($D$2="Fédéral",OR(BF36="Classique",BF36="Poulies")),"122 cm",IF(AND($D$2="2x70",BF36="Classique",OR(COUNTIF(BF40,"*B*"),COUNTIF(BF40,"*M*"))),"80 cm",IF(AND($D$2="2x70",BF36="Classique"),"122 cm",IF(AND($D$2="2x70",BF36="Poulies"),"80 réduit"," "))))))))))</f>
        <v xml:space="preserve"> </v>
      </c>
      <c r="BG35" s="29"/>
      <c r="BH35" s="29" t="str">
        <f>IF(AND(OR(AC36="1/16",AE36="1/16",AG36="1/16",AI36="1/16",AK36="1/16",AM36="1/16",AO36="1/16",AQ36="1/16",AS36="1/16",AS36="1/8",AU36="1/16",AU36="1/8",AW36="1/16",AW36="1/8",AY36="1/16",AY36="1/8",BA36="1/16",BA36="1/8",BA36="1/4",BC36="1/16",BC36="1/8",BC36="1/4",BC36="F+PF",BE36="1/16",BE36="1/8",BE36="1/4",BE36="1/2",BE36="Finale",BE36="F+PF"),BG36=" "),BF35,IF(AND(OR($D$2="salle",$D$2="Fédéral",$D$2="2x70"),BH36="Poulies",OR(COUNTIF(BH40,"*B*"),COUNTIF(BH40,"*M*"))),"Interdit",IF(AND($D$2="Salle",BH36="Poulies"),"Tri-spot 40 CO",IF(AND($D$2="salle",BH36="Classique",OR(COUNTIF(BH40,"*B*"),COUNTIF(BH40,"*M*"))),"60 cm",IF(AND($D$2="salle",BH36="Classique"),"Tri-spot 40 CL",IF(AND($D$2="Fédéral",BH36="Classique",OR(COUNTIF(BH40,"*B*"),COUNTIF(BH40,"*M*"))),"80 cm",IF(AND($D$2="Fédéral",OR(BH36="Classique",BH36="Poulies")),"122 cm",IF(AND($D$2="2x70",BH36="Classique",OR(COUNTIF(BH40,"*B*"),COUNTIF(BH40,"*M*"))),"80 cm",IF(AND($D$2="2x70",BH36="Classique"),"122 cm",IF(AND($D$2="2x70",BH36="Poulies"),"80 réduit"," "))))))))))</f>
        <v xml:space="preserve"> </v>
      </c>
      <c r="BI35" s="29"/>
      <c r="BJ35" s="29" t="str">
        <f>IF(AND(OR(AE36="1/16",AG36="1/16",AI36="1/16",AK36="1/16",AM36="1/16",AO36="1/16",AQ36="1/16",AS36="1/16",AU36="1/16",AU36="1/8",AW36="1/16",AW36="1/8",AY36="1/16",AY36="1/8",BA36="1/16",BA36="1/8",BC36="1/16",BC36="1/8",BC36="1/4",BE36="1/16",BE36="1/8",BE36="1/4",BE36="F+PF",BG36="1/16",BG36="1/8",BG36="1/4",BG36="1/2",BG36="Finale",BG36="F+PF"),BI36=" "),BH35,IF(AND(OR($D$2="salle",$D$2="Fédéral",$D$2="2x70"),BJ36="Poulies",OR(COUNTIF(BJ40,"*B*"),COUNTIF(BJ40,"*M*"))),"Interdit",IF(AND($D$2="Salle",BJ36="Poulies"),"Tri-spot 40 CO",IF(AND($D$2="salle",BJ36="Classique",OR(COUNTIF(BJ40,"*B*"),COUNTIF(BJ40,"*M*"))),"60 cm",IF(AND($D$2="salle",BJ36="Classique"),"Tri-spot 40 CL",IF(AND($D$2="Fédéral",BJ36="Classique",OR(COUNTIF(BJ40,"*B*"),COUNTIF(BJ40,"*M*"))),"80 cm",IF(AND($D$2="Fédéral",OR(BJ36="Classique",BJ36="Poulies")),"122 cm",IF(AND($D$2="2x70",BJ36="Classique",OR(COUNTIF(BJ40,"*B*"),COUNTIF(BJ40,"*M*"))),"80 cm",IF(AND($D$2="2x70",BJ36="Classique"),"122 cm",IF(AND($D$2="2x70",BJ36="Poulies"),"80 réduit"," "))))))))))</f>
        <v xml:space="preserve"> </v>
      </c>
      <c r="BK35" s="29"/>
      <c r="BL35" s="29" t="str">
        <f>IF(AND(OR(AG36="1/16",AI36="1/16",AK36="1/16",AM36="1/16",AO36="1/16",AQ36="1/16",AS36="1/16",AU36="1/16",AW36="1/16",AW36="1/8",AY36="1/16",AY36="1/8",BA36="1/16",BA36="1/8",BC36="1/16",BC36="1/8",BE36="1/16",BE36="1/8",BE36="1/4",BG36="1/16",BG36="1/8",BG36="1/4",BG36="F+PF",BI36="1/16",BI36="1/8",BI36="1/4",BI36="1/2",BI36="Finale",BI36="F+PF"),BK36=" "),BJ35,IF(AND(OR($D$2="salle",$D$2="Fédéral",$D$2="2x70"),BL36="Poulies",OR(COUNTIF(BL40,"*B*"),COUNTIF(BL40,"*M*"))),"Interdit",IF(AND($D$2="Salle",BL36="Poulies"),"Tri-spot 40 CO",IF(AND($D$2="salle",BL36="Classique",OR(COUNTIF(BL40,"*B*"),COUNTIF(BL40,"*M*"))),"60 cm",IF(AND($D$2="salle",BL36="Classique"),"Tri-spot 40 CL",IF(AND($D$2="Fédéral",BL36="Classique",OR(COUNTIF(BL40,"*B*"),COUNTIF(BL40,"*M*"))),"80 cm",IF(AND($D$2="Fédéral",OR(BL36="Classique",BL36="Poulies")),"122 cm",IF(AND($D$2="2x70",BL36="Classique",OR(COUNTIF(BL40,"*B*"),COUNTIF(BL40,"*M*"))),"80 cm",IF(AND($D$2="2x70",BL36="Classique"),"122 cm",IF(AND($D$2="2x70",BL36="Poulies"),"80 réduit"," "))))))))))</f>
        <v xml:space="preserve"> </v>
      </c>
      <c r="BM35" s="29"/>
      <c r="BN35" s="29" t="str">
        <f>IF(AND(OR(AI36="1/16",AK36="1/16",AM36="1/16",AO36="1/16",AQ36="1/16",AS36="1/16",AU36="1/16",AW36="1/16",AY36="1/16",AY36="1/8",BA36="1/16",BA36="1/8",BC36="1/16",BC36="1/8",BE36="1/16",BE36="1/8",BG36="1/16",BG36="1/8",BG36="1/4",BI36="1/16",BI36="1/8",BI36="1/4",BI36="F+PF",BK36="1/16",BK36="1/8",BK36="1/4",BK36="1/2",BK36="Finale",BK36="F+PF"),BM36=" "),BL35,IF(AND(OR($D$2="salle",$D$2="Fédéral",$D$2="2x70"),BN36="Poulies",OR(COUNTIF(BN40,"*B*"),COUNTIF(BN40,"*M*"))),"Interdit",IF(AND($D$2="Salle",BN36="Poulies"),"Tri-spot 40 CO",IF(AND($D$2="salle",BN36="Classique",OR(COUNTIF(BN40,"*B*"),COUNTIF(BN40,"*M*"))),"60 cm",IF(AND($D$2="salle",BN36="Classique"),"Tri-spot 40 CL",IF(AND($D$2="Fédéral",BN36="Classique",OR(COUNTIF(BN40,"*B*"),COUNTIF(BN40,"*M*"))),"80 cm",IF(AND($D$2="Fédéral",OR(BN36="Classique",BN36="Poulies")),"122 cm",IF(AND($D$2="2x70",BN36="Classique",OR(COUNTIF(BN40,"*B*"),COUNTIF(BN40,"*M*"))),"80 cm",IF(AND($D$2="2x70",BN36="Classique"),"122 cm",IF(AND($D$2="2x70",BN36="Poulies"),"80 réduit"," "))))))))))</f>
        <v xml:space="preserve"> </v>
      </c>
      <c r="BO35" s="29"/>
      <c r="BP35" s="29" t="str">
        <f>IF(AND(OR(AK36="1/16",AM36="1/16",AO36="1/16",AQ36="1/16",AS36="1/16",AU36="1/16",AW36="1/16",AY36="1/16",BA36="1/16",BA36="1/8",BC36="1/16",BC36="1/8",BE36="1/16",BE36="1/8",BG36="1/16",BG36="1/8",BI36="1/16",BI36="1/8",BI36="1/4",BK36="1/16",BK36="1/8",BK36="1/4",BK36="F+PF",BM36="1/16",BM36="1/8",BM36="1/4",BM36="1/2",BM36="Finale",BM36="F+PF"),BO36=" "),BN35,IF(AND(OR($D$2="salle",$D$2="Fédéral",$D$2="2x70"),BP36="Poulies",OR(COUNTIF(BP40,"*B*"),COUNTIF(BP40,"*M*"))),"Interdit",IF(AND($D$2="Salle",BP36="Poulies"),"Tri-spot 40 CO",IF(AND($D$2="salle",BP36="Classique",OR(COUNTIF(BP40,"*B*"),COUNTIF(BP40,"*M*"))),"60 cm",IF(AND($D$2="salle",BP36="Classique"),"Tri-spot 40 CL",IF(AND($D$2="Fédéral",BP36="Classique",OR(COUNTIF(BP40,"*B*"),COUNTIF(BP40,"*M*"))),"80 cm",IF(AND($D$2="Fédéral",OR(BP36="Classique",BP36="Poulies")),"122 cm",IF(AND($D$2="2x70",BP36="Classique",OR(COUNTIF(BP40,"*B*"),COUNTIF(BP40,"*M*"))),"80 cm",IF(AND($D$2="2x70",BP36="Classique"),"122 cm",IF(AND($D$2="2x70",BP36="Poulies"),"80 réduit"," "))))))))))</f>
        <v xml:space="preserve"> </v>
      </c>
      <c r="BQ35" s="29"/>
      <c r="BR35" s="29" t="str">
        <f>IF(AND(OR(AM36="1/16",AO36="1/16",AQ36="1/16",AS36="1/16",AU36="1/16",AW36="1/16",AY36="1/16",BA36="1/16",BC36="1/16",BC36="1/8",BE36="1/16",BE36="1/8",BG36="1/16",BG36="1/8",BI36="1/16",BI36="1/8",BK36="1/16",BK36="1/8",BK36="1/4",BM36="1/16",BM36="1/8",BM36="1/4",BM36="F+PF",BO36="1/8",BO36="1/4",BO36="1/2",BO36="Finale",BO36="F+PF"),BQ36=" "),BP35,IF(AND(OR($D$2="salle",$D$2="Fédéral",$D$2="2x70"),BR36="Poulies",OR(COUNTIF(BR40,"*B*"),COUNTIF(BR40,"*M*"))),"Interdit",IF(AND($D$2="Salle",BR36="Poulies"),"Tri-spot 40 CO",IF(AND($D$2="salle",BR36="Classique",OR(COUNTIF(BR40,"*B*"),COUNTIF(BR40,"*M*"))),"60 cm",IF(AND($D$2="salle",BR36="Classique"),"Tri-spot 40 CL",IF(AND($D$2="Fédéral",BR36="Classique",OR(COUNTIF(BR40,"*B*"),COUNTIF(BR40,"*M*"))),"80 cm",IF(AND($D$2="Fédéral",OR(BR36="Classique",BR36="Poulies")),"122 cm",IF(AND($D$2="2x70",BR36="Classique",OR(COUNTIF(BR40,"*B*"),COUNTIF(BR40,"*M*"))),"80 cm",IF(AND($D$2="2x70",BR36="Classique"),"122 cm",IF(AND($D$2="2x70",BR36="Poulies"),"80 réduit"," "))))))))))</f>
        <v xml:space="preserve"> </v>
      </c>
      <c r="BS35" s="29"/>
      <c r="BT35" s="29" t="str">
        <f>IF(AND(OR(AO36="1/16",AQ36="1/16",AS36="1/16",AU36="1/16",AW36="1/16",AY36="1/16",BA36="1/16",BC36="1/16",BE36="1/16",BE36="1/8",BG36="1/16",BG36="1/8",BI36="1/16",BI36="1/8",BK36="1/16",BK36="1/8",BM36="1/16",BM36="1/8",BM36="1/4",BO36="1/8",BO36="1/4",BO36="F+PF",BQ36="1/8",BQ36="1/4",BQ36="1/2",BQ36="Finale",BQ36="F+PF"),BS36=" "),BR35,IF(AND(OR($D$2="salle",$D$2="Fédéral",$D$2="2x70"),BT36="Poulies",OR(COUNTIF(BT40,"*B*"),COUNTIF(BT40,"*M*"))),"Interdit",IF(AND($D$2="Salle",BT36="Poulies"),"Tri-spot 40 CO",IF(AND($D$2="salle",BT36="Classique",OR(COUNTIF(BT40,"*B*"),COUNTIF(BT40,"*M*"))),"60 cm",IF(AND($D$2="salle",BT36="Classique"),"Tri-spot 40 CL",IF(AND($D$2="Fédéral",BT36="Classique",OR(COUNTIF(BT40,"*B*"),COUNTIF(BT40,"*M*"))),"80 cm",IF(AND($D$2="Fédéral",OR(BT36="Classique",BT36="Poulies")),"122 cm",IF(AND($D$2="2x70",BT36="Classique",OR(COUNTIF(BT40,"*B*"),COUNTIF(BT40,"*M*"))),"80 cm",IF(AND($D$2="2x70",BT36="Classique"),"122 cm",IF(AND($D$2="2x70",BT36="Poulies"),"80 réduit"," "))))))))))</f>
        <v xml:space="preserve"> </v>
      </c>
      <c r="BU35" s="29"/>
      <c r="BV35" s="29" t="str">
        <f>IF(AND(OR(AQ36="1/16",AS36="1/16",AU36="1/16",AW36="1/16",AY36="1/16",BA36="1/16",BC36="1/16",BE36="1/16",BG36="1/16",BG36="1/8",BI36="1/16",BI36="1/8",BK36="1/16",BK36="1/8",BM36="1/16",BM36="1/8",BO36="1/8",BO36="1/4",BQ36="1/8",BQ36="1/4",BQ36="F+PF",BS36="1/8",BS36="1/4",BS36="1/2",BS36="Finale",BS36="F+PF"),BU36=" "),BT35,IF(AND(OR($D$2="salle",$D$2="Fédéral",$D$2="2x70"),BV36="Poulies",OR(COUNTIF(BV40,"*B*"),COUNTIF(BV40,"*M*"))),"Interdit",IF(AND($D$2="Salle",BV36="Poulies"),"Tri-spot 40 CO",IF(AND($D$2="salle",BV36="Classique",OR(COUNTIF(BV40,"*B*"),COUNTIF(BV40,"*M*"))),"60 cm",IF(AND($D$2="salle",BV36="Classique"),"Tri-spot 40 CL",IF(AND($D$2="Fédéral",BV36="Classique",OR(COUNTIF(BV40,"*B*"),COUNTIF(BV40,"*M*"))),"80 cm",IF(AND($D$2="Fédéral",OR(BV36="Classique",BV36="Poulies")),"122 cm",IF(AND($D$2="2x70",BV36="Classique",OR(COUNTIF(BV40,"*B*"),COUNTIF(BV40,"*M*"))),"80 cm",IF(AND($D$2="2x70",BV36="Classique"),"122 cm",IF(AND($D$2="2x70",BV36="Poulies"),"80 réduit"," "))))))))))</f>
        <v xml:space="preserve"> </v>
      </c>
      <c r="BW35" s="29"/>
      <c r="BX35" s="29" t="str">
        <f>IF(AND(OR(AS36="1/16",AU36="1/16",AW36="1/16",AY36="1/16",BA36="1/16",BC36="1/16",BE36="1/16",BG36="1/16",BI36="1/16",BI36="1/8",BK36="1/16",BK36="1/8",BM36="1/16",BM36="1/8",BO36="1/8",BQ36="1/8",BQ36="1/4",BS36="1/8",BS36="1/4",BS36="F+PF",BU36="1/8",BU36="1/4",BU36="1/2",BU36="Finale",BU36="F+PF"),BW36=" "),BV35,IF(AND(OR($D$2="salle",$D$2="Fédéral",$D$2="2x70"),BX36="Poulies",OR(COUNTIF(BX40,"*B*"),COUNTIF(BX40,"*M*"))),"Interdit",IF(AND($D$2="Salle",BX36="Poulies"),"Tri-spot 40 CO",IF(AND($D$2="salle",BX36="Classique",OR(COUNTIF(BX40,"*B*"),COUNTIF(BX40,"*M*"))),"60 cm",IF(AND($D$2="salle",BX36="Classique"),"Tri-spot 40 CL",IF(AND($D$2="Fédéral",BX36="Classique",OR(COUNTIF(BX40,"*B*"),COUNTIF(BX40,"*M*"))),"80 cm",IF(AND($D$2="Fédéral",OR(BX36="Classique",BX36="Poulies")),"122 cm",IF(AND($D$2="2x70",BX36="Classique",OR(COUNTIF(BX40,"*B*"),COUNTIF(BX40,"*M*"))),"80 cm",IF(AND($D$2="2x70",BX36="Classique"),"122 cm",IF(AND($D$2="2x70",BX36="Poulies"),"80 réduit"," "))))))))))</f>
        <v xml:space="preserve"> </v>
      </c>
      <c r="BY35" s="29"/>
      <c r="BZ35" s="29" t="str">
        <f>IF(AND(OR(AU36="1/16",AW36="1/16",AY36="1/16",BA36="1/16",BC36="1/16",BE36="1/16",BG36="1/16",BI36="1/16",BK36="1/16",BK36="1/8",BM36="1/16",BM36="1/8",BO36="1/8",BQ36="1/8",BS36="1/8",BS36="1/4",BU36="1/8",BU36="1/4",BU36="F+PF",BW36="1/8",BW36="1/4",BW36="1/2",BW36="Finale",BW36="F+PF"),BY36=" "),BX35,IF(AND(OR($D$2="salle",$D$2="Fédéral",$D$2="2x70"),BZ36="Poulies",OR(COUNTIF(BZ40,"*B*"),COUNTIF(BZ40,"*M*"))),"Interdit",IF(AND($D$2="Salle",BZ36="Poulies"),"Tri-spot 40 CO",IF(AND($D$2="salle",BZ36="Classique",OR(COUNTIF(BZ40,"*B*"),COUNTIF(BZ40,"*M*"))),"60 cm",IF(AND($D$2="salle",BZ36="Classique"),"Tri-spot 40 CL",IF(AND($D$2="Fédéral",BZ36="Classique",OR(COUNTIF(BZ40,"*B*"),COUNTIF(BZ40,"*M*"))),"80 cm",IF(AND($D$2="Fédéral",OR(BZ36="Classique",BZ36="Poulies")),"122 cm",IF(AND($D$2="2x70",BZ36="Classique",OR(COUNTIF(BZ40,"*B*"),COUNTIF(BZ40,"*M*"))),"80 cm",IF(AND($D$2="2x70",BZ36="Classique"),"122 cm",IF(AND($D$2="2x70",BZ36="Poulies"),"80 réduit"," "))))))))))</f>
        <v xml:space="preserve"> </v>
      </c>
      <c r="CA35" s="29"/>
      <c r="CB35" s="29" t="str">
        <f>IF(AND(OR(AW36="1/16",AY36="1/16",BA36="1/16",BC36="1/16",BE36="1/16",BG36="1/16",BI36="1/16",BK36="1/16",BM36="1/16",BM36="1/8",BO36="1/8",BQ36="1/8",BS36="1/8",BU36="1/8",BU36="1/4",BW36="1/8",BW36="1/4",BW36="F+PF",BY36="1/8",BY36="1/4",BY36="1/2",BY36="Finale",BY36="F+PF"),CA36=" "),BZ35,IF(AND(OR($D$2="salle",$D$2="Fédéral",$D$2="2x70"),CB36="Poulies",OR(COUNTIF(CB40,"*B*"),COUNTIF(CB40,"*M*"))),"Interdit",IF(AND($D$2="Salle",CB36="Poulies"),"Tri-spot 40 CO",IF(AND($D$2="salle",CB36="Classique",OR(COUNTIF(CB40,"*B*"),COUNTIF(CB40,"*M*"))),"60 cm",IF(AND($D$2="salle",CB36="Classique"),"Tri-spot 40 CL",IF(AND($D$2="Fédéral",CB36="Classique",OR(COUNTIF(CB40,"*B*"),COUNTIF(CB40,"*M*"))),"80 cm",IF(AND($D$2="Fédéral",OR(CB36="Classique",CB36="Poulies")),"122 cm",IF(AND($D$2="2x70",CB36="Classique",OR(COUNTIF(CB40,"*B*"),COUNTIF(CB40,"*M*"))),"80 cm",IF(AND($D$2="2x70",CB36="Classique"),"122 cm",IF(AND($D$2="2x70",CB36="Poulies"),"80 réduit"," "))))))))))</f>
        <v xml:space="preserve"> </v>
      </c>
      <c r="CC35" s="29"/>
      <c r="CD35" s="29" t="str">
        <f>IF(AND(OR(AY36="1/16",BA36="1/16",BC36="1/16",BE36="1/16",BG36="1/16",BI36="1/16",BK36="1/16",BM36="1/16",BO36="1/8",BQ36="1/8",BS36="1/8",BU36="1/8",BW36="1/8",BW36="1/4",BY36="1/8",BY36="1/4",BY36="F+PF",CA36="1/8",CA36="1/4",CA36="1/2",CA36="Finale",CA36="F+PF"),CC36=" "),CB35,IF(AND(OR($D$2="salle",$D$2="Fédéral",$D$2="2x70"),CD36="Poulies",OR(COUNTIF(CD40,"*B*"),COUNTIF(CD40,"*M*"))),"Interdit",IF(AND($D$2="Salle",CD36="Poulies"),"Tri-spot 40 CO",IF(AND($D$2="salle",CD36="Classique",OR(COUNTIF(CD40,"*B*"),COUNTIF(CD40,"*M*"))),"60 cm",IF(AND($D$2="salle",CD36="Classique"),"Tri-spot 40 CL",IF(AND($D$2="Fédéral",CD36="Classique",OR(COUNTIF(CD40,"*B*"),COUNTIF(CD40,"*M*"))),"80 cm",IF(AND($D$2="Fédéral",OR(CD36="Classique",CD36="Poulies")),"122 cm",IF(AND($D$2="2x70",CD36="Classique",OR(COUNTIF(CD40,"*B*"),COUNTIF(CD40,"*M*"))),"80 cm",IF(AND($D$2="2x70",CD36="Classique"),"122 cm",IF(AND($D$2="2x70",CD36="Poulies"),"80 réduit"," "))))))))))</f>
        <v xml:space="preserve"> </v>
      </c>
      <c r="CE35" s="29"/>
      <c r="CF35" s="29" t="str">
        <f>IF(AND(OR(BA36="1/16",BC36="1/16",BE36="1/16",BG36="1/16",BI36="1/16",BK36="1/16",BM36="1/16",BQ36="1/8",BS36="1/8",BU36="1/8",BW36="1/8",BY36="1/8",BY36="1/4",CA36="1/8",CA36="1/4",CA36="F+PF",CC36="1/8",CC36="1/4",CC36="1/2",CC36="Finale",CC36="F+PF"),CE36=" "),CD35,IF(AND(OR($D$2="salle",$D$2="Fédéral",$D$2="2x70"),CF36="Poulies",OR(COUNTIF(CF40,"*B*"),COUNTIF(CF40,"*M*"))),"Interdit",IF(AND($D$2="Salle",CF36="Poulies"),"Tri-spot 40 CO",IF(AND($D$2="salle",CF36="Classique",OR(COUNTIF(CF40,"*B*"),COUNTIF(CF40,"*M*"))),"60 cm",IF(AND($D$2="salle",CF36="Classique"),"Tri-spot 40 CL",IF(AND($D$2="Fédéral",CF36="Classique",OR(COUNTIF(CF40,"*B*"),COUNTIF(CF40,"*M*"))),"80 cm",IF(AND($D$2="Fédéral",OR(CF36="Classique",CF36="Poulies")),"122 cm",IF(AND($D$2="2x70",CF36="Classique",OR(COUNTIF(CF40,"*B*"),COUNTIF(CF40,"*M*"))),"80 cm",IF(AND($D$2="2x70",CF36="Classique"),"122 cm",IF(AND($D$2="2x70",CF36="Poulies"),"80 réduit"," "))))))))))</f>
        <v xml:space="preserve"> </v>
      </c>
      <c r="CG35" s="29"/>
      <c r="CH35" s="29" t="str">
        <f>IF(AND(OR(BC36="1/16",BE36="1/16",BG36="1/16",BI36="1/16",BK36="1/16",BM36="1/16",BS36="1/8",BU36="1/8",BW36="1/8",BY36="1/8",CA36="1/8",CA36="1/4",CC36="1/8",CC36="1/4",CC36="F+PF",CE36="1/4",CE36="1/2",CE36="Finale",CE36="F+PF"),CG36=" "),CF35,IF(AND(OR($D$2="salle",$D$2="Fédéral",$D$2="2x70"),CH36="Poulies",OR(COUNTIF(CH40,"*B*"),COUNTIF(CH40,"*M*"))),"Interdit",IF(AND($D$2="Salle",CH36="Poulies"),"Tri-spot 40 CO",IF(AND($D$2="salle",CH36="Classique",OR(COUNTIF(CH40,"*B*"),COUNTIF(CH40,"*M*"))),"60 cm",IF(AND($D$2="salle",CH36="Classique"),"Tri-spot 40 CL",IF(AND($D$2="Fédéral",CH36="Classique",OR(COUNTIF(CH40,"*B*"),COUNTIF(CH40,"*M*"))),"80 cm",IF(AND($D$2="Fédéral",OR(CH36="Classique",CH36="Poulies")),"122 cm",IF(AND($D$2="2x70",CH36="Classique",OR(COUNTIF(CH40,"*B*"),COUNTIF(CH40,"*M*"))),"80 cm",IF(AND($D$2="2x70",CH36="Classique"),"122 cm",IF(AND($D$2="2x70",CH36="Poulies"),"80 réduit"," "))))))))))</f>
        <v xml:space="preserve"> </v>
      </c>
      <c r="CI35" s="29"/>
      <c r="CJ35" s="29" t="str">
        <f>IF(AND(OR(BE36="1/16",BG36="1/16",BI36="1/16",BK36="1/16",BM36="1/16",BU36="1/8",BW36="1/8",BY36="1/8",CA36="1/8",CC36="1/8",CC36="1/4",CE36="1/4",CE36="F+PF",CG36="1/4",CG36="1/2",CG36="Finale",CG36="F+PF"),CI36=" "),CH35,IF(AND(OR($D$2="salle",$D$2="Fédéral",$D$2="2x70"),CJ36="Poulies",OR(COUNTIF(CJ40,"*B*"),COUNTIF(CJ40,"*M*"))),"Interdit",IF(AND($D$2="Salle",CJ36="Poulies"),"Tri-spot 40 CO",IF(AND($D$2="salle",CJ36="Classique",OR(COUNTIF(CJ40,"*B*"),COUNTIF(CJ40,"*M*"))),"60 cm",IF(AND($D$2="salle",CJ36="Classique"),"Tri-spot 40 CL",IF(AND($D$2="Fédéral",CJ36="Classique",OR(COUNTIF(CJ40,"*B*"),COUNTIF(CJ40,"*M*"))),"80 cm",IF(AND($D$2="Fédéral",OR(CJ36="Classique",CJ36="Poulies")),"122 cm",IF(AND($D$2="2x70",CJ36="Classique",OR(COUNTIF(CJ40,"*B*"),COUNTIF(CJ40,"*M*"))),"80 cm",IF(AND($D$2="2x70",CJ36="Classique"),"122 cm",IF(AND($D$2="2x70",CJ36="Poulies"),"80 réduit"," "))))))))))</f>
        <v xml:space="preserve"> </v>
      </c>
      <c r="CK35" s="29"/>
      <c r="CL35" s="29" t="str">
        <f>IF(AND(OR(BG36="1/16",BI36="1/16",BK36="1/16",BM36="1/16",BW36="1/8",BY36="1/8",CA36="1/8",CC36="1/8",CE36="1/4",CG36="1/4",CG36="F+PF",CI36="1/4",CI36="1/2",CI36="Finale",CI36="F+PF"),CK36=" "),CJ35,IF(AND(OR($D$2="salle",$D$2="Fédéral",$D$2="2x70"),CL36="Poulies",OR(COUNTIF(CL40,"*B*"),COUNTIF(CL40,"*M*"))),"Interdit",IF(AND($D$2="Salle",CL36="Poulies"),"Tri-spot 40 CO",IF(AND($D$2="salle",CL36="Classique",OR(COUNTIF(CL40,"*B*"),COUNTIF(CL40,"*M*"))),"60 cm",IF(AND($D$2="salle",CL36="Classique"),"Tri-spot 40 CL",IF(AND($D$2="Fédéral",CL36="Classique",OR(COUNTIF(CL40,"*B*"),COUNTIF(CL40,"*M*"))),"80 cm",IF(AND($D$2="Fédéral",OR(CL36="Classique",CL36="Poulies")),"122 cm",IF(AND($D$2="2x70",CL36="Classique",OR(COUNTIF(CL40,"*B*"),COUNTIF(CL40,"*M*"))),"80 cm",IF(AND($D$2="2x70",CL36="Classique"),"122 cm",IF(AND($D$2="2x70",CL36="Poulies"),"80 réduit"," "))))))))))</f>
        <v xml:space="preserve"> </v>
      </c>
      <c r="CM35" s="29"/>
      <c r="CN35" s="29" t="str">
        <f>IF(AND(OR(BI36="1/16",BK36="1/16",BM36="1/16",BY36="1/8",CA36="1/8",CC36="1/8",CG36="1/4",CI36="1/4",CI36="F+PF",CK36="1/4",CK36="1/2",CK36="Finale",CK36="F+PF"),CM36=" "),CL35,IF(AND(OR($D$2="salle",$D$2="Fédéral",$D$2="2x70"),CN36="Poulies",OR(COUNTIF(CN40,"*B*"),COUNTIF(CN40,"*M*"))),"Interdit",IF(AND($D$2="Salle",CN36="Poulies"),"Tri-spot 40 CO",IF(AND($D$2="salle",CN36="Classique",OR(COUNTIF(CN40,"*B*"),COUNTIF(CN40,"*M*"))),"60 cm",IF(AND($D$2="salle",CN36="Classique"),"Tri-spot 40 CL",IF(AND($D$2="Fédéral",CN36="Classique",OR(COUNTIF(CN40,"*B*"),COUNTIF(CN40,"*M*"))),"80 cm",IF(AND($D$2="Fédéral",OR(CN36="Classique",CN36="Poulies")),"122 cm",IF(AND($D$2="2x70",CN36="Classique",OR(COUNTIF(CN40,"*B*"),COUNTIF(CN40,"*M*"))),"80 cm",IF(AND($D$2="2x70",CN36="Classique"),"122 cm",IF(AND($D$2="2x70",CN36="Poulies"),"80 réduit"," "))))))))))</f>
        <v xml:space="preserve"> </v>
      </c>
      <c r="CO35" s="29"/>
      <c r="CP35" s="29" t="str">
        <f>IF(AND(OR(BK36="1/16",BM36="1/16",CA36="1/8",CC36="1/8",CI36="1/4",CK36="1/4",CK36="F+PF",CM36="1/2",CM36="Finale",CM36="F+PF"),CO36=" "),CN35,IF(AND(OR($D$2="salle",$D$2="Fédéral",$D$2="2x70"),CP36="Poulies",OR(COUNTIF(CP40,"*B*"),COUNTIF(CP40,"*M*"))),"Interdit",IF(AND($D$2="Salle",CP36="Poulies"),"Tri-spot 40 CO",IF(AND($D$2="salle",CP36="Classique",OR(COUNTIF(CP40,"*B*"),COUNTIF(CP40,"*M*"))),"60 cm",IF(AND($D$2="salle",CP36="Classique"),"Tri-spot 40 CL",IF(AND($D$2="Fédéral",CP36="Classique",OR(COUNTIF(CP40,"*B*"),COUNTIF(CP40,"*M*"))),"80 cm",IF(AND($D$2="Fédéral",OR(CP36="Classique",CP36="Poulies")),"122 cm",IF(AND($D$2="2x70",CP36="Classique",OR(COUNTIF(CP40,"*B*"),COUNTIF(CP40,"*M*"))),"80 cm",IF(AND($D$2="2x70",CP36="Classique"),"122 cm",IF(AND($D$2="2x70",CP36="Poulies"),"80 réduit"," "))))))))))</f>
        <v xml:space="preserve"> </v>
      </c>
      <c r="CQ35" s="29"/>
      <c r="CR35" s="29" t="str">
        <f>IF(AND(OR(BM36="1/16",CC36="1/8",CK36="1/4",CM36="F+PF",CO36="1/2",CO36="Finale"),CQ36=" "),CP35,IF(AND(OR($D$2="salle",$D$2="Fédéral",$D$2="2x70"),CR36="Poulies",OR(COUNTIF(CR40,"*B*"),COUNTIF(CR40,"*M*"))),"Interdit",IF(AND($D$2="Salle",CR36="Poulies"),"Tri-spot 40 CO",IF(AND($D$2="salle",CR36="Classique",OR(COUNTIF(CR40,"*B*"),COUNTIF(CR40,"*M*"))),"60 cm",IF(AND($D$2="salle",CR36="Classique"),"Tri-spot 40 CL",IF(AND($D$2="Fédéral",CR36="Classique",OR(COUNTIF(CR40,"*B*"),COUNTIF(CR40,"*M*"))),"80 cm",IF(AND($D$2="Fédéral",OR(CR36="Classique",CR36="Poulies")),"122 cm",IF(AND($D$2="2x70",CR36="Classique",OR(COUNTIF(CR40,"*B*"),COUNTIF(CR40,"*M*"))),"80 cm",IF(AND($D$2="2x70",CR36="Classique"),"122 cm",IF(AND($D$2="2x70",CR36="Poulies"),"80 réduit"," "))))))))))</f>
        <v xml:space="preserve"> </v>
      </c>
      <c r="DA35" s="17"/>
      <c r="DK35" s="18"/>
      <c r="DL35" s="18"/>
      <c r="DM35" s="18"/>
      <c r="DN35" s="18"/>
      <c r="DO35" s="18"/>
      <c r="DP35" s="18"/>
    </row>
    <row r="36" spans="1:120" s="33" customFormat="1" ht="26.25" customHeight="1" thickBot="1">
      <c r="A36" s="32" t="str">
        <f>IF(B40=0," ",IF(COUNTIF(B40,"*1/16*"),"1/16",IF(COUNTIF(B40,"*1/8*"),"1/8",IF(COUNTIF(B40,"*1/4*"),"1/4",IF(COUNTIF(B40,"*1/2*"),"1/2",IF(COUNTIF(B40,"*Finale +*"),"F+PF","Finale"))))))</f>
        <v xml:space="preserve"> </v>
      </c>
      <c r="B36" s="33" t="str">
        <f>IF(B40=0," ",IF(OR(COUNTIF(B40,"*Poulie*"),COUNTIF(B40,"*CO*")),"Poulies","Classique"))</f>
        <v xml:space="preserve"> </v>
      </c>
      <c r="C36" s="32" t="str">
        <f>IF(OR(A36="1/16",A36="1/8",A36="1/4",A36="1/2",A36="F+PF",A36="Finale")," ",IF(D40&gt;0,IF(COUNTIF(D40,"*1/16*"),"1/16",IF(COUNTIF(D40,"*1/8*"),"1/8",IF(COUNTIF(D40,"*1/4"),"1/4",IF(COUNTIF(D40,"*1/2*"),"1/2",IF(COUNTIF(D40,"*Finale +*"),"F+PF","Finale")))))," "))</f>
        <v xml:space="preserve"> </v>
      </c>
      <c r="D36" s="33" t="str">
        <f>IF(AND(OR(A36="1/16",A36="1/8",A36="1/4",A36="1/2",A36="F+PF",A36="Finale"),C36=" "),B36,IF(D40&gt;0,IF(OR(COUNTIF(D40,"*Poulie*"),COUNTIF(D40,"*CO*")),"Poulies","Classique")," "))</f>
        <v xml:space="preserve"> </v>
      </c>
      <c r="E36" s="34" t="str">
        <f>IF(OR(A36="1/16",A36="1/8",A36="1/4",A36="F+PF",C36="1/16",C36="1/8",C36="1/4",C36="1/2")," ",IF(F40&gt;0,IF(COUNTIF(F40,"*1/16*"),"1/16",IF(COUNTIF(F40,"*1/8*"),"1/8",IF(COUNTIF(F40,"*1/4*"),"1/4",IF(COUNTIF(F40,"*1/2*"),"1/2",IF(COUNTIF(F40,"*Finale +*"),"F+PF","Finale")))))," "))</f>
        <v xml:space="preserve"> </v>
      </c>
      <c r="F36" s="33" t="str">
        <f>IF(AND(OR(A36="1/16",A36="1/8",A36="1/4",A36="F+PF",C36="1/16",C36="1/8",C36="1/4",C36="1/2",C36="Finale",C36="F+PF",E36="1/16",E36="1/8",E36="1/4",E36="1/2",E36="Finale",E36="P+PF"),E36=" "),D36,IF(F40&gt;0,IF(OR(COUNTIF(F40,"*Poulie*"),COUNTIF(F40,"*CO*")),"Poulies","Classique")," "))</f>
        <v xml:space="preserve"> </v>
      </c>
      <c r="G36" s="34" t="str">
        <f>IF(OR(A36="1/16",A36="1/8",A36="1/4",C36="1/16",C36="1/8",C36="1/4",C36="Finale",C36="F+PF",E36="1/16",E36="1/8",E36="1/4",E36="1/2",E36="Finale",E36="F+PF")," ",IF(H40&gt;0,IF(COUNTIF(H40,"*1/16*"),"1/16",IF(COUNTIF(H40,"*1/8*"),"1/8",IF(COUNTIF(H40,"*1/4*"),"1/4",IF(COUNTIF(H40,"*1/2*"),"1/2",IF(OR(COUNTIF(H40,"*petite*"),COUNTIF(H40,"*pte*"),COUNTIF(H40,"*Finale +*")),"F+PF","Finale")))))," "))</f>
        <v xml:space="preserve"> </v>
      </c>
      <c r="H36" s="33" t="str">
        <f>IF(AND(OR(A36="1/16",A36="1/8",A36="1/4",C36="1/16",C36="1/8",C36="1/4",C36="F+PF",E36="1/16",E36="1/8",E36="1/4",E36="1/2",E36="Finale",E36="F+PF",G36="1/16",G36="1/8",G36="1/4",G36="1/2",G36="Finale",G36="F+PF"),G36=" "),F36,IF(H40&gt;0,IF(OR(COUNTIF(H40,"*Poulie*"),COUNTIF(H40,"*CO*")),"Poulies","Classique")," "))</f>
        <v xml:space="preserve"> </v>
      </c>
      <c r="I36" s="35" t="str">
        <f>IF(OR(A36="1/16",A36="1/8",C36="1/16",C36="1/8",C36="1/4",E36="1/16",E36="1/8",E36="1/4",E36="F+PF",G36="1/16",G36="1/8",G36="1/4",G36="1/2",G36="Finale",G36="F+PF")," ",IF(J40&gt;0,IF(COUNTIF(J40,"*1/16*"),"1/16",IF(COUNTIF(J40,"*1/8*"),"1/8",IF(COUNTIF(J40,"*1/4*"),"1/4",IF(COUNTIF(J40,"*1/2*"),"1/2",IF(COUNTIF(J40,"*Finale +*"),"F+PF","Finale")))))," "))</f>
        <v xml:space="preserve"> </v>
      </c>
      <c r="J36" s="33" t="str">
        <f>IF(AND(OR(A36="1/16",A36="1/8",C36="1/16",C36="1/8",C36="1/4",E36="1/16",E36="1/8",E36="1/4",E36="F+PF",G36="1/16",G36="1/8",G36="1/4",G36="1/2",G36="Finale",G36="F+PF"),I36=" "),H36,IF(J40&gt;0,IF(OR(COUNTIF(J40,"*CO*"),COUNTIF(J40,"*Poulie*")),"Poulies","Classique")," "))</f>
        <v xml:space="preserve"> </v>
      </c>
      <c r="K36" s="35" t="str">
        <f>IF(OR(A36="1/16",A36="1/8",C36="1/16",C36="1/8",E36="1/16",E36="1/8",E36="1/4",G36="1/16",G36="1/8",G36="1/4",G36="F+PF",I36="1/16",I36="1/8",I36="1/4",I36="1/2",I36="Finale",I36="F+PF")," ",IF(L40&gt;0,IF(COUNTIF(L40,"*1/16*"),"1/16",IF(COUNTIF(L40,"*1/8*"),"1/8",IF(COUNTIF(L40,"*1/4*"),"1/4",IF(COUNTIF(L40,"*1/2*"),"1/2",IF(COUNTIF(L40,"*Finale +*"),"F+PF","Finale")))))," "))</f>
        <v xml:space="preserve"> </v>
      </c>
      <c r="L36" s="33" t="str">
        <f>IF(AND(OR(A36="1/16",A36="1/8",C36="1/16",C36="1/8",E36="1/16",E36="1/8",E36="1/4",G36="1/16",G36="1/8",G36="1/4",G36="F+PF",I36="1/16",I36="1/8",I36="1/4",I36="1/2",I36="Finale",I36="F+PF"),K36=" "),J36,IF(L40&gt;0,IF(OR(COUNTIF(L40,"*CO*"),COUNTIF(L40,"*Poulie*")),"Poulies","Classique")," "))</f>
        <v xml:space="preserve"> </v>
      </c>
      <c r="M36" s="35" t="str">
        <f>IF(OR(A36="1/16",A36="1/8",C36="1/16",C36="1/8",E36="1/16",E36="1/8",G36="1/16",G36="1/8",G36="1/4",I36="1/16",I36="1/8",I36="1/4",I36="F+PF",K36="1/16",K36="1/8",K36="1/4",K36="1/2",K36="Finale",K36="F+PF")," ",IF(N40&gt;0,IF(COUNTIF(N40,"*1/16*"),"1/16",IF(COUNTIF(N40,"*1/8*"),"1/8",IF(COUNTIF(N40,"*1/4*"),"1/4",IF(COUNTIF(N40,"*1/2*"),"1/2",IF(COUNTIF(N40,"*Finale +*"),"F+PF","Finale")))))," "))</f>
        <v xml:space="preserve"> </v>
      </c>
      <c r="N36" s="33" t="str">
        <f>IF(AND(OR(A36="1/16",A36="1/8",C36="1/16",C36="1/8",E36="1/16",E36="1/8",G36="1/16",G36="1/8",G36="1/4",I36="1/16",I36="1/8",I36="1/4",I36="F+PF",K36="1/16",K36="1/8",K36="1/4",K36="1/2",K36="Finale",K36="F+PF",M36="1/16",M36="1/8",M36="1/4",M36="1/2",M36="Finale",M36="F+PF"),M36=" "),L36,IF(N40&gt;0,IF(OR(COUNTIF(N40,"*CO*"),COUNTIF(N40,"*Poulie*")),"Poulies","Classique")," "))</f>
        <v xml:space="preserve"> </v>
      </c>
      <c r="O36" s="35" t="str">
        <f>IF(OR(A36="1/16",A36="1/8",C36="1/16",C36="1/8",E36="1/16",E36="1/8",G36="1/16",G36="1/8",I36="1/16",I36="1/8",I36="1/4",K36="1/16",K36="1/8",K36="1/4",K36="F+PF",M36="1/16",M36="1/8",M36="1/4",M36="1/2",M36="Finale",M36="F+PF")," ",IF(P40&gt;0,IF(COUNTIF(P40,"*1/16*"),"1/16",IF(COUNTIF(P40,"*1/8*"),"1/8",IF(COUNTIF(P40,"*1/4*"),"1/4",IF(COUNTIF(P40,"*1/2*"),"1/2",IF(COUNTIF(P40,"*Finale +*"),"F+PF","Finale")))))," "))</f>
        <v xml:space="preserve"> </v>
      </c>
      <c r="P36" s="33" t="str">
        <f>IF(AND(OR(A36="1/16",A36="1/8",C36="1/16",C36="1/8",E36="1/16",E36="1/8",G36="1/16",G36="1/8",I36="1/16",I36="1/8",I36="1/4",K36="1/16",K36="1/8",K36="1/4",K36="F+PF",M36="1/16",M36="1/8",M36="1/4",M36="1/2",M36="Finale",M36="F+PF",O36="1/16",O36="1/8",O36="1/4",O36="1/2",O36="Finale",O36="F+PF"),O36=" "),N36,IF(P40&gt;0,IF(OR(COUNTIF(P40,"*CO*"),COUNTIF(P40,"*Poulie*")),"Poulies","Classique")," "))</f>
        <v xml:space="preserve"> </v>
      </c>
      <c r="Q36" s="35" t="str">
        <f>IF(OR(A36="1/16",C36="1/16",C36="1/8",E36="1/16",E36="1/8",G36="1/16",G36="1/8",I36="1/16",I36="1/8",K36="1/16",K36="1/8",K36="1/4",M36="1/16",M36="1/8",M36="1/4",M36="F+PF",O36="1/16",O36="1/8",O36="1/4",O36="1/2",O36="Finale",O36="F+PF")," ",IF(R40&gt;0,IF(COUNTIF(R40,"*1/16*"),"1/16",IF(COUNTIF(R40,"*1/8*"),"1/8",IF(COUNTIF(R40,"*1/4*"),"1/4",IF(COUNTIF(R40,"*1/2*"),"1/2",IF(COUNTIF(R40,"*Finale +*"),"F+PF","Finale")))))," "))</f>
        <v xml:space="preserve"> </v>
      </c>
      <c r="R36" s="33" t="str">
        <f>IF(AND(OR(A36="1/16",C36="1/16",C36="1/8",E36="1/16",E36="1/8",G36="1/16",G36="1/8",I36="1/16",I36="1/8",K36="1/16",K36="1/8",K36="1/4",M36="1/16",M36="1/8",M36="1/4",M36="F+PF",O36="1/16",O36="1/8",O36="1/4",O36="1/2",O36="Finale",O36="F+PF"),Q36=" "),P36,IF(R40&gt;0,IF(OR(COUNTIF(R40,"*CO*"),COUNTIF(R40,"*Poulie*")),"Poulies","Classique")," "))</f>
        <v xml:space="preserve"> </v>
      </c>
      <c r="S36" s="35" t="str">
        <f>IF(OR(A36="1/16",C36="1/16",E36="1/16",E36="1/8",G36="1/16",G36="1/8",I36="1/16",I36="1/8",K36="1/16",K36="1/8",M36="1/16",M36="1/8",M36="1/4",O36="1/16",O36="1/8",O36="1/4",O36="F+PF",Q36="1/16",Q36="1/8",Q36="1/4",Q36="1/2",Q36="Finale",Q36="F+PF")," ",IF(T40&gt;0,IF(COUNTIF(T40,"*1/16*"),"1/16",IF(COUNTIF(T40,"*1/8*"),"1/8",IF(COUNTIF(T40,"*1/4*"),"1/4",IF(COUNTIF(T40,"*1/2*"),"1/2",IF(COUNTIF(T40,"*Finale +*"),"F+PF","Finale")))))," "))</f>
        <v xml:space="preserve"> </v>
      </c>
      <c r="T36" s="33" t="str">
        <f>IF(AND(OR(A36="1/16",C36="1/16",E36="1/16",E36="1/8",G36="1/16",G36="1/8",I36="1/16",I36="1/8",K36="1/16",K36="1/8",M36="1/16",M36="1/8",M36="1/4",O36="1/16",O36="1/8",O36="1/4",O36="F+PF",Q36="1/16",Q36="1/8",Q36="1/4",Q36="1/2",Q36="Finale",Q36="F+PF"),S36=" "),R36,IF(T40&gt;0,IF(OR(COUNTIF(T40,"*CO*"),COUNTIF(T40,"*Poulie*")),"Poulies","Classique")," "))</f>
        <v xml:space="preserve"> </v>
      </c>
      <c r="U36" s="35" t="str">
        <f>IF(OR(A36="1/16",C36="1/16",E36="1/16",G36="1/16",G36="1/8",I36="1/16",I36="1/8",K36="1/16",K36="1/8",M36="1/16",M36="1/8",O36="1/16",O36="1/8",O36="1/4",Q36="1/16",Q36="1/8",Q36="1/4",Q36="F+PF",S36="1/16",S36="1/8",S36="1/4",S36="1/2",S36="Finale",S36="F+PF")," ",IF(V40&gt;0,IF(COUNTIF(V40,"*1/16*"),"1/16",IF(COUNTIF(V40,"*1/8*"),"1/8",IF(COUNTIF(V40,"*1/4*"),"1/4",IF(COUNTIF(V40,"*1/2*"),"1/2",IF(COUNTIF(V40,"*Finale +*"),"F+PF","Finale")))))," "))</f>
        <v xml:space="preserve"> </v>
      </c>
      <c r="V36" s="33" t="str">
        <f>IF(AND(OR(A36="1/16",C36="1/16",E36="1/16",G36="1/16",G36="1/8",I36="1/16",I36="1/8",K36="1/16",K36="1/8",M36="1/16",M36="1/8",O36="1/16",O36="1/8",O36="1/4",Q36="1/16",Q36="1/8",Q36="1/4",Q36="F+PF",S36="1/16",S36="1/8",S36="1/4",S36="1/2",S36="Finale",S36="F+PF"),U36=" "),T36,IF(V40&gt;0,IF(OR(COUNTIF(V40,"*CO*"),COUNTIF(V40,"*Poulie*")),"Poulies","Classique")," "))</f>
        <v xml:space="preserve"> </v>
      </c>
      <c r="W36" s="35" t="str">
        <f>IF(OR(A36="1/16",C36="1/16",E36="1/16",G36="1/16",I36="1/16",I36="1/8",K36="1/16",K36="1/8",M36="1/16",M36="1/8",O36="1/16",O36="1/8",Q36="1/16",Q36="1/8",Q36="1/4",S36="1/16",S36="1/8",S36="1/4",S36="F+PF",U36="1/16",U36="1/8",U36="1/4",U36="1/2",U36="Finale",U36="F+PF")," ",IF(X40&gt;0,IF(COUNTIF(X40,"*1/16*"),"1/16",IF(COUNTIF(X40,"*1/8*"),"1/8",IF(COUNTIF(X40,"*1/4*"),"1/4",IF(COUNTIF(X40,"*1/2*"),"1/2",IF(COUNTIF(X40,"*Finale +*"),"F+PF","Finale")))))," "))</f>
        <v xml:space="preserve"> </v>
      </c>
      <c r="X36" s="33" t="str">
        <f>IF(AND(OR(A36="1/16",C36="1/16",E36="1/16",G36="1/16",I36="1/16",I36="1/8",K36="1/16",K36="1/8",M36="1/16",M36="1/8",O36="1/16",O36="1/8",Q36="1/16",Q36="1/8",Q36="1/4",S36="1/16",S36="1/8",S36="1/4",S36="F+PF",U36="1/16",U36="1/8",U36="1/4",U36="1/2",U36="Finale",U36="F+PF"),W36=" "),V36,IF(X40&gt;0,IF(OR(COUNTIF(X40,"*CO*"),COUNTIF(X40,"*Poulie*")),"Poulies","Classique")," "))</f>
        <v xml:space="preserve"> </v>
      </c>
      <c r="Y36" s="35" t="str">
        <f>IF(OR(A36="1/16",C36="1/16",E36="1/16",G36="1/16",I36="1/16",K36="1/16",K36="1/8",M36="1/16",M36="1/8",O36="1/16",O36="1/8",Q36="1/16",Q36="1/8",S36="1/16",S36="1/8",S36="1/4",U36="1/16",U36="1/8",U36="1/4",U36="F+PF",W36="1/16",W36="1/8",W36="1/4",W36="1/2",W36="Finale",W36="F+PF")," ",IF(Z40&gt;0,IF(COUNTIF(Z40,"*1/16*"),"1/16",IF(COUNTIF(Z40,"*1/8*"),"1/8",IF(COUNTIF(Z40,"*1/4*"),"1/4",IF(COUNTIF(Z40,"*1/2*"),"1/2",IF(COUNTIF(Z40,"*Finale +*"),"F+PF","Finale")))))," "))</f>
        <v xml:space="preserve"> </v>
      </c>
      <c r="Z36" s="33" t="str">
        <f>IF(AND(OR(A36="1/16",C36="1/16",E36="1/16",G36="1/16",I36="1/16",K36="1/16",K36="1/8",M36="1/16",M36="1/8",O36="1/16",O36="1/8",Q36="1/16",Q36="1/8",S36="1/16",S36="1/8",S36="1/4",U36="1/16",U36="1/8",U36="1/4",U36="F+PF",W36="1/16",W36="1/8",W36="1/4",W36="1/2",W36="Finale",W36="F+PF"),Y36=" "),X36,IF(Z40&gt;0,IF(OR(COUNTIF(Z40,"*CO*"),COUNTIF(Z40,"*Poulie*")),"Poulies","Classique")," "))</f>
        <v xml:space="preserve"> </v>
      </c>
      <c r="AA36" s="35" t="str">
        <f>IF(OR(A36="1/16",C36="1/16",E36="1/16",G36="1/16",I36="1/16",K36="1/16",M36="1/16",M36="1/8",O36="1/16",O36="1/8",Q36="1/16",Q36="1/8",S36="1/16",S36="1/8",U36="1/16",U36="1/8",U36="1/4",W36="1/16",W36="1/8",W36="1/4",W36="F+PF",Y36="1/16",Y36="1/8",Y36="1/4",Y36="1/2",Y36="Finale",Y36="F+PF")," ",IF(AB40&gt;0,IF(COUNTIF(AB40,"*1/16*"),"1/16",IF(COUNTIF(AB40,"*1/8*"),"1/8",IF(COUNTIF(AB40,"*1/4*"),"1/4",IF(COUNTIF(AB40,"*1/2*"),"1/2",IF(COUNTIF(AB40,"*Finale +*"),"F+PF","Finale")))))," "))</f>
        <v xml:space="preserve"> </v>
      </c>
      <c r="AB36" s="33" t="str">
        <f>IF(AND(OR(A36="1/16",C36="1/16",E36="1/16",G36="1/16",I36="1/16",K36="1/16",M36="1/16",M36="1/8",O36="1/16",O36="1/8",Q36="1/16",Q36="1/8",S36="1/16",S36="1/8",U36="1/16",U36="1/8",U36="1/4",W36="1/16",W36="1/8",W36="1/4",W36="F+PF",Y36="1/16",Y36="1/8",Y36="1/4",Y36="1/2",Y36="Finale",Y36="F+PF"),AA36=" "),Z36,IF(AB40&gt;0,IF(OR(COUNTIF(AB40,"*CO*"),COUNTIF(AB40,"*Poulie*")),"Poulies","Classique")," "))</f>
        <v xml:space="preserve"> </v>
      </c>
      <c r="AC36" s="35" t="str">
        <f>IF(OR(A36="1/16",C36="1/16",E36="1/16",G36="1/16",I36="1/16",K36="1/16",M36="1/16",O36="1/16",O36="1/8",Q36="1/16",Q36="1/8",S36="1/16",S36="1/8",U36="1/16",U36="1/8",W36="1/16",W36="1/8",W36="1/4",Y36="1/16",Y36="1/8",Y36="1/4",Y36="F+PF",AA36="1/16",AA36="1/8",AA36="1/4",AA36="1/2",AA36="Finale",AA36="F+PF")," ",IF(AD40&gt;0,IF(COUNTIF(AD40,"*1/16*"),"1/16",IF(COUNTIF(AD40,"*1/8*"),"1/8",IF(COUNTIF(AD40,"*1/4*"),"1/4",IF(COUNTIF(AD40,"*1/2*"),"1/2",IF(COUNTIF(AD40,"*Finale +*"),"F+PF","Finale")))))," "))</f>
        <v xml:space="preserve"> </v>
      </c>
      <c r="AD36" s="33" t="str">
        <f>IF(AND(OR(A36="1/16",C36="1/16",E36="1/16",G36="1/16",I36="1/16",K36="1/16",M36="1/16",O36="1/16",O36="1/8",Q36="1/16",Q36="1/8",S36="1/16",S36="1/8",U36="1/16",U36="1/8",W36="1/16",W36="1/8",W36="1/4",Y36="1/16",Y36="1/8",Y36="1/4",Y36="F+PF",AA36="1/16",AA36="1/8",AA36="1/4",AA36="1/2",AA36="Finale",AA36="F+PF"),AC36=" "),AB36,IF(AD40&gt;0,IF(OR(COUNTIF(AD40,"*CO*"),COUNTIF(AD40,"*Poulie*")),"Poulies","Classique")," "))</f>
        <v xml:space="preserve"> </v>
      </c>
      <c r="AE36" s="35" t="str">
        <f>IF(OR(A36="1/16",C36="1/16",E36="1/16",G36="1/16",I36="1/16",K36="1/16",M36="1/16",O36="1/16",Q36="1/16",Q36="1/8",S36="1/16",S36="1/8",U36="1/16",U36="1/8",W36="1/16",W36="1/8",Y36="1/16",Y36="1/8",Y36="1/4",AA36="1/16",AA36="1/8",AA36="1/4",AA36="F+PF",AC36="1/16",AC36="1/8",AC36="1/4",AC36="1/2",AC36="Finale",AC36="F+PF")," ",IF(AF40&gt;0,IF(COUNTIF(AF40,"*1/16*"),"1/16",IF(COUNTIF(AF40,"*1/8*"),"1/8",IF(COUNTIF(AF40,"*1/4*"),"1/4",IF(COUNTIF(AF40,"*1/2*"),"1/2",IF(COUNTIF(AF40,"*Finale +*"),"F+PF","Finale")))))," "))</f>
        <v xml:space="preserve"> </v>
      </c>
      <c r="AF36" s="33" t="str">
        <f>IF(AND(OR(A36="1/16",C36="1/16",E36="1/16",G36="1/16",I36="1/16",K36="1/16",M36="1/16",O36="1/16",Q36="1/16",Q36="1/8",S36="1/16",S36="1/8",U36="1/16",U36="1/8",W36="1/16",W36="1/8",Y36="1/16",Y36="1/8",Y36="1/4",AA36="1/16",AA36="1/8",AA36="1/4",AA36="F+PF",AC36="1/16",AC36="1/8",AC36="1/4",AC36="1/2",AC36="Finale",AC36="F+PF"),AE36=" "),AD36,IF(AF40&gt;0,IF(OR(COUNTIF(AF40,"*CO*"),COUNTIF(AF40,"*Poulie*")),"Poulies","Classique")," "))</f>
        <v xml:space="preserve"> </v>
      </c>
      <c r="AG36" s="35" t="str">
        <f>IF(OR(C36="1/16",E36="1/16",G36="1/16",I36="1/16",K36="1/16",M36="1/16",O36="1/16",Q36="1/16",S36="1/16",S36="1/8",U36="1/16",U36="1/8",W36="1/16",W36="1/8",Y36="1/16",Y36="1/8",AA36="1/16",AA36="1/8",AA36="1/4",AC36="1/16",AC36="1/8",AC36="1/4",AC36="F+PF",AE36="1/16",AE36="1/8",AE36="1/4",AE36="1/2",AE36="Finale",AE36="F+PF")," ",IF(AH40&gt;0,IF(COUNTIF(AH40,"*1/16*"),"1/16",IF(COUNTIF(AH40,"*1/8*"),"1/8",IF(COUNTIF(AH40,"*1/4*"),"1/4",IF(COUNTIF(AH40,"*1/2*"),"1/2",IF(COUNTIF(AH40,"*Finale +*"),"F+PF","Finale")))))," "))</f>
        <v xml:space="preserve"> </v>
      </c>
      <c r="AH36" s="33" t="str">
        <f>IF(AND(OR(C36="1/16",E36="1/16",G36="1/16",I36="1/16",K36="1/16",M36="1/16",O36="1/16",Q36="1/16",S36="1/16",S36="1/8",U36="1/16",U36="1/8",W36="1/16",W36="1/8",Y36="1/16",Y36="1/8",AA36="1/16",AA36="1/8",AA36="1/4",AC36="1/16",AC36="1/8",AC36="1/4",AC36="F+PF",AE36="1/16",AE36="1/8",AE36="1/4",AE36="1/2",AE36="Finale",AE36="F+PF"),AG36=" "),AF36,IF(AH40&gt;0,IF(OR(COUNTIF(AH40,"*CO*"),COUNTIF(AH40,"*Poulie*")),"Poulies","Classique")," "))</f>
        <v xml:space="preserve"> </v>
      </c>
      <c r="AI36" s="32" t="str">
        <f>IF(OR(E36="1/16",G36="1/16",I36="1/16",K36="1/16",M36="1/16",O36="1/16",Q36="1/16",S36="1/16",U36="1/16",U36="1/8",W36="1/16",W36="1/8",Y36="1/16",Y36="1/8",AA36="1/16",AA36="1/8",AC36="1/16",AC36="1/8",AC36="1/4",AE36="1/16",AE36="1/8",AE36="1/4",AE36="F+PF",AG36="1/16",AG36="1/8",AG36="1/4",AG36="1/2",AG36="Finale",AG36="F+PF")," ",IF(AJ40&gt;0,IF(COUNTIF(AJ40,"*1/16*"),"1/16",IF(COUNTIF(AJ40,"*1/8*"),"1/8",IF(COUNTIF(AJ40,"*1/4*"),"1/4",IF(COUNTIF(AJ40,"*1/2*"),"1/2",IF(COUNTIF(AJ40,"*Finale +*"),"F+PF","Finale")))))," "))</f>
        <v xml:space="preserve"> </v>
      </c>
      <c r="AJ36" s="33" t="str">
        <f>IF(AND(OR(E36="1/16",G36="1/16",I36="1/16",K36="1/16",M36="1/16",O36="1/16",Q36="1/16",S36="1/16",U36="1/16",U36="1/8",W36="1/16",W36="1/8",Y36="1/16",Y36="1/8",AA36="1/16",AA36="1/8",AC36="1/16",AC36="1/8",AC36="1/4",AE36="1/16",AE36="1/8",AE36="1/4",AE36="F+PF",AG36="1/16",AG36="1/8",AG36="1/4",AG36="1/2",AG36="Finale",AG36="F+PF"),AI36=" "),AH36,IF(AJ40&gt;0,IF(OR(COUNTIF(AJ40,"*CO*"),COUNTIF(AJ40,"*Poulie*")),"Poulies","Classique")," "))</f>
        <v xml:space="preserve"> </v>
      </c>
      <c r="AK36" s="34" t="str">
        <f>IF(OR(G36="1/16",I36="1/16",K36="1/16",M36="1/16",O36="1/16",Q36="1/16",S36="1/16",U36="1/16",W36="1/16",W36="1/8",Y36="1/16",Y36="1/8",AA36="1/16",AA36="1/8",AC36="1/16",AC36="1/8",AE36="1/16",AE36="1/8",AE36="1/4",AG36="1/16",AG36="1/8",AG36="1/4",AG36="F+PF",AI36="1/16",AI36="1/8",AI36="1/4",AI36="1/2",AI36="Finale",AI36="F+PF")," ",IF(AL40&gt;0,IF(COUNTIF(AL40,"*1/16*"),"1/16",IF(COUNTIF(AL40,"*1/8*"),"1/8",IF(COUNTIF(AL40,"*1/4*"),"1/4",IF(COUNTIF(AL40,"*1/2*"),"1/2",IF(COUNTIF(AL40,"*Finale +*"),"F+PF","Finale")))))," "))</f>
        <v xml:space="preserve"> </v>
      </c>
      <c r="AL36" s="33" t="str">
        <f>IF(AND(OR(G36="1/16",I36="1/16",K36="1/16",M36="1/16",O36="1/16",Q36="1/16",S36="1/16",U36="1/16",W36="1/16",W36="1/8",Y36="1/16",Y36="1/8",AA36="1/16",AA36="1/8",AC36="1/16",AC36="1/8",AE36="1/16",AE36="1/8",AE36="1/4",AG36="1/16",AG36="1/8",AG36="1/4",AG36="F+PF",AI36="1/16",AI36="1/8",AI36="1/4",AI36="1/2",AI36="Finale",AI36="F+PF"),AK36=" "),AJ36,IF(AL40&gt;0,IF(OR(COUNTIF(AL40,"*CO*"),COUNTIF(AL40,"*Poulie*")),"Poulies","Classique")," "))</f>
        <v xml:space="preserve"> </v>
      </c>
      <c r="AM36" s="34" t="str">
        <f>IF(OR(I36="1/16",K36="1/16",M36="1/16",O36="1/16",Q36="1/16",S36="1/16",U36="1/16",W36="1/16",Y36="1/16",Y36="1/8",AA36="1/16",AA36="1/8",AC36="1/16",AC36="1/8",AE36="1/16",AE36="1/8",AG36="1/16",AG36="1/8",AG36="1/4",AI36="1/16",AI36="1/8",AI36="1/4",AI36="F+PF",AK36="1/16",AK36="1/8",AK36="1/4",AK36="1/2",AK36="Finale",AK36="F+PF")," ",IF(AN40&gt;0,IF(COUNTIF(AN40,"*1/16*"),"1/16",IF(COUNTIF(AN40,"*1/8*"),"1/8",IF(COUNTIF(AN40,"*1/4*"),"1/4",IF(COUNTIF(AN40,"*1/2*"),"1/2",IF(COUNTIF(AN40,"*Finale +*"),"F+PF","Finale")))))," "))</f>
        <v xml:space="preserve"> </v>
      </c>
      <c r="AN36" s="33" t="str">
        <f>IF(AND(OR(I36="1/16",K36="1/16",M36="1/16",O36="1/16",Q36="1/16",S36="1/16",U36="1/16",W36="1/16",Y36="1/16",Y36="1/8",AA36="1/16",AA36="1/8",AC36="1/16",AC36="1/8",AE36="1/16",AE36="1/8",AG36="1/16",AG36="1/8",AG36="1/4",AI36="1/16",AI36="1/8",AI36="1/4",AI36="F+PF",AK36="1/16",AK36="1/8",AK36="1/4",AK36="1/2",AK36="Finale",AK36="F+PF"),AM36=" "),AL36,IF(AN40&gt;0,IF(OR(COUNTIF(AN40,"*CO*"),COUNTIF(AN40,"*Poulie*")),"Poulies","Classique")," "))</f>
        <v xml:space="preserve"> </v>
      </c>
      <c r="AO36" s="35" t="str">
        <f>IF(OR(K36="1/16",M36="1/16",O36="1/16",Q36="1/16",S36="1/16",U36="1/16",W36="1/16",Y36="1/16",AA36="1/16",AA36="1/8",AC36="1/16",AC36="1/8",AE36="1/16",AE36="1/8",AG36="1/16",AG36="1/8",AI36="1/16",AI36="1/8",AI36="1/4",AK36="1/16",AK36="1/8",AK36="1/4",AK36="F+PF",AM36="1/16",AM36="1/8",AM36="1/4",AM36="1/2",AM36="Finale",AM36="F+PF")," ",IF(AP40&gt;0,IF(COUNTIF(AP40,"*1/16*"),"1/16",IF(COUNTIF(AP40,"*1/8*"),"1/8",IF(COUNTIF(AP40,"*1/4*"),"1/4",IF(COUNTIF(AP40,"*1/2*"),"1/2",IF(COUNTIF(AP40,"*Finale +*"),"F+PF","Finale")))))," "))</f>
        <v xml:space="preserve"> </v>
      </c>
      <c r="AP36" s="33" t="str">
        <f>IF(AND(OR(K36="1/16",M36="1/16",O36="1/16",Q36="1/16",S36="1/16",U36="1/16",W36="1/16",Y36="1/16",AA36="1/16",AA36="1/8",AC36="1/16",AC36="1/8",AE36="1/16",AE36="1/8",AG36="1/16",AG36="1/8",AI36="1/16",AI36="1/8",AI36="1/4",AK36="1/16",AK36="1/8",AK36="1/4",AK36="F+PF",AM36="1/16",AM36="1/8",AM36="1/4",AM36="1/2",AM36="Finale",AM36="F+PF"),AO36=" "),AN36,IF(AP40&gt;0,IF(OR(COUNTIF(AP40,"*CO*"),COUNTIF(AP40,"*Poulie*")),"Poulies","Classique")," "))</f>
        <v xml:space="preserve"> </v>
      </c>
      <c r="AQ36" s="35" t="str">
        <f>IF(OR(M36="1/16",O36="1/16",Q36="1/16",S36="1/16",U36="1/16",W36="1/16",Y36="1/16",AA36="1/16",AC36="1/16",AC36="1/8",AE36="1/16",AE36="1/8",AG36="1/16",AG36="1/8",AI36="1/16",AI36="1/8",AK36="1/16",AK36="1/8",AK36="1/4",AM36="1/16",AM36="1/8",AM36="1/4",AM36="F+PF",AO36="1/16",AO36="1/8",AO36="1/4",AO36="1/2",AO36="Finale",AO36="F+PF")," ",IF(AR40&gt;0,IF(COUNTIF(AR40,"*1/16*"),"1/16",IF(COUNTIF(AR40,"*1/8*"),"1/8",IF(COUNTIF(AR40,"*1/4*"),"1/4",IF(COUNTIF(AR40,"*1/2*"),"1/2",IF(COUNTIF(AR40,"*Finale +*"),"F+PF","Finale")))))," "))</f>
        <v xml:space="preserve"> </v>
      </c>
      <c r="AR36" s="33" t="str">
        <f>IF(AND(OR(M36="1/16",O36="1/16",Q36="1/16",S36="1/16",U36="1/16",W36="1/16",Y36="1/16",AA36="1/16",AC36="1/16",AC36="1/8",AE36="1/16",AE36="1/8",AG36="1/16",AG36="1/8",AI36="1/16",AI36="1/8",AK36="1/16",AK36="1/8",AK36="1/4",AM36="1/16",AM36="1/8",AM36="1/4",AM36="F+PF",AO36="1/16",AO36="1/8",AO36="1/4",AO36="1/2",AO36="Finale",AO36="F+PF"),AQ36=" "),AP36,IF(AR40&gt;0,IF(OR(COUNTIF(AR40,"*CO*"),COUNTIF(AR40,"*Poulie*")),"Poulies","Classique")," "))</f>
        <v xml:space="preserve"> </v>
      </c>
      <c r="AS36" s="35" t="str">
        <f>IF(OR(O36="1/16",Q36="1/16",S36="1/16",U36="1/16",W36="1/16",Y36="1/16",AA36="1/16",AC36="1/16",AE36="1/16",AE36="1/8",AG36="1/16",AG36="1/8",AI36="1/16",AI36="1/8",AK36="1/16",AK36="1/8",AM36="1/16",AM36="1/8",AM36="1/4",AO36="1/16",AO36="1/8",AO36="1/4",AO36="F+PF",AQ36="1/16",AQ36="1/8",AQ36="1/4",AQ36="1/2",AQ36="Finale",AQ36="F+PF")," ",IF(AT40&gt;0,IF(COUNTIF(AT40,"*1/16*"),"1/16",IF(COUNTIF(AT40,"*1/8*"),"1/8",IF(COUNTIF(AT40,"*1/4*"),"1/4",IF(COUNTIF(AT40,"*1/2*"),"1/2",IF(COUNTIF(AT40,"*Finale +*"),"F+PF","Finale")))))," "))</f>
        <v xml:space="preserve"> </v>
      </c>
      <c r="AT36" s="33" t="str">
        <f>IF(AND(OR(O36="1/16",Q36="1/16",S36="1/16",U36="1/16",W36="1/16",Y36="1/16",AA36="1/16",AC36="1/16",AE36="1/16",AE36="1/8",AG36="1/16",AG36="1/8",AI36="1/16",AI36="1/8",AK36="1/16",AK36="1/8",AM36="1/16",AM36="1/8",AM36="1/4",AO36="1/16",AO36="1/8",AO36="1/4",AO36="F+PF",AQ36="1/16",AQ36="1/8",AQ36="1/4",AQ36="1/2",AQ36="Finale",AQ36="F+PF"),AS36=" "),AR36,IF(AT40&gt;0,IF(OR(COUNTIF(AT40,"*CO*"),COUNTIF(AT40,"*Poulie*")),"Poulies","Classique")," "))</f>
        <v xml:space="preserve"> </v>
      </c>
      <c r="AU36" s="35" t="str">
        <f>IF(OR(Q36="1/16",S36="1/16",U36="1/16",W36="1/16",Y36="1/16",AA36="1/16",AC36="1/16",AE36="1/16",AG36="1/16",AG36="1/8",AI36="1/16",AI36="1/8",AK36="1/16",AK36="1/8",AM36="1/16",AM36="1/8",AO36="1/16",AO36="1/8",AO36="1/4",AQ36="1/16",AQ36="1/8",AQ36="1/4",AQ36="F+PF",AS36="1/16",AS36="1/8",AS36="1/4",AS36="1/2",AS36="Finale",AS36="F+PF")," ",IF(AV40&gt;0,IF(COUNTIF(AV40,"*1/16*"),"1/16",IF(COUNTIF(AV40,"*1/8*"),"1/8",IF(COUNTIF(AV40,"*1/4*"),"1/4",IF(COUNTIF(AV40,"*1/2*"),"1/2",IF(COUNTIF(AV40,"*Finale +*"),"F+PF","Finale")))))," "))</f>
        <v xml:space="preserve"> </v>
      </c>
      <c r="AV36" s="33" t="str">
        <f>IF(AND(OR(Q36="1/16",S36="1/16",U36="1/16",W36="1/16",Y36="1/16",AA36="1/16",AC36="1/16",AE36="1/16",AG36="1/16",AG36="1/8",AI36="1/16",AI36="1/8",AK36="1/16",AK36="1/8",AM36="1/16",AM36="1/8",AO36="1/16",AO36="1/8",AO36="1/4",AQ36="1/16",AQ36="1/8",AQ36="1/4",AQ36="F+PF",AS36="1/16",AS36="1/8",AS36="1/4",AS36="1/2",AS36="Finale",AS36="F+PF"),AU36=" "),AT36,IF(AV40&gt;0,IF(OR(COUNTIF(AV40,"*CO*"),COUNTIF(AV40,"*Poulie*")),"Poulies","Classique")," "))</f>
        <v xml:space="preserve"> </v>
      </c>
      <c r="AW36" s="35" t="str">
        <f>IF(OR(S36="1/16",U36="1/16",W36="1/16",Y36="1/16",AA36="1/16",AC36="1/16",AE36="1/16",AG36="1/16",AI36="1/16",AI36="1/8",AK36="1/16",AK36="1/8",AM36="1/16",AM36="1/8",AO36="1/16",AO36="1/8",AQ36="1/16",AQ36="1/8",AQ36="1/4",AS36="1/16",AS36="1/8",AS36="1/4",AS36="F+PF",AU36="1/16",AU36="1/8",AU36="1/4",AU36="1/2",AU36="Finale",AU36="F+PF")," ",IF(AX40&gt;0,IF(COUNTIF(AX40,"*1/16*"),"1/16",IF(COUNTIF(AX40,"*1/8*"),"1/8",IF(COUNTIF(AX40,"*1/4*"),"1/4",IF(COUNTIF(AX40,"*1/2*"),"1/2",IF(COUNTIF(AX40,"*Finale +*"),"F+PF","Finale")))))," "))</f>
        <v xml:space="preserve"> </v>
      </c>
      <c r="AX36" s="33" t="str">
        <f>IF(AND(OR(S36="1/16",U36="1/16",W36="1/16",Y36="1/16",AA36="1/16",AC36="1/16",AE36="1/16",AG36="1/16",AI36="1/16",AI36="1/8",AK36="1/16",AK36="1/8",AM36="1/16",AM36="1/8",AO36="1/16",AO36="1/8",AQ36="1/16",AQ36="1/8",AQ36="1/4",AS36="1/16",AS36="1/8",AS36="1/4",AS36="F+PF",AU36="1/16",AU36="1/8",AU36="1/4",AU36="1/2",AU36="Finale",AU36="F+PF"),AW36=" "),AV36,IF(AX40&gt;0,IF(OR(COUNTIF(AX40,"*CO*"),COUNTIF(AX40,"*Poulie*")),"Poulies","Classique")," "))</f>
        <v xml:space="preserve"> </v>
      </c>
      <c r="AY36" s="35" t="str">
        <f>IF(OR(U36="1/16",W36="1/16",Y36="1/16",AA36="1/16",AC36="1/16",AE36="1/16",AG36="1/16",AI36="1/16",AK36="1/16",AK36="1/8",AM36="1/16",AM36="1/8",AO36="1/16",AO36="1/8",AQ36="1/16",AQ36="1/8",AS36="1/16",AS36="1/8",AS36="1/4",AU36="1/16",AU36="1/8",AU36="1/4",AU36="F+PF",AW36="1/16",AW36="1/8",AW36="1/4",AW36="1/2",AW36="Finale",AW36="F+PF")," ",IF(AZ40&gt;0,IF(COUNTIF(AZ40,"*1/16*"),"1/16",IF(COUNTIF(AZ40,"*1/8*"),"1/8",IF(COUNTIF(AZ40,"*1/4*"),"1/4",IF(COUNTIF(AZ40,"*1/2*"),"1/2",IF(COUNTIF(AZ40,"*Finale +*"),"F+PF","Finale")))))," "))</f>
        <v xml:space="preserve"> </v>
      </c>
      <c r="AZ36" s="33" t="str">
        <f>IF(AND(OR(U36="1/16",W36="1/16",Y36="1/16",AA36="1/16",AC36="1/16",AE36="1/16",AG36="1/16",AI36="1/16",AK36="1/16",AK36="1/8",AM36="1/16",AM36="1/8",AO36="1/16",AO36="1/8",AQ36="1/16",AQ36="1/8",AS36="1/16",AS36="1/8",AS36="1/4",AU36="1/16",AU36="1/8",AU36="1/4",AU36="F+PF",AW36="1/16",AW36="1/8",AW36="1/4",AW36="1/2",AW36="Finale",AW36="F+PF"),AY36=" "),AX36,IF(AZ40&gt;0,IF(OR(COUNTIF(AZ40,"*CO*"),COUNTIF(AZ40,"*Poulie*")),"Poulies","Classique")," "))</f>
        <v xml:space="preserve"> </v>
      </c>
      <c r="BA36" s="35" t="str">
        <f>IF(OR(W36="1/16",Y36="1/16",AA36="1/16",AC36="1/16",AE36="1/16",AG36="1/16",AI36="1/16",AK36="1/16",AM36="1/16",AM36="1/8",AO36="1/16",AO36="1/8",AQ36="1/16",AQ36="1/8",AS36="1/16",AS36="1/8",AU36="1/16",AU36="1/8",AU36="1/4",AW36="1/16",AW36="1/8",AW36="1/4",AW36="F+PF",AY36="1/16",AY36="1/8",AY36="1/4",AY36="1/2",AY36="Finale",AY36="F+PF")," ",IF(BB40&gt;0,IF(COUNTIF(BB40,"*1/16*"),"1/16",IF(COUNTIF(BB40,"*1/8*"),"1/8",IF(COUNTIF(BB40,"*1/4*"),"1/4",IF(COUNTIF(BB40,"*1/2*"),"1/2",IF(COUNTIF(BB40,"*Finale +*"),"F+PF","Finale")))))," "))</f>
        <v xml:space="preserve"> </v>
      </c>
      <c r="BB36" s="33" t="str">
        <f>IF(AND(OR(W36="1/16",Y36="1/16",AA36="1/16",AC36="1/16",AE36="1/16",AG36="1/16",AI36="1/16",AK36="1/16",AM36="1/16",AM36="1/8",AO36="1/16",AO36="1/8",AQ36="1/16",AQ36="1/8",AS36="1/16",AS36="1/8",AU36="1/16",AU36="1/8",AU36="1/4",AW36="1/16",AW36="1/8",AW36="1/4",AW36="F+PF",AY36="1/16",AY36="1/8",AY36="1/4",AY36="1/2",AY36="Finale",AY36="F+PF"),BA36=" "),AZ36,IF(BB40&gt;0,IF(OR(COUNTIF(BB40,"*CO*"),COUNTIF(BB40,"*Poulie*")),"Poulies","Classique")," "))</f>
        <v xml:space="preserve"> </v>
      </c>
      <c r="BC36" s="35" t="str">
        <f>IF(OR(Y36="1/16",AA36="1/16",AC36="1/16",AE36="1/16",AG36="1/16",AI36="1/16",AK36="1/16",AM36="1/16",AO36="1/16",AO36="1/8",AQ36="1/16",AQ36="1/8",AS36="1/16",AS36="1/8",AU36="1/16",AU36="1/8",AW36="1/16",AW36="1/8",AW36="1/4",AY36="1/16",AY36="1/8",AY36="1/4",AY36="F+PF",BA36="1/16",BA36="1/8",BA36="1/4",BA36="1/2",BA36="Finale",BA36="F+PF")," ",IF(BD40&gt;0,IF(COUNTIF(BD40,"*1/16*"),"1/16",IF(COUNTIF(BD40,"*1/8*"),"1/8",IF(COUNTIF(BD40,"*1/4*"),"1/4",IF(COUNTIF(BD40,"*1/2*"),"1/2",IF(COUNTIF(BD40,"*Finale +*"),"F+PF","Finale")))))," "))</f>
        <v xml:space="preserve"> </v>
      </c>
      <c r="BD36" s="33" t="str">
        <f>IF(AND(OR(Y36="1/16",AA36="1/16",AC36="1/16",AE36="1/16",AG36="1/16",AI36="1/16",AK36="1/16",AM36="1/16",AO36="1/16",AO36="1/8",AQ36="1/16",AQ36="1/8",AS36="1/16",AS36="1/8",AU36="1/16",AU36="1/8",AW36="1/16",AW36="1/8",AW36="1/4",AY36="1/16",AY36="1/8",AY36="1/4",AY36="F+PF",BA36="1/16",BA36="1/8",BA36="1/4",BA36="1/2",BA36="Finale",BA36="F+PF"),BC36=" "),BB36,IF(BD40&gt;0,IF(OR(COUNTIF(BD40,"*CO*"),COUNTIF(BD40,"*Poulie*")),"Poulies","Classique")," "))</f>
        <v xml:space="preserve"> </v>
      </c>
      <c r="BE36" s="35" t="str">
        <f>IF(OR(AA36="1/16",AC36="1/16",AE36="1/16",AG36="1/16",AI36="1/16",AK36="1/16",AM36="1/16",AO36="1/16",AQ36="1/16",AQ36="1/8",AS36="1/16",AS36="1/8",AU36="1/16",AU36="1/8",AW36="1/16",AW36="1/8",AY36="1/16",AY36="1/8",AY36="1/4",BA36="1/16",BA36="1/8",BA36="1/4",BA36="F+PF",BC36="1/16",BC36="1/8",BC36="1/4",BC36="1/2",BC36="Finale",BC36="F+PF")," ",IF(BF40&gt;0,IF(COUNTIF(BF40,"*1/16*"),"1/16",IF(COUNTIF(BF40,"*1/8*"),"1/8",IF(COUNTIF(BF40,"*1/4*"),"1/4",IF(COUNTIF(BF40,"*1/2*"),"1/2",IF(COUNTIF(BF40,"*Finale +*"),"F+PF","Finale")))))," "))</f>
        <v xml:space="preserve"> </v>
      </c>
      <c r="BF36" s="33" t="str">
        <f>IF(AND(OR(AA36="1/16",AC36="1/16",AE36="1/16",AG36="1/16",AI36="1/16",AK36="1/16",AM36="1/16",AO36="1/16",AQ36="1/16",AQ36="1/8",AS36="1/16",AS36="1/8",AU36="1/16",AU36="1/8",AW36="1/16",AW36="1/8",AY36="1/16",AY36="1/8",AY36="1/4",BA36="1/16",BA36="1/8",BA36="1/4",BA36="F+PF",BC36="1/16",BC36="1/8",BC36="1/4",BC36="1/2",BC36="Finale",BC36="F+PF"),BE36=" "),BD36,IF(BF40&gt;0,IF(OR(COUNTIF(BF40,"*CO*"),COUNTIF(BF40,"*Poulie*")),"Poulies","Classique")," "))</f>
        <v xml:space="preserve"> </v>
      </c>
      <c r="BG36" s="35" t="str">
        <f>IF(OR(AC36="1/16",AE36="1/16",AG36="1/16",AI36="1/16",AK36="1/16",AM36="1/16",AO36="1/16",AQ36="1/16",AS36="1/16",AS36="1/8",AU36="1/16",AU36="1/8",AW36="1/16",AW36="1/8",AY36="1/16",AY36="1/8",BA36="1/16",BA36="1/8",BA36="1/4",BC36="1/16",BC36="1/8",BC36="1/4",BC36="F+PF",BE36="1/16",BE36="1/8",BE36="1/4",BE36="1/2",BE36="Finale",BE36="F+PF")," ",IF(BH40&gt;0,IF(COUNTIF(BH40,"*1/16*"),"1/16",IF(COUNTIF(BH40,"*1/8*"),"1/8",IF(COUNTIF(BH40,"*1/4*"),"1/4",IF(COUNTIF(BH40,"*1/2*"),"1/2",IF(COUNTIF(BH40,"*Finale +*"),"F+PF","Finale")))))," "))</f>
        <v xml:space="preserve"> </v>
      </c>
      <c r="BH36" s="33" t="str">
        <f>IF(AND(OR(AC36="1/16",AE36="1/16",AG36="1/16",AI36="1/16",AK36="1/16",AM36="1/16",AO36="1/16",AQ36="1/16",AS36="1/16",AS36="1/8",AU36="1/16",AU36="1/8",AW36="1/16",AW36="1/8",AY36="1/16",AY36="1/8",BA36="1/16",BA36="1/8",BA36="1/4",BC36="1/16",BC36="1/8",BC36="1/4",BC36="F+PF",BE36="1/16",BE36="1/8",BE36="1/4",BE36="1/2",BE36="Finale",BE36="F+PF"),BG36=" "),BF36,IF(BH40&gt;0,IF(OR(COUNTIF(BH40,"*CO*"),COUNTIF(BH40,"*Poulie*")),"Poulies","Classique")," "))</f>
        <v xml:space="preserve"> </v>
      </c>
      <c r="BI36" s="35" t="str">
        <f>IF(OR(AE36="1/16",AG36="1/16",AI36="1/16",AK36="1/16",AM36="1/16",AO36="1/16",AQ36="1/16",AS36="1/16",AU36="1/16",AU36="1/8",AW36="1/16",AW36="1/8",AY36="1/16",AY36="1/8",BA36="1/16",BA36="1/8",BC36="1/16",BC36="1/8",BC36="1/4",BE36="1/16",BE36="1/8",BE36="1/4",BE36="F+PF",BG36="1/16",BG36="1/8",BG36="1/4",BG36="1/2",BG36="Finale",BG36="F+PF")," ",IF(BJ40&gt;0,IF(COUNTIF(BJ40,"*1/16*"),"1/16",IF(COUNTIF(BJ40,"*1/8*"),"1/8",IF(COUNTIF(BJ40,"*1/4*"),"1/4",IF(COUNTIF(BJ40,"*1/2*"),"1/2",IF(COUNTIF(BJ40,"*Finale +*"),"F+PF","Finale")))))," "))</f>
        <v xml:space="preserve"> </v>
      </c>
      <c r="BJ36" s="33" t="str">
        <f>IF(AND(OR(AE36="1/16",AG36="1/16",AI36="1/16",AK36="1/16",AM36="1/16",AO36="1/16",AQ36="1/16",AS36="1/16",AU36="1/16",AU36="1/8",AW36="1/16",AW36="1/8",AY36="1/16",AY36="1/8",BA36="1/16",BA36="1/8",BC36="1/16",BC36="1/8",BC36="1/4",BE36="1/16",BE36="1/8",BE36="1/4",BE36="F+PF",BG36="1/16",BG36="1/8",BG36="1/4",BG36="1/2",BG36="Finale",BG36="F+PF"),BI36=" "),BH36,IF(BJ40&gt;0,IF(OR(COUNTIF(BJ40,"*CO*"),COUNTIF(BJ40,"*Poulie*")),"Poulies","Classique")," "))</f>
        <v xml:space="preserve"> </v>
      </c>
      <c r="BK36" s="35" t="str">
        <f>IF(OR(AG36="1/16",AI36="1/16",AK36="1/16",AM36="1/16",AO36="1/16",AQ36="1/16",AS36="1/16",AU36="1/16",AW36="1/16",AW36="1/8",AY36="1/16",AY36="1/8",BA36="1/16",BA36="1/8",BC36="1/16",BC36="1/8",BE36="1/16",BE36="1/8",BE36="1/4",BG36="1/16",BG36="1/8",BG36="1/4",BG36="F+PF",BI36="1/16",BI36="1/8",BI36="1/4",BI36="1/2",BI36="Finale",BI36="F+PF")," ",IF(BL40&gt;0,IF(COUNTIF(BL40,"*1/16*"),"1/16",IF(COUNTIF(BL40,"*1/8*"),"1/8",IF(COUNTIF(BL40,"*1/4*"),"1/4",IF(COUNTIF(BL40,"*1/2*"),"1/2",IF(COUNTIF(BL40,"*Finale +*"),"F+PF","Finale")))))," "))</f>
        <v xml:space="preserve"> </v>
      </c>
      <c r="BL36" s="33" t="str">
        <f>IF(AND(OR(AG36="1/16",AI36="1/16",AK36="1/16",AM36="1/16",AO36="1/16",AQ36="1/16",AS36="1/16",AU36="1/16",AW36="1/16",AW36="1/8",AY36="1/16",AY36="1/8",BA36="1/16",BA36="1/8",BC36="1/16",BC36="1/8",BE36="1/16",BE36="1/8",BE36="1/4",BG36="1/16",BG36="1/8",BG36="1/4",BG36="F+PF",BI36="1/16",BI36="1/8",BI36="1/4",BI36="1/2",BI36="Finale",BI36="F+PF"),BK36=" "),BJ36,IF(BL40&gt;0,IF(OR(COUNTIF(BL40,"*CO*"),COUNTIF(BL40,"*Poulie*")),"Poulies","Classique")," "))</f>
        <v xml:space="preserve"> </v>
      </c>
      <c r="BM36" s="35" t="str">
        <f>IF(OR(AI36="1/16",AK36="1/16",AM36="1/16",AO36="1/16",AQ36="1/16",AS36="1/16",AU36="1/16",AW36="1/16",AY36="1/16",AY36="1/8",BA36="1/16",BA36="1/8",BC36="1/16",BC36="1/8",BE36="1/16",BE36="1/8",BG36="1/16",BG36="1/8",BG36="1/4",BI36="1/16",BI36="1/8",BI36="1/4",BI36="F+PF",BK36="1/16",BK36="1/8",BK36="1/4",BK36="1/2",BK36="Finale",BK36="F+PF")," ",IF(BN40&gt;0,IF(COUNTIF(BN40,"*1/16*"),"1/16",IF(COUNTIF(BN40,"*1/8*"),"1/8",IF(COUNTIF(BN40,"*1/4*"),"1/4",IF(COUNTIF(BN40,"*1/2*"),"1/2",IF(COUNTIF(BN40,"*Finale +*"),"F+PF","Finale")))))," "))</f>
        <v xml:space="preserve"> </v>
      </c>
      <c r="BN36" s="33" t="str">
        <f>IF(AND(OR(AI36="1/16",AK36="1/16",AM36="1/16",AO36="1/16",AQ36="1/16",AS36="1/16",AU36="1/16",AW36="1/16",AY36="1/16",AY36="1/8",BA36="1/16",BA36="1/8",BC36="1/16",BC36="1/8",BE36="1/16",BE36="1/8",BG36="1/16",BG36="1/8",BG36="1/4",BI36="1/16",BI36="1/8",BI36="1/4",BI36="F+PF",BK36="1/16",BK36="1/8",BK36="1/4",BK36="1/2",BK36="Finale",BK36="F+PF"),BM36=" "),BL36,IF(BN40&gt;0,IF(OR(COUNTIF(BN40,"*CO*"),COUNTIF(BN40,"*Poulie*")),"Poulies","Classique")," "))</f>
        <v xml:space="preserve"> </v>
      </c>
      <c r="BO36" s="35" t="str">
        <f>IF(OR(AK36="1/16",AM36="1/16",AO36="1/16",AQ36="1/16",AS36="1/16",AU36="1/16",AW36="1/16",AY36="1/16",BA36="1/16",BA36="1/8",BC36="1/16",BC36="1/8",BE36="1/16",BE36="1/8",BG36="1/16",BG36="1/8",BI36="1/16",BI36="1/8",BI36="1/4",BK36="1/16",BK36="1/8",BK36="1/4",BK36="F+PF",BM36="1/16",BM36="1/8",BM36="1/4",BM36="1/2",BM36="Finale",BM36="F+PF")," ",IF(BP40&gt;0,IF(COUNTIF(BP40,"*1/16*"),"1/16",IF(COUNTIF(BP40,"*1/8*"),"1/8",IF(COUNTIF(BP40,"*1/4*"),"1/4",IF(COUNTIF(BP40,"*1/2*"),"1/2",IF(COUNTIF(BP40,"*Finale +*"),"F+PF","Finale")))))," "))</f>
        <v xml:space="preserve"> </v>
      </c>
      <c r="BP36" s="33" t="str">
        <f>IF(AND(OR(AK36="1/16",AM36="1/16",AO36="1/16",AQ36="1/16",AS36="1/16",AU36="1/16",AW36="1/16",AY36="1/16",BA36="1/16",BA36="1/8",BC36="1/16",BC36="1/8",BE36="1/16",BE36="1/8",BG36="1/16",BG36="1/8",BI36="1/16",BI36="1/8",BI36="1/4",BK36="1/16",BK36="1/8",BK36="1/4",BK36="F+PF",BM36="1/16",BM36="1/8",BM36="1/4",BM36="1/2",BM36="Finale",BM36="F+PF"),BO36=" "),BN36,IF(BP40&gt;0,IF(OR(COUNTIF(BP40,"*CO*"),COUNTIF(BP40,"*Poulie*")),"Poulies","Classique")," "))</f>
        <v xml:space="preserve"> </v>
      </c>
      <c r="BQ36" s="35" t="str">
        <f>IF(OR(AM36="1/16",AO36="1/16",AQ36="1/16",AS36="1/16",AU36="1/16",AW36="1/16",AY36="1/16",BA36="1/16",BC36="1/16",BC36="1/8",BE36="1/16",BE36="1/8",BG36="1/16",BG36="1/8",BI36="1/16",BI36="1/8",BK36="1/16",BK36="1/8",BK36="1/4",BM36="1/16",BM36="1/8",BM36="1/4",BM36="F+PF",BO36="1/8",BO36="1/4",BO36="1/2",BO36="Finale",BO36="F+PF")," ",IF(BR40&gt;0,IF(COUNTIF(BR40,"*1/16*"),"1/16",IF(COUNTIF(BR40,"*1/8*"),"1/8",IF(COUNTIF(BR40,"*1/4*"),"1/4",IF(COUNTIF(BR40,"*1/2*"),"1/2",IF(COUNTIF(BR40,"*Finale +*"),"F+PF","Finale")))))," "))</f>
        <v xml:space="preserve"> </v>
      </c>
      <c r="BR36" s="33" t="str">
        <f>IF(AND(OR(AM36="1/16",AO36="1/16",AQ36="1/16",AS36="1/16",AU36="1/16",AW36="1/16",AY36="1/16",BA36="1/16",BC36="1/16",BC36="1/8",BE36="1/16",BE36="1/8",BG36="1/16",BG36="1/8",BI36="1/16",BI36="1/8",BK36="1/16",BK36="1/8",BK36="1/4",BM36="1/16",BM36="1/8",BM36="1/4",BM36="F+PF",BO36="1/8",BO36="1/4",BO36="1/2",BO36="finale",BO36="F+PF"),BQ36=" "),BP36,IF(BR40&gt;0,IF(OR(COUNTIF(BR40,"*CO*"),COUNTIF(BR40,"*Poulie*")),"Poulies","Classique")," "))</f>
        <v xml:space="preserve"> </v>
      </c>
      <c r="BS36" s="35" t="str">
        <f>IF(OR(AO36="1/16",AQ36="1/16",AS36="1/16",AU36="1/16",AW36="1/16",AY36="1/16",BA36="1/16",BC36="1/16",BE36="1/16",BE36="1/8",BG36="1/16",BG36="1/8",BI36="1/16",BI36="1/8",BK36="1/16",BK36="1/8",BM36="1/16",BM36="1/8",BM36="1/4",BO36="1/8",BO36="1/4",BO36="F+PF",BQ36="1/8",BQ36="1/4",BQ36="1/2",BQ36="Finale",BQ36="F+PF")," ",IF(BT40&gt;0,IF(COUNTIF(BT40,"*1/16*"),"1/16",IF(COUNTIF(BT40,"*1/8*"),"1/8",IF(COUNTIF(BT40,"*1/4*"),"1/4",IF(COUNTIF(BT40,"*1/2*"),"1/2",IF(COUNTIF(BT40,"*Finale +*"),"F+PF","Finale")))))," "))</f>
        <v xml:space="preserve"> </v>
      </c>
      <c r="BT36" s="33" t="str">
        <f>IF(AND(OR(AO36="1/16",AQ36="1/16",AS36="1/16",AU36="1/16",AW36="1/16",AY36="1/16",BA36="1/16",BC36="1/16",BE36="1/16",BE36="1/8",BG36="1/16",BG36="1/8",BI36="1/16",BI36="1/8",BK36="1/16",BK36="1/8",BM36="1/16",BM36="1/8",BM36="1/4",BO36="1/8",BO36="1/4",BO36="F+PF",BQ36="1/8",BQ36="1/4",BQ36="1/2",BQ36="Finale",BQ36="F+PF"),BS36=" "),BR36,IF(BT40&gt;0,IF(OR(COUNTIF(BT40,"*CO*"),COUNTIF(BT40,"*Poulie*")),"Poulies","Classique")," "))</f>
        <v xml:space="preserve"> </v>
      </c>
      <c r="BU36" s="35" t="str">
        <f>IF(OR(AQ36="1/16",AS36="1/16",AU36="1/16",AW36="1/16",AY36="1/16",BA36="1/16",BC36="1/16",BE36="1/16",BG36="1/16",BG36="1/8",BI36="1/16",BI36="1/8",BK36="1/16",BK36="1/8",BM36="1/16",BM36="1/8",BO36="1/8",BO36="1/4",BQ36="1/8",BQ36="1/4",BQ36="F+PF",BS36="1/8",BS36="1/4",BS36="1/2",BS36="Finale",BS36="F+PF")," ",IF(BV40&gt;0,IF(COUNTIF(BV40,"*1/16*"),"1/16",IF(COUNTIF(BV40,"*1/8*"),"1/8",IF(COUNTIF(BV40,"*1/4*"),"1/4",IF(COUNTIF(BV40,"*1/2*"),"1/2",IF(COUNTIF(BV40,"*Finale +*"),"F+PF","Finale")))))," "))</f>
        <v xml:space="preserve"> </v>
      </c>
      <c r="BV36" s="33" t="str">
        <f>IF(AND(OR(AQ36="1/16",AS36="1/16",AU36="1/16",AW36="1/16",AY36="1/16",BA36="1/16",BC36="1/16",BE36="1/16",BG36="1/16",BG36="1/8",BI36="1/16",BI36="1/8",BK36="1/16",BK36="1/8",BM36="1/16",BM36="1/8",BO36="1/8",BO36="1/4",BQ36="1/8",BQ36="1/4",BQ36="F+PF",BS36="1/8",BS36="1/4",BS36="1/2",BS36="Finale",BS36="F+PF"),BU36=" "),BT36,IF(BV40&gt;0,IF(OR(COUNTIF(BV40,"*CO*"),COUNTIF(BV40,"*Poulie*")),"Poulies","Classique")," "))</f>
        <v xml:space="preserve"> </v>
      </c>
      <c r="BW36" s="35" t="str">
        <f>IF(OR(AS36="1/16",AU36="1/16",AW36="1/16",AY36="1/16",BA36="1/16",BC36="1/16",BE36="1/16",BG36="1/16",BI36="1/16",BI36="1/8",BK36="1/16",BK36="1/8",BM36="1/16",BM36="1/8",BO36="1/8",BQ36="1/8",BQ36="1/4",BS36="1/8",BS36="1/4",BS36="F+PF",BU36="1/8",BU36="1/4",BU36="1/2",BU36="Finale",BU36="F+PF")," ",IF(BX40&gt;0,IF(COUNTIF(BX40,"*1/16*"),"1/16",IF(COUNTIF(BX40,"*1/8*"),"1/8",IF(COUNTIF(BX40,"*1/4*"),"1/4",IF(COUNTIF(BX40,"*1/2*"),"1/2",IF(COUNTIF(BX40,"*Finale +*"),"F+PF","Finale")))))," "))</f>
        <v xml:space="preserve"> </v>
      </c>
      <c r="BX36" s="33" t="str">
        <f>IF(AND(OR(AS36="1/16",AU36="1/16",AW36="1/16",AY36="1/16",BA36="1/16",BC36="1/16",BE36="1/16",BG36="1/16",BI36="1/16",BI36="1/8",BK36="1/16",BK36="1/8",BM36="1/16",BM36="1/8",BO36="1/8",BQ36="1/8",BQ36="1/4",BS36="1/8",BS36="1/4",BS36="F+PF",BU36="1/8",BU36="1/4",BU36="1/2",BU36="Finale",BU36="F+PF"),BW36=" "),BV36,IF(BX40&gt;0,IF(OR(COUNTIF(BX40,"*CO*"),COUNTIF(BX40,"*Poulie*")),"Poulies","Classique")," "))</f>
        <v xml:space="preserve"> </v>
      </c>
      <c r="BY36" s="35" t="str">
        <f>IF(OR(AU36="1/16",AW36="1/16",AY36="1/16",BA36="1/16",BC36="1/16",BE36="1/16",BG36="1/16",BI36="1/16",BK36="1/16",BK36="1/8",BM36="1/16",BM36="1/8",BO36="1/8",BQ36="1/8",BS36="1/8",BS36="1/4",BU36="1/8",BU36="1/4",BU36="F+PF",BW36="1/8",BW36="1/4",BW36="1/2",BW36="Finale",BW36="F+PF")," ",IF(BZ40&gt;0,IF(COUNTIF(BZ40,"*1/16*"),"1/16",IF(COUNTIF(BZ40,"*1/8*"),"1/8",IF(COUNTIF(BZ40,"*1/4*"),"1/4",IF(COUNTIF(BZ40,"*1/2*"),"1/2",IF(COUNTIF(BZ40,"*Finale +*"),"F+PF","Finale")))))," "))</f>
        <v xml:space="preserve"> </v>
      </c>
      <c r="BZ36" s="33" t="str">
        <f>IF(AND(OR(AU36="1/16",AW36="1/16",AY36="1/16",BA36="1/16",BC36="1/16",BE36="1/16",BG36="1/16",BI36="1/16",BK36="1/16",BK36="1/8",BM36="1/16",BM36="1/8",BO36="1/8",BQ36="1/8",BS36="1/8",BS36="1/4",BU36="1/8",BU36="1/4",BU36="F+PF",BW36="1/8",BW36="1/4",BW36="1/2",BW36="Finale",BW36="F+PF"),BY36=" "),BX36,IF(BZ40&gt;0,IF(OR(COUNTIF(BZ40,"*CO*"),COUNTIF(BZ40,"*Poulie*")),"Poulies","Classique")," "))</f>
        <v xml:space="preserve"> </v>
      </c>
      <c r="CA36" s="35" t="str">
        <f>IF(OR(AW36="1/16",AY36="1/16",BA36="1/16",BC36="1/16",BE36="1/16",BG36="1/16",BI36="1/16",BK36="1/16",BM36="1/16",BM36="1/8",BO36="1/8",BQ36="1/8",BS36="1/8",BU36="1/8",BU36="1/4",BW36="1/8",BW36="1/4",BW36="F+PF",BY36="1/8",BY36="1/4",BY36="1/2",BY36="Finale",BY36="F+PF")," ",IF(CB40&gt;0,IF(COUNTIF(CB40,"*1/16*"),"1/16",IF(COUNTIF(CB40,"*1/8*"),"1/8",IF(COUNTIF(CB40,"*1/4*"),"1/4",IF(COUNTIF(CB40,"*1/2*"),"1/2",IF(COUNTIF(CB40,"*Finale +*"),"F+PF","Finale")))))," "))</f>
        <v xml:space="preserve"> </v>
      </c>
      <c r="CB36" s="33" t="str">
        <f>IF(AND(OR(AW36="1/16",AY36="1/16",BA36="1/16",BC36="1/16",BE36="1/16",BG36="1/16",BI36="1/16",BK36="1/16",BM36="1/16",BM36="1/8",BO36="1/8",BQ36="1/8",BS36="1/8",BU36="1/8",BU36="1/4",BW36="1/8",BW36="1/4",BW36="F+PF",BY36="1/8",BY36="1/4",BY36="1/2",BY36="Finale",BY36="F+PF"),CA36=" "),BZ36,IF(CB40&gt;0,IF(OR(COUNTIF(CB40,"*CO*"),COUNTIF(CB40,"*Poulie*")),"Poulies","Classique")," "))</f>
        <v xml:space="preserve"> </v>
      </c>
      <c r="CC36" s="35" t="str">
        <f>IF(OR(AY36="1/16",BA36="1/16",BC36="1/16",BE36="1/16",BG36="1/16",BI36="1/16",BK36="1/16",BM36="1/16",BO36="1/8",BQ36="1/8",BS36="1/8",BU36="1/8",BW36="1/8",BW36="1/4",BY36="1/8",BY36="1/4",BY36="F+PF",CA36="1/8",CA36="1/4",CA36="1/2",CA36="Finale",CA36="F+PF")," ",IF(CD40&gt;0,IF(COUNTIF(CD40,"*1/16*"),"1/16",IF(COUNTIF(CD40,"*1/8*"),"1/8",IF(COUNTIF(CD40,"*1/4*"),"1/4",IF(COUNTIF(CD40,"*1/2*"),"1/2",IF(COUNTIF(CD40,"*Finale +*"),"F+PF","Finale")))))," "))</f>
        <v xml:space="preserve"> </v>
      </c>
      <c r="CD36" s="33" t="str">
        <f>IF(AND(OR(AY36="1/16",BA36="1/16",BC36="1/16",BE36="1/16",BG36="1/16",BI36="1/16",BK36="1/16",BM36="1/16",BO36="1/8",BQ36="1/8",BS36="1/8",BU36="1/8",BW36="1/8",BW36="1/4",BY36="1/8",BY36="1/4",BY36="F+PF",CA36="1/8",CA36="1/4",CA36="1/2",CA36="Finale",CA36="F+PF"),CC36=" "),CB36,IF(CD40&gt;0,IF(OR(COUNTIF(CD40,"*CO*"),COUNTIF(CD40,"*Poulie*")),"Poulies","Classique")," "))</f>
        <v xml:space="preserve"> </v>
      </c>
      <c r="CE36" s="35" t="str">
        <f>IF(OR(BA36="1/16",BC36="1/16",BE36="1/16",BG36="1/16",BI36="1/16",BK36="1/16",BM36="1/16",BQ36="1/8",BS36="1/8",BU36="1/8",BW36="1/8",BY36="1/8",BY36="1/4",CA36="1/8",CA36="1/4",CA36="F+PF",CC36="1/8",CC36="1/4",CC36="1/2",CC36="Finale",CC36="F+PF")," ",IF(CF40&gt;0,IF(COUNTIF(CF40,"*1/16*"),"1/16",IF(COUNTIF(CF40,"*1/8*"),"1/8",IF(COUNTIF(CF40,"*1/4*"),"1/4",IF(COUNTIF(CF40,"*1/2*"),"1/2",IF(COUNTIF(CF40,"*Finale +*"),"F+PF","Finale")))))," "))</f>
        <v xml:space="preserve"> </v>
      </c>
      <c r="CF36" s="33" t="str">
        <f>IF(AND(OR(BA36="1/16",BC36="1/16",BE36="1/16",BG36="1/16",BI36="1/16",BK36="1/16",BM36="1/16",BQ36="1/8",BS36="1/8",BU36="1/8",BW36="1/8",BY36="1/8",BY36="1/4",CA36="1/8",CA36="1/4",CA36="F+PF",CC36="1/8",CC36="1/4",CC36="1/2",CC36="Finale",CC36="F+PF"),CE36=" "),CD36,IF(CF40&gt;0,IF(OR(COUNTIF(CF40,"*CO*"),COUNTIF(CF40,"*Poulie*")),"Poulies","Classique")," "))</f>
        <v xml:space="preserve"> </v>
      </c>
      <c r="CG36" s="35" t="str">
        <f>IF(OR(BC36="1/16",BE36="1/16",BG36="1/16",BI36="1/16",BK36="1/16",BM36="1/16",BS36="1/8",BU36="1/8",BW36="1/8",BY36="1/8",CA36="1/8",CA36="1/4",CC36="1/8",CC36="1/4",CC36="F+PF",CE36="1/4",CE36="1/2",CE36="Finale",CE36="F+PF")," ",IF(CH40&gt;0,IF(COUNTIF(CH40,"*1/16*"),"1/16",IF(COUNTIF(CH40,"*1/8*"),"1/8",IF(COUNTIF(CH40,"*1/4*"),"1/4",IF(COUNTIF(CH40,"*1/2*"),"1/2",IF(COUNTIF(CH40,"*Finale +*"),"F+PF","Finale")))))," "))</f>
        <v xml:space="preserve"> </v>
      </c>
      <c r="CH36" s="33" t="str">
        <f>IF(AND(OR(BC36="1/16",BE36="1/16",BG36="1/16",BI36="1/16",BK36="1/16",BM36="1/16",BS36="1/8",BU36="1/8",BW36="1/8",BY36="1/8",CA36="1/8",CA36="1/4",CC36="1/8",CC36="1/4",CC36="F+PF",CE36="1/4",CE36="1/2",CE36="Finale",CE36="F+PF"),CG36=" "),CF36,IF(CH40&gt;0,IF(OR(COUNTIF(CH40,"*CO*"),COUNTIF(CH40,"*Poulie*")),"Poulies","Classique")," "))</f>
        <v xml:space="preserve"> </v>
      </c>
      <c r="CI36" s="35" t="str">
        <f>IF(OR(BE36="1/16",BG36="1/16",BI36="1/16",BK36="1/16",BM36="1/16",BU36="1/8",BW36="1/8",BY36="1/8",CA36="1/8",CC36="1/8",CC36="1/4",CE36="1/4",CE36="F+PF",CG36="1/4",CG36="1/2",CG36="Finale",CG36="F+PF")," ",IF(CJ40&gt;0,IF(COUNTIF(CJ40,"*1/16*"),"1/16",IF(COUNTIF(CJ40,"*1/8*"),"1/8",IF(COUNTIF(CJ40,"*1/4*"),"1/4",IF(COUNTIF(CJ40,"*1/2*"),"1/2",IF(COUNTIF(CJ40,"*Finale +*"),"F+PF","Finale")))))," "))</f>
        <v xml:space="preserve"> </v>
      </c>
      <c r="CJ36" s="33" t="str">
        <f>IF(AND(OR(BE36="1/16",BG36="1/16",BI36="1/16",BK36="1/16",BM36="1/16",BU36="1/8",BW36="1/8",BY36="1/8",CA36="1/8",CC36="1/8",CC36="1/4",CE36="1/4",CE36="F+PF",CG36="1/4",CG36="1/2",CG36="Finale",CG36="F+PF"),CI36=" "),CH36,IF(CJ40&gt;0,IF(OR(COUNTIF(CJ40,"*CO*"),COUNTIF(CJ40,"*Poulie*")),"Poulies","Classique")," "))</f>
        <v xml:space="preserve"> </v>
      </c>
      <c r="CK36" s="35" t="str">
        <f>IF(OR(BG36="1/16",BI36="1/16",BK36="1/16",BM36="1/16",BW36="1/8",BY36="1/8",CA36="1/8",CC36="1/8",CE36="1/4",CG36="1/4",CG36="F+PF",CI36="1/4",CI36="1/2",CI36="Finale",CI36="F+PF")," ",IF(CL40&gt;0,IF(COUNTIF(CL40,"*1/16*"),"1/16",IF(COUNTIF(CL40,"*1/8*"),"1/8",IF(COUNTIF(CL40,"*1/4*"),"1/4",IF(COUNTIF(CL40,"*1/2*"),"1/2",IF(COUNTIF(CL40,"*Finale +*"),"F+PF","Finale")))))," "))</f>
        <v xml:space="preserve"> </v>
      </c>
      <c r="CL36" s="33" t="str">
        <f>IF(AND(OR(BG36="1/16",BI36="1/16",BK36="1/16",BM36="1/16",BW36="1/8",BY36="1/8",CA36="1/8",CC36="1/8",CE36="1/4",CG36="1/4",CG36="F+PF",CI36="1/4",CI36="1/2",CI36="Finale",CI36="F+PF"),CK36=" "),CJ36,IF(CL40&gt;0,IF(OR(COUNTIF(CL40,"*CO*"),COUNTIF(CL40,"*Poulie*")),"Poulies","Classique")," "))</f>
        <v xml:space="preserve"> </v>
      </c>
      <c r="CM36" s="35" t="str">
        <f>IF(OR(BI36="1/16",BK36="1/16",BM36="1/16",BY36="1/8",CA36="1/8",CC36="1/8",CG36="1/4",CI36="1/4",CI36="F+PF",CK36="1/4",CK36="1/2",CK36="Finale",CK36="F+PF")," ",IF(CN40&gt;0,IF(COUNTIF(CN40,"*1/16*"),"1/16",IF(COUNTIF(CN40,"*1/8*"),"1/8",IF(COUNTIF(CN40,"*1/4*"),"1/4",IF(COUNTIF(CN40,"*1/2*"),"1/2",IF(COUNTIF(CN40,"*Finale +*"),"F+PF","Finale")))))," "))</f>
        <v xml:space="preserve"> </v>
      </c>
      <c r="CN36" s="33" t="str">
        <f>IF(AND(OR(BI36="1/16",BK36="1/16",BM36="1/16",BY36="1/8",CA36="1/8",CC36="1/8",CG36="1/4",CI36="1/4",CI36="F+PF",CK36="1/4",CK36="1/2",CK36="Finale",CK36="F+PF"),CM36=" "),CL36,IF(CN40&gt;0,IF(OR(COUNTIF(CN40,"*CO*"),COUNTIF(CN40,"*Poulie*")),"Poulies","Classique")," "))</f>
        <v xml:space="preserve"> </v>
      </c>
      <c r="CO36" s="35" t="str">
        <f>IF(OR(BK36="1/16",BM36="1/16",CA36="1/8",CC36="1/8",CI36="1/4",CK36="1/4",CK36="F+PF",CM36="1/2",CM36="Finale",CM36="F+PF")," ",IF(CP40&gt;0,IF(COUNTIF(CP40,"*1/16*"),"1/16",IF(COUNTIF(CP40,"*1/8*"),"1/8",IF(COUNTIF(CP40,"*1/4*"),"1/4",IF(COUNTIF(CP40,"*1/2*"),"1/2",IF(COUNTIF(CP40,"*Finale +*"),"F+PF","Finale")))))," "))</f>
        <v xml:space="preserve"> </v>
      </c>
      <c r="CP36" s="33" t="str">
        <f>IF(AND(OR(BK36="1/16",BM36="1/16",CA36="1/8",CC36="1/8",CI36="1/4",CK36="1/4",CK36="F+PF",CM36="1/2",CM36="Finale",CM36="F+PF"),CO36=" "),CN36,IF(CP40&gt;0,IF(OR(COUNTIF(CP40,"*CO*"),COUNTIF(CP40,"*Poulie*")),"Poulies","Classique")," "))</f>
        <v xml:space="preserve"> </v>
      </c>
      <c r="CQ36" s="35" t="str">
        <f>IF(OR(BM36="1/16",CC36="1/8",CK36="1/4",CM36="F+PF",CO36="1/2",CO36="Finale")," ",IF(CR40&gt;0,IF(COUNTIF(CR40,"*1/16*"),"1/16",IF(COUNTIF(CR40,"*1/8*"),"1/8",IF(COUNTIF(CR40,"*1/4*"),"1/4",IF(COUNTIF(C40,"*1/2*"),"1/2",IF(COUNTIF(CR40,"*Finale +*"),"F+PF","Finale")))))," "))</f>
        <v xml:space="preserve"> </v>
      </c>
      <c r="CR36" s="33" t="str">
        <f>IF(AND(OR(BM36="1/16",CC36="1/8",CK36="1/4",CM36="F+PF",CO36="1/2",CO36="Finale"),CQ36=" "),CP36,IF(CR40&gt;0,IF(OR(COUNTIF(CR40,"*CO*"),COUNTIF(CR40,"*Poulie*")),"Poulies","Classique")," "))</f>
        <v xml:space="preserve"> </v>
      </c>
      <c r="DA36" s="17"/>
      <c r="DK36" s="18"/>
      <c r="DL36" s="18"/>
      <c r="DM36" s="18"/>
      <c r="DN36" s="18"/>
      <c r="DO36" s="18"/>
      <c r="DP36" s="18"/>
    </row>
    <row r="37" spans="1:120" s="40" customFormat="1" ht="26.25" customHeight="1" thickTop="1" thickBot="1">
      <c r="B37" s="41">
        <f>IF('AFFICHAGE FINALE'!$D$3=0,0,1)</f>
        <v>1</v>
      </c>
      <c r="D37" s="41">
        <f>IF(AND(B37&lt;'AFFICHAGE FINALE'!$D$3,B37&lt;&gt;0),B37+1,0)</f>
        <v>2</v>
      </c>
      <c r="E37" s="42"/>
      <c r="F37" s="41">
        <f>IF(AND(D37&lt;'AFFICHAGE FINALE'!$D$3,D37&lt;&gt;0),D37+1,0)</f>
        <v>3</v>
      </c>
      <c r="G37" s="42"/>
      <c r="H37" s="41">
        <f>IF(AND(F37&lt;'AFFICHAGE FINALE'!$D$3,F37&lt;&gt;0),F37+1,0)</f>
        <v>4</v>
      </c>
      <c r="I37" s="42"/>
      <c r="J37" s="41">
        <f>IF(AND(H37&lt;'AFFICHAGE FINALE'!$D$3,H37&lt;&gt;0),H37+1,0)</f>
        <v>5</v>
      </c>
      <c r="K37" s="42"/>
      <c r="L37" s="41">
        <f>IF(AND(J37&lt;'AFFICHAGE FINALE'!$D$3,J37&lt;&gt;0),J37+1,0)</f>
        <v>6</v>
      </c>
      <c r="M37" s="42"/>
      <c r="N37" s="41">
        <f>IF(AND(L37&lt;'AFFICHAGE FINALE'!$D$3,L37&lt;&gt;0),L37+1,0)</f>
        <v>7</v>
      </c>
      <c r="O37" s="42"/>
      <c r="P37" s="41">
        <f>IF(AND(N37&lt;'AFFICHAGE FINALE'!$D$3,N37&lt;&gt;0),N37+1,0)</f>
        <v>8</v>
      </c>
      <c r="Q37" s="42"/>
      <c r="R37" s="41">
        <f>IF(AND(P37&lt;'AFFICHAGE FINALE'!$D$3,P37&lt;&gt;0),P37+1,0)</f>
        <v>9</v>
      </c>
      <c r="S37" s="42"/>
      <c r="T37" s="41">
        <f>IF(AND(R37&lt;'AFFICHAGE FINALE'!$D$3,R37&lt;&gt;0),R37+1,0)</f>
        <v>10</v>
      </c>
      <c r="U37" s="42"/>
      <c r="V37" s="41">
        <f>IF(AND(T37&lt;'AFFICHAGE FINALE'!$D$3,T37&lt;&gt;0),T37+1,0)</f>
        <v>11</v>
      </c>
      <c r="W37" s="42"/>
      <c r="X37" s="41">
        <f>IF(AND(V37&lt;'AFFICHAGE FINALE'!$D$3,V37&lt;&gt;0),V37+1,0)</f>
        <v>12</v>
      </c>
      <c r="Y37" s="42"/>
      <c r="Z37" s="41">
        <f>IF(AND(X37&lt;'AFFICHAGE FINALE'!$D$3,X37&lt;&gt;0),X37+1,0)</f>
        <v>13</v>
      </c>
      <c r="AA37" s="42"/>
      <c r="AB37" s="41">
        <f>IF(AND(Z37&lt;'AFFICHAGE FINALE'!$D$3,Z37&lt;&gt;0),Z37+1,0)</f>
        <v>14</v>
      </c>
      <c r="AC37" s="42"/>
      <c r="AD37" s="41">
        <f>IF(AND(AB37&lt;'AFFICHAGE FINALE'!$D$3,AB37&lt;&gt;0),AB37+1,0)</f>
        <v>15</v>
      </c>
      <c r="AE37" s="42"/>
      <c r="AF37" s="41">
        <f>IF(AND(AD37&lt;'AFFICHAGE FINALE'!$D$3,AD37&lt;&gt;0),AD37+1,0)</f>
        <v>16</v>
      </c>
      <c r="AG37" s="42"/>
      <c r="AH37" s="41">
        <f>IF(AND(AF37&lt;'AFFICHAGE FINALE'!$D$3,AF37&lt;&gt;0),AF37+1,0)</f>
        <v>17</v>
      </c>
      <c r="AI37" s="42"/>
      <c r="AJ37" s="41">
        <f>IF(AND(AH37&lt;'AFFICHAGE FINALE'!$D$3,AH37&lt;&gt;0),AH37+1,0)</f>
        <v>18</v>
      </c>
      <c r="AK37" s="42"/>
      <c r="AL37" s="41">
        <f>IF(AND(AJ37&lt;'AFFICHAGE FINALE'!$D$3,AJ37&lt;&gt;0),AJ37+1,0)</f>
        <v>19</v>
      </c>
      <c r="AM37" s="42"/>
      <c r="AN37" s="41">
        <f>IF(AND(AL37&lt;'AFFICHAGE FINALE'!$D$3,AL37&lt;&gt;0),AL37+1,0)</f>
        <v>20</v>
      </c>
      <c r="AO37" s="42"/>
      <c r="AP37" s="41">
        <f>IF(AND(AN37&lt;'AFFICHAGE FINALE'!$D$3,AN37&lt;&gt;0),AN37+1,0)</f>
        <v>21</v>
      </c>
      <c r="AQ37" s="42"/>
      <c r="AR37" s="41">
        <f>IF(AND(AP37&lt;'AFFICHAGE FINALE'!$D$3,AP37&lt;&gt;0),AP37+1,0)</f>
        <v>22</v>
      </c>
      <c r="AS37" s="42"/>
      <c r="AT37" s="41">
        <f>IF(AND(AR37&lt;'AFFICHAGE FINALE'!$D$3,AR37&lt;&gt;0),AR37+1,0)</f>
        <v>23</v>
      </c>
      <c r="AU37" s="42"/>
      <c r="AV37" s="41">
        <f>IF(AND(AT37&lt;'AFFICHAGE FINALE'!$D$3,AT37&lt;&gt;0),AT37+1,0)</f>
        <v>24</v>
      </c>
      <c r="AW37" s="42"/>
      <c r="AX37" s="41">
        <f>IF(AND(AV37&lt;'AFFICHAGE FINALE'!$D$3,AV37&lt;&gt;0),AV37+1,0)</f>
        <v>25</v>
      </c>
      <c r="AY37" s="42"/>
      <c r="AZ37" s="41">
        <f>IF(AND(AX37&lt;'AFFICHAGE FINALE'!$D$3,AX37&lt;&gt;0),AX37+1,0)</f>
        <v>26</v>
      </c>
      <c r="BA37" s="42"/>
      <c r="BB37" s="41">
        <f>IF(AND(AZ37&lt;'AFFICHAGE FINALE'!$D$3,AZ37&lt;&gt;0),AZ37+1,0)</f>
        <v>27</v>
      </c>
      <c r="BD37" s="41">
        <f>IF(AND(BB37&lt;'AFFICHAGE FINALE'!$D$3,BB37&lt;&gt;0),BB37+1,0)</f>
        <v>28</v>
      </c>
      <c r="BF37" s="41">
        <f>IF(AND(BD37&lt;'AFFICHAGE FINALE'!$D$3,BD37&lt;&gt;0),BD37+1,0)</f>
        <v>29</v>
      </c>
      <c r="BH37" s="41">
        <f>IF(AND(BF37&lt;'AFFICHAGE FINALE'!$D$3,BF37&lt;&gt;0),BF37+1,0)</f>
        <v>30</v>
      </c>
      <c r="BJ37" s="41">
        <f>IF(AND(BH37&lt;'AFFICHAGE FINALE'!$D$3,BH37&lt;&gt;0),BH37+1,0)</f>
        <v>31</v>
      </c>
      <c r="BL37" s="41">
        <f>IF(AND(BJ37&lt;'AFFICHAGE FINALE'!$D$3,BJ37&lt;&gt;0),BJ37+1,0)</f>
        <v>32</v>
      </c>
      <c r="BN37" s="41">
        <f>IF(AND(BL37&lt;'AFFICHAGE FINALE'!$D$3,BL37&lt;&gt;0),BL37+1,0)</f>
        <v>33</v>
      </c>
      <c r="BP37" s="41">
        <f>IF(AND(BN37&lt;'AFFICHAGE FINALE'!$D$3,BN37&lt;&gt;0),BN37+1,0)</f>
        <v>34</v>
      </c>
      <c r="BR37" s="41">
        <f>IF(AND(BP37&lt;'AFFICHAGE FINALE'!$D$3,BP37&lt;&gt;0),BP37+1,0)</f>
        <v>35</v>
      </c>
      <c r="BT37" s="41">
        <f>IF(AND(BR37&lt;'AFFICHAGE FINALE'!$D$3,BR37&lt;&gt;0),BR37+1,0)</f>
        <v>36</v>
      </c>
      <c r="BV37" s="41">
        <f>IF(AND(BT37&lt;'AFFICHAGE FINALE'!$D$3,BT37&lt;&gt;0),BT37+1,0)</f>
        <v>37</v>
      </c>
      <c r="BX37" s="41">
        <f>IF(AND(BV37&lt;'AFFICHAGE FINALE'!$D$3,BV37&lt;&gt;0),BV37+1,0)</f>
        <v>38</v>
      </c>
      <c r="BZ37" s="41">
        <f>IF(AND(BX37&lt;'AFFICHAGE FINALE'!$D$3,BX37&lt;&gt;0),BX37+1,0)</f>
        <v>39</v>
      </c>
      <c r="CB37" s="41">
        <f>IF(AND(BZ37&lt;'AFFICHAGE FINALE'!$D$3,BZ37&lt;&gt;0),BZ37+1,0)</f>
        <v>40</v>
      </c>
      <c r="CD37" s="41">
        <f>IF(AND(CB37&lt;'AFFICHAGE FINALE'!$D$3,CB37&lt;&gt;0),CB37+1,0)</f>
        <v>41</v>
      </c>
      <c r="CF37" s="41">
        <f>IF(AND(CD37&lt;'AFFICHAGE FINALE'!$D$3,CD37&lt;&gt;0),CD37+1,0)</f>
        <v>42</v>
      </c>
      <c r="CH37" s="41">
        <f>IF(AND(CF37&lt;'AFFICHAGE FINALE'!$D$3,CF37&lt;&gt;0),CF37+1,0)</f>
        <v>43</v>
      </c>
      <c r="CJ37" s="41">
        <f>IF(AND(CH37&lt;'AFFICHAGE FINALE'!$D$3,CH37&lt;&gt;0),CH37+1,0)</f>
        <v>44</v>
      </c>
      <c r="CL37" s="41">
        <f>IF(AND(CJ37&lt;'AFFICHAGE FINALE'!$D$3,CJ37&lt;&gt;0),CJ37+1,0)</f>
        <v>45</v>
      </c>
      <c r="CN37" s="41">
        <f>IF(AND(CL37&lt;'AFFICHAGE FINALE'!$D$3,CL37&lt;&gt;0),CL37+1,0)</f>
        <v>46</v>
      </c>
      <c r="CP37" s="41">
        <f>IF(AND(CN37&lt;'AFFICHAGE FINALE'!$D$3,CN37&lt;&gt;0),CN37+1,0)</f>
        <v>47</v>
      </c>
      <c r="CR37" s="41">
        <f>IF(AND(CP37&lt;'AFFICHAGE FINALE'!$D$3,CP37&lt;&gt;0),CP37+1,0)</f>
        <v>48</v>
      </c>
      <c r="DA37" s="22"/>
      <c r="DK37" s="23"/>
      <c r="DL37" s="23"/>
      <c r="DM37" s="23"/>
      <c r="DN37" s="23"/>
      <c r="DO37" s="23"/>
      <c r="DP37" s="23"/>
    </row>
    <row r="38" spans="1:120" s="44" customFormat="1" ht="26.25" customHeight="1" thickTop="1">
      <c r="B38" s="44">
        <f>IF(B36=" ",0,IF(B41="Finale",1,2))</f>
        <v>0</v>
      </c>
      <c r="C38" s="45"/>
      <c r="D38" s="44">
        <f>IF(D36=" ",0,IF(D41="Finale",1,2))</f>
        <v>0</v>
      </c>
      <c r="E38" s="45"/>
      <c r="F38" s="44">
        <f>IF(F36=" ",0,IF(F41="Finale",1,2))</f>
        <v>0</v>
      </c>
      <c r="G38" s="45"/>
      <c r="H38" s="44">
        <f>IF(H36=" ",0,IF(H41="Finale",1,2))</f>
        <v>0</v>
      </c>
      <c r="I38" s="46"/>
      <c r="J38" s="44">
        <f>IF(J36=" ",0,IF(J41="Finale",1,2))</f>
        <v>0</v>
      </c>
      <c r="K38" s="46"/>
      <c r="L38" s="44">
        <f>IF(L36=" ",0,IF(L41="Finale",1,2))</f>
        <v>0</v>
      </c>
      <c r="M38" s="46"/>
      <c r="N38" s="44">
        <f>IF(N36=" ",0,IF(N41="Finale",1,2))</f>
        <v>0</v>
      </c>
      <c r="O38" s="46"/>
      <c r="P38" s="44">
        <f>IF(P36=" ",0,IF(P41="Finale",1,2))</f>
        <v>0</v>
      </c>
      <c r="Q38" s="46"/>
      <c r="R38" s="44">
        <f>IF(R36=" ",0,IF(R41="Finale",1,2))</f>
        <v>0</v>
      </c>
      <c r="S38" s="46"/>
      <c r="T38" s="44">
        <f>IF(T36=" ",0,IF(T41="Finale",1,2))</f>
        <v>0</v>
      </c>
      <c r="U38" s="46"/>
      <c r="V38" s="44">
        <f>IF(V36=" ",0,IF(V41="Finale",1,2))</f>
        <v>0</v>
      </c>
      <c r="W38" s="46"/>
      <c r="X38" s="44">
        <f>IF(X36=" ",0,IF(X41="Finale",1,2))</f>
        <v>0</v>
      </c>
      <c r="Y38" s="46"/>
      <c r="Z38" s="44">
        <f>IF(Z36=" ",0,IF(Z41="Finale",1,2))</f>
        <v>0</v>
      </c>
      <c r="AA38" s="46"/>
      <c r="AB38" s="44">
        <f>IF(AB36=" ",0,IF(AB41="Finale",1,2))</f>
        <v>0</v>
      </c>
      <c r="AC38" s="46"/>
      <c r="AD38" s="44">
        <f>IF(AD36=" ",0,IF(AD41="Finale",1,2))</f>
        <v>0</v>
      </c>
      <c r="AE38" s="46"/>
      <c r="AF38" s="44">
        <f>IF(AF36=" ",0,IF(AF41="Finale",1,2))</f>
        <v>0</v>
      </c>
      <c r="AG38" s="46"/>
      <c r="AH38" s="44">
        <f>IF(AH36=" ",0,IF(AH41="Finale",1,2))</f>
        <v>0</v>
      </c>
      <c r="AI38" s="46"/>
      <c r="AJ38" s="44">
        <f>IF(AJ36=" ",0,IF(AJ41="Finale",1,2))</f>
        <v>0</v>
      </c>
      <c r="AK38" s="46"/>
      <c r="AL38" s="44">
        <f>IF(AL36=" ",0,IF(AL41="Finale",1,2))</f>
        <v>0</v>
      </c>
      <c r="AM38" s="46"/>
      <c r="AN38" s="44">
        <f>IF(AN36=" ",0,IF(AN41="Finale",1,2))</f>
        <v>0</v>
      </c>
      <c r="AO38" s="46"/>
      <c r="AP38" s="44">
        <f>IF(AP36=" ",0,IF(AP41="Finale",1,2))</f>
        <v>0</v>
      </c>
      <c r="AQ38" s="46"/>
      <c r="AR38" s="44">
        <f>IF(AR36=" ",0,IF(AR41="Finale",1,2))</f>
        <v>0</v>
      </c>
      <c r="AS38" s="46"/>
      <c r="AT38" s="44">
        <f>IF(AT36=" ",0,IF(AT41="Finale",1,2))</f>
        <v>0</v>
      </c>
      <c r="AU38" s="46"/>
      <c r="AV38" s="44">
        <f>IF(AV36=" ",0,IF(AV41="Finale",1,2))</f>
        <v>0</v>
      </c>
      <c r="AW38" s="46"/>
      <c r="AX38" s="44">
        <f>IF(AX36=" ",0,IF(AX41="Finale",1,2))</f>
        <v>0</v>
      </c>
      <c r="AY38" s="46"/>
      <c r="AZ38" s="44">
        <f>IF(AZ36=" ",0,IF(AZ41="Finale",1,2))</f>
        <v>0</v>
      </c>
      <c r="BB38" s="44">
        <f>IF(BB36=" ",0,IF(BB41="Finale",1,2))</f>
        <v>0</v>
      </c>
      <c r="BD38" s="44">
        <f>IF(BD36=" ",0,IF(BD41="Finale",1,2))</f>
        <v>0</v>
      </c>
      <c r="BF38" s="44">
        <f>IF(BF36=" ",0,IF(BF41="Finale",1,2))</f>
        <v>0</v>
      </c>
      <c r="BH38" s="44">
        <f>IF(BH36=" ",0,IF(BH41="Finale",1,2))</f>
        <v>0</v>
      </c>
      <c r="BJ38" s="44">
        <f>IF(BJ36=" ",0,IF(BJ41="Finale",1,2))</f>
        <v>0</v>
      </c>
      <c r="BL38" s="44">
        <f>IF(BL36=" ",0,IF(BL41="Finale",1,2))</f>
        <v>0</v>
      </c>
      <c r="BN38" s="44">
        <f>IF(BN36=" ",0,IF(BN41="Finale",1,2))</f>
        <v>0</v>
      </c>
      <c r="BP38" s="44">
        <f>IF(BP36=" ",0,IF(BP41="Finale",1,2))</f>
        <v>0</v>
      </c>
      <c r="BR38" s="44">
        <f>IF(BR36=" ",0,IF(BR41="Finale",1,2))</f>
        <v>0</v>
      </c>
      <c r="BT38" s="44">
        <f>IF(BT36=" ",0,IF(BT41="Finale",1,2))</f>
        <v>0</v>
      </c>
      <c r="BV38" s="44">
        <f>IF(BV36=" ",0,IF(BV41="Finale",1,2))</f>
        <v>0</v>
      </c>
      <c r="BX38" s="44">
        <f>IF(BX36=" ",0,IF(BX41="Finale",1,2))</f>
        <v>0</v>
      </c>
      <c r="BZ38" s="44">
        <f>IF(BZ36=" ",0,IF(BZ41="Finale",1,2))</f>
        <v>0</v>
      </c>
      <c r="CB38" s="44">
        <f>IF(CB36=" ",0,IF(CB41="Finale",1,2))</f>
        <v>0</v>
      </c>
      <c r="CD38" s="44">
        <f>IF(CD36=" ",0,IF(CD41="Finale",1,2))</f>
        <v>0</v>
      </c>
      <c r="CF38" s="44">
        <f>IF(CF36=" ",0,IF(CF41="Finale",1,2))</f>
        <v>0</v>
      </c>
      <c r="CH38" s="44">
        <f>IF(CH36=" ",0,IF(CH41="Finale",1,2))</f>
        <v>0</v>
      </c>
      <c r="CJ38" s="44">
        <f>IF(CJ36=" ",0,IF(CJ41="Finale",1,2))</f>
        <v>0</v>
      </c>
      <c r="CL38" s="44">
        <f>IF(CL36=" ",0,IF(CL41="Finale",1,2))</f>
        <v>0</v>
      </c>
      <c r="CN38" s="44">
        <f>IF(CN36=" ",0,IF(CN41="Finale",1,2))</f>
        <v>0</v>
      </c>
      <c r="CP38" s="44">
        <f>IF(CP36=" ",0,IF(CP41="Finale",1,2))</f>
        <v>0</v>
      </c>
      <c r="CR38" s="44">
        <f>IF(CR36=" ",0,IF(CR41="Finale",1,2))</f>
        <v>0</v>
      </c>
      <c r="DA38" s="17"/>
      <c r="DK38" s="18"/>
      <c r="DL38" s="18"/>
      <c r="DM38" s="18"/>
      <c r="DN38" s="18"/>
      <c r="DO38" s="18"/>
      <c r="DP38" s="18"/>
    </row>
    <row r="39" spans="1:120" s="44" customFormat="1" ht="26.25" customHeight="1">
      <c r="B39" s="47"/>
      <c r="C39" s="47"/>
      <c r="D39" s="47"/>
      <c r="E39" s="45"/>
      <c r="F39" s="46"/>
      <c r="G39" s="45"/>
      <c r="H39" s="46"/>
      <c r="I39" s="46"/>
      <c r="J39" s="46"/>
      <c r="K39" s="46"/>
      <c r="L39" s="47"/>
      <c r="M39" s="47"/>
      <c r="N39" s="47"/>
      <c r="O39" s="46"/>
      <c r="P39" s="46"/>
      <c r="Q39" s="46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8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6"/>
      <c r="AY39" s="46"/>
      <c r="BE39" s="46"/>
      <c r="BF39" s="46"/>
      <c r="BG39" s="46"/>
      <c r="DA39" s="17"/>
      <c r="DK39" s="18"/>
      <c r="DL39" s="18"/>
      <c r="DM39" s="18"/>
      <c r="DN39" s="18"/>
      <c r="DO39" s="18"/>
      <c r="DP39" s="18"/>
    </row>
    <row r="40" spans="1:120" s="50" customFormat="1" ht="26.25" customHeight="1">
      <c r="A40" s="49" t="s">
        <v>18</v>
      </c>
      <c r="B40" s="12"/>
      <c r="C40" s="87"/>
      <c r="D40" s="12"/>
      <c r="E40" s="87"/>
      <c r="F40" s="12"/>
      <c r="G40" s="87"/>
      <c r="H40" s="12"/>
      <c r="I40" s="87"/>
      <c r="J40" s="12"/>
      <c r="K40" s="87"/>
      <c r="L40" s="12"/>
      <c r="M40" s="87"/>
      <c r="N40" s="12"/>
      <c r="O40" s="87"/>
      <c r="P40" s="12"/>
      <c r="Q40" s="87"/>
      <c r="R40" s="12"/>
      <c r="S40" s="87"/>
      <c r="T40" s="12"/>
      <c r="U40" s="87"/>
      <c r="V40" s="12"/>
      <c r="W40" s="87"/>
      <c r="X40" s="12"/>
      <c r="Y40" s="87"/>
      <c r="Z40" s="12"/>
      <c r="AA40" s="87"/>
      <c r="AB40" s="12"/>
      <c r="AC40" s="87"/>
      <c r="AD40" s="12"/>
      <c r="AE40" s="87"/>
      <c r="AF40" s="12"/>
      <c r="AG40" s="87"/>
      <c r="AH40" s="12"/>
      <c r="AI40" s="87"/>
      <c r="AJ40" s="12"/>
      <c r="AK40" s="87"/>
      <c r="AL40" s="12"/>
      <c r="AM40" s="87"/>
      <c r="AN40" s="12"/>
      <c r="AO40" s="87"/>
      <c r="AP40" s="12"/>
      <c r="AQ40" s="87"/>
      <c r="AR40" s="12"/>
      <c r="AS40" s="87"/>
      <c r="AT40" s="12"/>
      <c r="AU40" s="87"/>
      <c r="AV40" s="12"/>
      <c r="AW40" s="87"/>
      <c r="AX40" s="12"/>
      <c r="AY40" s="87"/>
      <c r="AZ40" s="12"/>
      <c r="BA40" s="87"/>
      <c r="BB40" s="12"/>
      <c r="BC40" s="87"/>
      <c r="BD40" s="12"/>
      <c r="BE40" s="87"/>
      <c r="BF40" s="12"/>
      <c r="BG40" s="87"/>
      <c r="BH40" s="12"/>
      <c r="BI40" s="87"/>
      <c r="BJ40" s="12"/>
      <c r="BK40" s="87"/>
      <c r="BL40" s="12"/>
      <c r="BM40" s="87"/>
      <c r="BN40" s="12"/>
      <c r="BO40" s="87"/>
      <c r="BP40" s="12"/>
      <c r="BQ40" s="87"/>
      <c r="BR40" s="12"/>
      <c r="BS40" s="87"/>
      <c r="BT40" s="12"/>
      <c r="BU40" s="87"/>
      <c r="BV40" s="12"/>
      <c r="BW40" s="87"/>
      <c r="BX40" s="12"/>
      <c r="BY40" s="87"/>
      <c r="BZ40" s="12"/>
      <c r="CA40" s="87"/>
      <c r="CB40" s="12"/>
      <c r="CC40" s="87"/>
      <c r="CD40" s="12"/>
      <c r="CE40" s="87"/>
      <c r="CF40" s="12"/>
      <c r="CG40" s="87"/>
      <c r="CH40" s="12"/>
      <c r="CI40" s="87"/>
      <c r="CJ40" s="12"/>
      <c r="CK40" s="87"/>
      <c r="CL40" s="12"/>
      <c r="CM40" s="87"/>
      <c r="CN40" s="12"/>
      <c r="CO40" s="87"/>
      <c r="CP40" s="12"/>
      <c r="CQ40" s="87"/>
      <c r="CR40" s="12"/>
      <c r="CS40" s="87"/>
      <c r="DA40" s="22"/>
      <c r="DK40" s="23"/>
      <c r="DL40" s="23"/>
      <c r="DM40" s="23"/>
      <c r="DN40" s="23"/>
      <c r="DO40" s="23"/>
      <c r="DP40" s="23"/>
    </row>
    <row r="41" spans="1:120" s="33" customFormat="1" ht="23.25" customHeight="1">
      <c r="B41" s="47" t="str">
        <f>IF(OR(A36="Finale",A36="F+PF"),"Finale"," ")</f>
        <v xml:space="preserve"> </v>
      </c>
      <c r="C41" s="47"/>
      <c r="D41" s="47" t="str">
        <f>IF(AND(OR(A36="Finale",A36="F+PF"),B41="Finale"),"Finale",IF(OR(C36="finale",C36="F+PF"),"Finale"," "))</f>
        <v xml:space="preserve"> </v>
      </c>
      <c r="E41" s="45"/>
      <c r="F41" s="47" t="str">
        <f>IF(AND(B41="Finale",D41="Finale",A36="F+PF"),"Petite Finale",IF(AND(OR(C36="Finale",C36="F+PF"),D41="Finale"),"Finale",IF(OR(E36="Finale",E36="F+PF"),"Finale"," ")))</f>
        <v xml:space="preserve"> </v>
      </c>
      <c r="G41" s="45"/>
      <c r="H41" s="47" t="str">
        <f>IF(AND(D41="Finale",F41="Finale",C36="F+PF"),"Petite Finale",IF(AND(OR(E36="Finale",E36="F+PF"),F41="Finale"),"Finale",IF(OR(G36="Finale",G36="F+PF"),"Finale"," ")))</f>
        <v xml:space="preserve"> </v>
      </c>
      <c r="I41" s="47"/>
      <c r="J41" s="47" t="str">
        <f>IF(AND(F41="Finale",H41="Finale",E36="F+PF"),"Petite Finale",IF(AND(OR(G36="Finale",G36="F+PF"),H41="Finale"),"Finale",IF(OR(I36="Finale",I36="F+PF"),"Finale"," ")))</f>
        <v xml:space="preserve"> </v>
      </c>
      <c r="K41" s="45"/>
      <c r="L41" s="47" t="str">
        <f>IF(AND(H41="Finale",J41="Finale",G36="F+PF"),"Petite Finale",IF(AND(OR(I36="Finale",I36="F+PF"),J41="Finale"),"Finale",IF(OR(K36="Finale",K36="F+PF"),"Finale"," ")))</f>
        <v xml:space="preserve"> </v>
      </c>
      <c r="M41" s="46"/>
      <c r="N41" s="47" t="str">
        <f>IF(AND(J41="Finale",L41="Finale",I36="F+PF"),"Petite Finale",IF(AND(OR(K36="Finale",K36="F+PF"),L41="Finale"),"Finale",IF(OR(M36="Finale",M36="F+PF"),"Finale"," ")))</f>
        <v xml:space="preserve"> </v>
      </c>
      <c r="O41" s="47"/>
      <c r="P41" s="47" t="str">
        <f>IF(AND(L41="Finale",N41="Finale",K36="F+PF"),"Petite Finale",IF(AND(OR(M36="Finale",M36="F+PF"),N41="Finale"),"Finale",IF(OR(O36="Finale",O36="F+PF"),"Finale"," ")))</f>
        <v xml:space="preserve"> </v>
      </c>
      <c r="Q41" s="45"/>
      <c r="R41" s="47" t="str">
        <f>IF(AND(N41="Finale",P41="Finale",M36="F+PF"),"Petite Finale",IF(AND(OR(O36="Finale",O36="F+PF"),P41="Finale"),"Finale",IF(OR(Q36="Finale",Q36="F+PF"),"Finale"," ")))</f>
        <v xml:space="preserve"> </v>
      </c>
      <c r="S41" s="47"/>
      <c r="T41" s="47" t="str">
        <f>IF(AND(P41="Finale",R41="Finale",O36="F+PF"),"Petite Finale",IF(AND(OR(Q36="Finale",Q36="F+PF"),R41="Finale"),"Finale",IF(OR(S36="Finale",S36="F+PF"),"Finale"," ")))</f>
        <v xml:space="preserve"> </v>
      </c>
      <c r="U41" s="47"/>
      <c r="V41" s="47" t="str">
        <f>IF(AND(R41="Finale",T41="Finale",Q36="F+PF"),"Petite Finale",IF(AND(OR(S36="Finale",S36="F+PF"),T41="Finale"),"Finale",IF(OR(U36="Finale",U36="F+PF"),"Finale"," ")))</f>
        <v xml:space="preserve"> </v>
      </c>
      <c r="W41" s="45"/>
      <c r="X41" s="47" t="str">
        <f>IF(AND(T41="Finale",V41="Finale",S36="F+PF"),"Petite Finale",IF(AND(OR(U36="Finale",U36="F+PF"),V41="Finale"),"Finale",IF(OR(W36="Finale",W36="F+PF"),"Finale"," ")))</f>
        <v xml:space="preserve"> </v>
      </c>
      <c r="Y41" s="40"/>
      <c r="Z41" s="47" t="str">
        <f>IF(AND(V41="Finale",X41="Finale",U36="F+PF"),"Petite Finale",IF(AND(OR(W36="Finale",W36="F+PF"),X41="Finale"),"Finale",IF(OR(Y36="Finale",Y36="F+PF"),"Finale"," ")))</f>
        <v xml:space="preserve"> </v>
      </c>
      <c r="AA41" s="47"/>
      <c r="AB41" s="47" t="str">
        <f>IF(AND(X41="Finale",Z41="Finale",W36="F+PF"),"Petite Finale",IF(AND(OR(Y36="Finale",Y36="F+PF"),Z41="Finale"),"Finale",IF(OR(AA36="Finale",AA36="F+PF"),"Finale"," ")))</f>
        <v xml:space="preserve"> </v>
      </c>
      <c r="AC41" s="45"/>
      <c r="AD41" s="47" t="str">
        <f>IF(AND(Z41="Finale",AB41="Finale",Y36="F+PF"),"Petite Finale",IF(AND(OR(AA36="Finale",AA36="F+PF"),AB41="Finale"),"Finale",IF(OR(AC36="Finale",AC36="F+PF"),"Finale"," ")))</f>
        <v xml:space="preserve"> </v>
      </c>
      <c r="AE41" s="46"/>
      <c r="AF41" s="47" t="str">
        <f>IF(AND(AB41="Finale",AD41="Finale",AA36="F+PF"),"Petite Finale",IF(AND(OR(AC36="Finale",AC36="F+PF"),AD41="Finale"),"Finale",IF(OR(AE36="Finale",AE36="F+PF"),"Finale"," ")))</f>
        <v xml:space="preserve"> </v>
      </c>
      <c r="AG41" s="47"/>
      <c r="AH41" s="47" t="str">
        <f>IF(AND(AD41="Finale",AF41="Finale",AC36="F+PF"),"Petite Finale",IF(AND(OR(AE36="Finale",AE36="F+PF"),AF41="Finale"),"Finale",IF(OR(AG36="Finale",AG36="F+PF"),"Finale"," ")))</f>
        <v xml:space="preserve"> </v>
      </c>
      <c r="AI41" s="45"/>
      <c r="AJ41" s="47" t="str">
        <f>IF(AND(AF41="Finale",AH41="Finale",AE36="F+PF"),"Petite Finale",IF(AND(OR(AG36="Finale",AG36="F+PF"),AH41="Finale"),"Finale",IF(OR(AI36="Finale",AI36="F+PF"),"Finale"," ")))</f>
        <v xml:space="preserve"> </v>
      </c>
      <c r="AK41" s="40"/>
      <c r="AL41" s="47" t="str">
        <f>IF(AND(AH41="Finale",AJ41="Finale",AG36="F+PF"),"Petite Finale",IF(AND(OR(AI36="Finale",AI36="F+PF"),AJ41="Finale"),"Finale",IF(OR(AK36="Finale",AK36="F+PF"),"Finale"," ")))</f>
        <v xml:space="preserve"> </v>
      </c>
      <c r="AM41" s="47"/>
      <c r="AN41" s="47" t="str">
        <f>IF(AND(AJ41="Finale",AL41="Finale",AI36="F+PF"),"Petite Finale",IF(AND(OR(AK36="Finale",AK36="F+PF"),AL41="Finale"),"Finale",IF(OR(AM36="Finale",AM36="F+PF"),"Finale"," ")))</f>
        <v xml:space="preserve"> </v>
      </c>
      <c r="AO41" s="45"/>
      <c r="AP41" s="47" t="str">
        <f>IF(AND(AL41="Finale",AN41="Finale",AK36="F+PF"),"Petite Finale",IF(AND(OR(AM36="Finale",AM36="F+PF"),AN41="Finale"),"Finale",IF(OR(AO36="Finale",AO36="F+PF"),"Finale"," ")))</f>
        <v xml:space="preserve"> </v>
      </c>
      <c r="AQ41" s="51"/>
      <c r="AR41" s="47" t="str">
        <f>IF(AND(AN41="Finale",AP41="Finale",AM36="F+PF"),"Petite Finale",IF(AND(OR(AO36="Finale",AO36="F+PF"),AP41="Finale"),"Finale",IF(OR(AQ36="Finale",AQ36="F+PF"),"Finale"," ")))</f>
        <v xml:space="preserve"> </v>
      </c>
      <c r="AS41" s="47"/>
      <c r="AT41" s="47" t="str">
        <f>IF(AND(AP41="Finale",AR41="Finale",AO36="F+PF"),"Petite Finale",IF(AND(OR(AQ36="Finale",AQ36="F+PF"),AR41="Finale"),"Finale",IF(OR(AS36="Finale",AS36="F+PF"),"Finale"," ")))</f>
        <v xml:space="preserve"> </v>
      </c>
      <c r="AU41" s="45"/>
      <c r="AV41" s="47" t="str">
        <f>IF(AND(AR41="Finale",AT41="Finale",AQ36="F+PF"),"Petite Finale",IF(AND(OR(AS36="Finale",AS36="F+PF"),AT41="Finale"),"Finale",IF(OR(AU36="Finale",AU36="F+PF"),"Finale"," ")))</f>
        <v xml:space="preserve"> </v>
      </c>
      <c r="AW41" s="40"/>
      <c r="AX41" s="47" t="str">
        <f>IF(AND(AT41="Finale",AV41="Finale",AS36="F+PF"),"Petite Finale",IF(AND(OR(AU36="Finale",AU36="F+PF"),AV41="Finale"),"Finale",IF(OR(AW36="Finale",AW36="F+PF"),"Finale"," ")))</f>
        <v xml:space="preserve"> </v>
      </c>
      <c r="AY41" s="40"/>
      <c r="AZ41" s="47" t="str">
        <f>IF(AND(AV41="Finale",AX41="Finale",AU36="F+PF"),"Petite Finale",IF(AND(OR(AW36="Finale",AW36="F+PF"),AX41="Finale"),"Finale",IF(OR(AY36="Finale",AY36="F+PF"),"Finale"," ")))</f>
        <v xml:space="preserve"> </v>
      </c>
      <c r="BB41" s="47" t="str">
        <f>IF(AND(AX41="Finale",AZ41="Finale",AW36="F+PF"),"Petite Finale",IF(AND(OR(AY36="Finale",AY36="F+PF"),AZ41="Finale"),"Finale",IF(OR(BA36="Finale",BA36="F+PF"),"Finale"," ")))</f>
        <v xml:space="preserve"> </v>
      </c>
      <c r="BD41" s="47" t="str">
        <f>IF(AND(AZ41="Finale",BB41="Finale",AY36="F+PF"),"Petite Finale",IF(AND(OR(BA36="Finale",BA36="F+PF"),BB41="Finale"),"Finale",IF(OR(BC36="Finale",BC36="F+PF"),"Finale"," ")))</f>
        <v xml:space="preserve"> </v>
      </c>
      <c r="BF41" s="47" t="str">
        <f>IF(AND(BB41="Finale",BD41="Finale",BA36="F+PF"),"Petite Finale",IF(AND(OR(BC36="Finale",BC36="F+PF"),BD41="Finale"),"Finale",IF(OR(BE36="Finale",BE36="F+PF"),"Finale"," ")))</f>
        <v xml:space="preserve"> </v>
      </c>
      <c r="BH41" s="47" t="str">
        <f>IF(AND(BD41="Finale",BF41="Finale",BC36="F+PF"),"Petite Finale",IF(AND(OR(BE36="Finale",BE36="F+PF"),BF41="Finale"),"Finale",IF(OR(BG36="Finale",BG36="F+PF"),"Finale"," ")))</f>
        <v xml:space="preserve"> </v>
      </c>
      <c r="BJ41" s="47" t="str">
        <f>IF(AND(BF41="Finale",BH41="Finale",BE36="F+PF"),"Petite Finale",IF(AND(OR(BG36="Finale",BG36="F+PF"),BH41="Finale"),"Finale",IF(OR(BI36="Finale",BI36="F+PF"),"Finale"," ")))</f>
        <v xml:space="preserve"> </v>
      </c>
      <c r="BL41" s="47" t="str">
        <f>IF(AND(BH41="Finale",BJ41="Finale",BG36="F+PF"),"Petite Finale",IF(AND(OR(BI36="Finale",BI36="F+PF"),BJ41="Finale"),"Finale",IF(OR(BK36="Finale",BK36="F+PF"),"Finale"," ")))</f>
        <v xml:space="preserve"> </v>
      </c>
      <c r="BN41" s="47" t="str">
        <f>IF(AND(BJ41="Finale",BL41="Finale",BI36="F+PF"),"Petite Finale",IF(AND(OR(BK36="Finale",BK36="F+PF"),BL41="Finale"),"Finale",IF(OR(BM36="Finale",BM36="F+PF"),"Finale"," ")))</f>
        <v xml:space="preserve"> </v>
      </c>
      <c r="BP41" s="47" t="str">
        <f>IF(AND(BL41="Finale",BN41="Finale",BK36="F+PF"),"Petite Finale",IF(AND(OR(BM36="Finale",BM36="F+PF"),BN41="Finale"),"Finale",IF(OR(BO36="Finale",BO36="F+PF"),"Finale"," ")))</f>
        <v xml:space="preserve"> </v>
      </c>
      <c r="BR41" s="47" t="str">
        <f>IF(AND(BN41="Finale",BP41="Finale",BM36="F+PF"),"Petite Finale",IF(AND(OR(BO36="Finale",BO36="F+PF"),BP41="Finale"),"Finale",IF(OR(BQ36="Finale",BQ36="F+PF"),"Finale"," ")))</f>
        <v xml:space="preserve"> </v>
      </c>
      <c r="BT41" s="47" t="str">
        <f>IF(AND(BP41="Finale",BR41="Finale",BO36="F+PF"),"Petite Finale",IF(AND(OR(BQ36="Finale",BQ36="F+PF"),BR41="Finale"),"Finale",IF(OR(BS36="Finale",BS36="F+PF"),"Finale"," ")))</f>
        <v xml:space="preserve"> </v>
      </c>
      <c r="BV41" s="47" t="str">
        <f>IF(AND(BR41="Finale",BT41="Finale",BQ36="F+PF"),"Petite Finale",IF(AND(OR(BS36="Finale",BS36="F+PF"),BT41="Finale"),"Finale",IF(OR(BU36="Finale",BU36="F+PF"),"Finale"," ")))</f>
        <v xml:space="preserve"> </v>
      </c>
      <c r="BX41" s="47" t="str">
        <f>IF(AND(BT41="Finale",BV41="Finale",BS36="F+PF"),"Petite Finale",IF(AND(OR(BU36="Finale",BU36="F+PF"),BV41="Finale"),"Finale",IF(OR(BW36="Finale",BW36="F+PF"),"Finale"," ")))</f>
        <v xml:space="preserve"> </v>
      </c>
      <c r="BZ41" s="47" t="str">
        <f>IF(AND(BV41="Finale",BX41="Finale",BU36="F+PF"),"Petite Finale",IF(AND(OR(BW36="Finale",BW36="F+PF"),BX41="Finale"),"Finale",IF(OR(BY36="Finale",BY36="F+PF"),"Finale"," ")))</f>
        <v xml:space="preserve"> </v>
      </c>
      <c r="CB41" s="47" t="str">
        <f>IF(AND(BX41="Finale",BZ41="Finale",BW36="F+PF"),"Petite Finale",IF(AND(OR(BY36="Finale",BY36="F+PF"),BZ41="Finale"),"Finale",IF(OR(CA36="Finale",CA36="F+PF"),"Finale"," ")))</f>
        <v xml:space="preserve"> </v>
      </c>
      <c r="CD41" s="47" t="str">
        <f>IF(AND(BZ41="Finale",CB41="Finale",BY36="F+PF"),"Petite Finale",IF(AND(OR(CA36="Finale",CA36="F+PF"),CB41="Finale"),"Finale",IF(OR(CC36="Finale",CC36="F+PF"),"Finale"," ")))</f>
        <v xml:space="preserve"> </v>
      </c>
      <c r="CF41" s="47" t="str">
        <f>IF(AND(CB41="Finale",CD41="Finale",CA36="F+PF"),"Petite Finale",IF(AND(OR(CC36="Finale",CC36="F+PF"),CD41="Finale"),"Finale",IF(OR(CE36="Finale",CE36="F+PF"),"Finale"," ")))</f>
        <v xml:space="preserve"> </v>
      </c>
      <c r="CH41" s="47" t="str">
        <f>IF(AND(CD41="Finale",CF41="Finale",CC36="F+PF"),"Petite Finale",IF(AND(OR(CE36="Finale",CE36="F+PF"),CF41="Finale"),"Finale",IF(OR(CG36="Finale",CG36="F+PF"),"Finale"," ")))</f>
        <v xml:space="preserve"> </v>
      </c>
      <c r="CJ41" s="47" t="str">
        <f>IF(AND(CF41="Finale",CH41="Finale",CE36="F+PF"),"Petite Finale",IF(AND(OR(CG36="Finale",CG36="F+PF"),CH41="Finale"),"Finale",IF(OR(CI36="Finale",CI36="F+PF"),"Finale"," ")))</f>
        <v xml:space="preserve"> </v>
      </c>
      <c r="CL41" s="47" t="str">
        <f>IF(AND(CH41="Finale",CJ41="Finale",CG36="F+PF"),"Petite Finale",IF(AND(OR(CI36="Finale",CI36="F+PF"),CJ41="Finale"),"Finale",IF(OR(CK36="Finale",CK36="F+PF"),"Finale"," ")))</f>
        <v xml:space="preserve"> </v>
      </c>
      <c r="CN41" s="47" t="str">
        <f>IF(AND(CJ41="Finale",CL41="Finale",CI36="F+PF"),"Petite Finale",IF(AND(OR(CK36="Finale",CK36="F+PF"),CL41="Finale"),"Finale",IF(OR(CM36="Finale",CM36="F+PF"),"Finale"," ")))</f>
        <v xml:space="preserve"> </v>
      </c>
      <c r="CP41" s="47" t="str">
        <f>IF(AND(CL41="Finale",CN41="Finale",CK36="F+PF"),"Petite Finale",IF(AND(OR(CM36="Finale",CM36="F+PF"),CN41="Finale"),"Finale",IF(OR(CO36="Finale",CO36="F+PF"),"Finale"," ")))</f>
        <v xml:space="preserve"> </v>
      </c>
      <c r="CR41" s="47" t="str">
        <f>IF(AND(CN41="Finale",CP41="Finale",CM36="F+PF"),"Petite Finale",IF(AND(OR(CO36="Finale",CO36="F+PF"),CP41="Finale"),"Finale",IF(OR(CQ36="Finale",CQ36="F+PF"),"Finale"," ")))</f>
        <v xml:space="preserve"> </v>
      </c>
      <c r="DA41" s="17"/>
      <c r="DK41" s="18"/>
      <c r="DL41" s="18"/>
      <c r="DM41" s="18"/>
      <c r="DN41" s="18"/>
      <c r="DO41" s="18"/>
      <c r="DP41" s="18"/>
    </row>
    <row r="42" spans="1:120" s="50" customFormat="1" ht="26.25" customHeight="1">
      <c r="B42" s="52" t="str">
        <f>IF(COUNTIF(B40,"*essai*"),"Essais"," ")</f>
        <v xml:space="preserve"> </v>
      </c>
      <c r="C42" s="53"/>
      <c r="D42" s="33" t="str">
        <f>IF(AND(OR(A36="1/16",A36="1/8",A36="1/4",A36="1/2",A36="Finale",A36="F+PF"),C36=" "),B42,IF(COUNTIF(D40,"*essai*"),"Essais"," "))</f>
        <v xml:space="preserve"> </v>
      </c>
      <c r="E42" s="53"/>
      <c r="F42" s="33" t="str">
        <f>IF(AND(OR(A36="1/16",A36="1/8",A36="1/4",A36="F+PF",C36="1/16",C36="1/8",C36="1/4",C36="1/2",C36="Finale",C36="F+PF"),E36=" "),D42,IF(COUNTIF(F40,"*Essai*"),"Essais"," "))</f>
        <v xml:space="preserve"> </v>
      </c>
      <c r="G42" s="53"/>
      <c r="H42" s="53" t="str">
        <f>IF(AND(OR(A36="1/16",A36="1/8",A36="1/4",C36="1/16",C36="1/8",C36="1/4",C36="F+PF",E36="1/16",E36="1/8",E36="1/4",E36="1/2",E36="Finale",E36="F+PF"),G36=" "),F42,IF(COUNTIF(H40,"*Essai*"),"Essais"," "))</f>
        <v xml:space="preserve"> </v>
      </c>
      <c r="I42" s="53"/>
      <c r="J42" s="52" t="str">
        <f>IF(AND(OR(A36="1/16",A36="1/8",C36="1/16",C36="1/8",C36="1/4",E36="1/16",E36="1/8",E36="1/4",E36="F+PF",G36="1/16",G36="1/8",G36="1/4",G36="1/2",G36="Finale",G36="F+PF"),I36=" "),H42,IF(COUNTIF(J40,"*Essai*"),"Essais"," "))</f>
        <v xml:space="preserve"> </v>
      </c>
      <c r="K42" s="53"/>
      <c r="L42" s="33" t="str">
        <f>IF(AND(OR(A36="1/16",A36="1/8",C36="1/16",C36="1/8",E36="1/16",E36="1/8",E36="1/4",G36="1/16",G36="1/8",G36="1/4",G36="F+PF",I36="1/16",I36="1/8",I36="1/4",I36="1/2",I36="Finale",I36="F+PF"),K36=" "),J42,IF(COUNTIF(L40,"*Essai*"),"Essais"," "))</f>
        <v xml:space="preserve"> </v>
      </c>
      <c r="M42" s="53"/>
      <c r="N42" s="33" t="str">
        <f>IF(AND(OR(A36="1/16",A36="1/8",C36="1/16",C36="1/8",E36="1/16",E36="1/8",G36="1/16",G36="1/8",G36="1/4",I36="1/16",I36="1/8",I36="1/4",I36="F+PF",K36="1/16",K36="1/8",K36="1/4",K36="1/2",K36="Finale",K36="F+PF"),M36=" "),L42,IF(COUNTIF(N40,"*Essai*"),"Essais"," "))</f>
        <v xml:space="preserve"> </v>
      </c>
      <c r="O42" s="53"/>
      <c r="P42" s="53" t="str">
        <f>IF(AND(OR(A36="1/16",A36="1/8",C36="1/16",C36="1/8",E36="1/16",E36="1/8",G36="1/16",G36="1/8",I36="1/16",I36="1/8",I36="1/4",K36="1/16",K36="1/8",K36="1/4",K36="F+PF",M36="1/16",M36="1/8",M36="1/4",M36="1/2",M36="F+PF"),O36=" "),N42,IF(COUNTIF(P40,"*Essai*"),"Essais"," "))</f>
        <v xml:space="preserve"> </v>
      </c>
      <c r="Q42" s="53"/>
      <c r="R42" s="52" t="str">
        <f>IF(AND(OR(A36="1/16",C36="1/16",C36="1/8",E36="1/16",E36="1/8",G36="1/16",G36="1/8",I36="1/16",I36="1/8",K36="1/16",K36="1/8",K36="1/4",M36="1/16",M36="1/8",M36="1/4",M36="F+PF",O36="1/16",O36="1/8",O36="1/4",O36="1/2",O36="Finale",O36="F+PF"),Q36=" "),P42,IF(COUNTIF(R40,"*Essai*"),"Essais"," "))</f>
        <v xml:space="preserve"> </v>
      </c>
      <c r="S42" s="53"/>
      <c r="T42" s="33" t="str">
        <f>IF(AND(OR(A36="1/16",C36="1/16",E36="1/16",E36="1/8",G36="1/16",G36="1/8",I36="1/16",I36="1/8",K36="1/16",K36="1/8",M36="1/16",M36="1/8",M36="1/4",O36="1/16",O36="1/8",O36="1/4",O36="F+PF",Q36="1/16",Q36="1/8",Q36="1/4",Q36="1/2",Q36="FInale",Q36="F+PF"),S36=" "),R42,IF(COUNTIF(T40,"*Essai*"),"Essais"," "))</f>
        <v xml:space="preserve"> </v>
      </c>
      <c r="U42" s="53"/>
      <c r="V42" s="33" t="str">
        <f>IF(AND(OR(A36="1/16",C36="1/16",E36="1/16",G36="1/16",G36="1/8",I36="1/16",I36="1/8",K36="1/16",K36="1/8",M36="1/16",M36="1/8",O36="1/16",O36="1/8",O36="1/4",Q36="1/16",Q36="1/8",Q36="1/4",Q36="F+PF",S36="1/16",S36="1/8",S36="1/4",S36="1/2",S36="Finale",S36="F+PF"),U36=" "),T42,IF(COUNTIF(V40,"*Essai*"),"Essais"," "))</f>
        <v xml:space="preserve"> </v>
      </c>
      <c r="W42" s="53"/>
      <c r="X42" s="53" t="str">
        <f>IF(AND(OR(A36="1/16",C36="1/16",E36="1/16",G36="1/16",I36="1/16",I36="1/8",K36="1/16",K36="1/8",M36="1/16",M36="1/8",O36="1/16",O36="1/8",Q36="1/16",Q36="1/8",Q36="1/4",S36="1/16",S36="1/8",S36="1/4",S36="F+PF",U36="1/16",U36="1/8",U36="1/4",U36="1/2",U36="Finale",U36="F+PF"),W36=" "),V42,IF(COUNTIF(X40,"*Essai*"),"Essais"," "))</f>
        <v xml:space="preserve"> </v>
      </c>
      <c r="Y42" s="53"/>
      <c r="Z42" s="52" t="str">
        <f>IF(AND(OR(A36="1/16",C36="1/16",E36="1/16",G36="1/16",I36="1/16",K36="1/16",K36="1/8",M36="1/16",M36="1/8",O36="1/16",O36="1/8",Q36="1/16",Q36="1/8",S36="1/16",S36="1/8",S36="1/4",U36="1/16",U36="1/8",U36="1/4",U36="F+PF",W36="1/16",W36="1/8",W36="1/4",W36="1/2",W36="Finale",W36="F+PF"),Y36=" "),X42,IF(COUNTIF(Z40,"*Essai*"),"Essais"," "))</f>
        <v xml:space="preserve"> </v>
      </c>
      <c r="AA42" s="53"/>
      <c r="AB42" s="33" t="str">
        <f>IF(AND(OR(A36="1/16",C36="1/16",E36="1/16",G36="1/16",I36="1/16",K36="1/16",M36="1/16",M36="1/8",O36="1/16",O36="1/8",Q36="1/16",Q36="1/8",S36="1/16",S36="1/8",U36="1/16",U36="1/8",U36="1/4",W36="1/16",W36="1/8",W36="1/4",W36="F+PF",Y36="1/16",Y36="1/8",Y36="1/4",Y36="1/2",Y36="Finale",Y36="F+PF"),AA36=" "),Z42,IF(COUNTIF(AB40,"*Essai*"),"Essais"," "))</f>
        <v xml:space="preserve"> </v>
      </c>
      <c r="AC42" s="53"/>
      <c r="AD42" s="33" t="str">
        <f>IF(AND(OR(A36="1/16",C36="1/16",E36="1/16",G36="1/16",I36="1/16",K36="1/16",M36="1/16",O36="1/16",O36="1/8",Q36="1/16",Q36="1/8",S36="1/16",S36="1/8",U36="1/16",U36="1/8",W36="1/16",W36="1/8",W36="1/4",Y36="1/16",Y36="1/8",Y36="1/4",Y36="F+PF",AA36="1/16",AA36="1/8",AA36="1/4",AA36="1/2",AA36="Finale",AA36="F+PF"),AC36=" "),AB42,IF(COUNTIF(AD40,"*Essai*"),"Essais"," "))</f>
        <v xml:space="preserve"> </v>
      </c>
      <c r="AE42" s="53"/>
      <c r="AF42" s="53" t="str">
        <f>IF(AND(OR(A36="1/16",C36="1/16",E36="1/16",G36="1/16",I36="1/16",K36="1/16",M36="1/16",O36="1/16",Q36="1/16",Q36="1/8",S36="1/16",S36="1/8",U36="1/16",U36="1/8",W36="1/16",W36="1/8",Y36="1/16",Y36="1/8",Y36="1/4",AA36="1/16",AA36="1/8",AA36="1/4",AA36="F+PF",AC36="1/16",AC36="1/8",AC36="1/4",AC36="1/2",AC36="Finale",AC36="F+PF"),AE36=" "),AD42,IF(COUNTIF(AF40,"*Essai*"),"Essais"," "))</f>
        <v xml:space="preserve"> </v>
      </c>
      <c r="AG42" s="53"/>
      <c r="AH42" s="52" t="str">
        <f>IF(AND(OR(C36="1/16",E36="1/16",G36="1/16",I36="1/16",K36="1/16",M36="1/16",O36="1/16",Q36="1/16",S36="1/16",S36="1/8",U36="1/16",U36="1/8",W36="1/16",W36="1/8",Y36="1/16",Y36="1/8",AA36="1/16",AA36="1/8",AA36="1/4",AC36="1/16",AC36="1/8",AC36="1/4",AC36="F+PF",AE36="1/16",AE36="1/8",AE36="1/4",AE36="1/2",AE36="Finale",AE36="F+PF"),AG36=" "),AF42,IF(COUNTIF(AH40,"*Essai*"),"Essais"," "))</f>
        <v xml:space="preserve"> </v>
      </c>
      <c r="AI42" s="53"/>
      <c r="AJ42" s="33" t="str">
        <f>IF(AND(OR(E36="1/16",G36="1/16",I36="1/16",K36="1/16",M36="1/16",O36="1/16",Q36="1/16",S36="1/16",U36="1/16",U36="1/8",W36="1/16",W36="1/8",Y36="1/16",Y36="1/8",AA36="1/16",AA36="1/8",AC36="1/16",AC36="1/8",AC36="1/4",AE36="1/16",AE36="1/8",AE36="1/4",AE36="F+PF",AG36="1/16",AG36="1/8",AG36="1/4",AG36="1/2",AG36="Finale",AG36="F+PF"),AI36=" "),AH42,IF(COUNTIF(AJ40,"*Essai*"),"Essais"," "))</f>
        <v xml:space="preserve"> </v>
      </c>
      <c r="AK42" s="53"/>
      <c r="AL42" s="33" t="str">
        <f>IF(AND(OR(G36="1/16",I36="1/16",K36="1/16",M36="1/16",O36="1/16",Q36="1/16",S36="1/16",U36="1/16",W36="1/16",W36="1/8",Y36="1/16",Y36="1/8",AA36="1/16",AA36="1/8",AC36="1/16",AC36="1/8",AE36="1/16",AE36="1/8",AE36="1/4",AG36="1/16",AG36="1/8",AG36="1/4",AG36="F+PF",AI36="1/16",AI36="1/8",AI36="1/4",AI36="1/2",AI36="Finale",AI36="F+PF"),AK36=" "),AJ42,IF(COUNTIF(AL40,"*Essai*"),"Essais"," "))</f>
        <v xml:space="preserve"> </v>
      </c>
      <c r="AM42" s="53"/>
      <c r="AN42" s="53" t="str">
        <f>IF(AND(OR(I36="1/16",K36="1/16",M36="1/16",O36="1/16",Q36="1/16",S36="1/16",U36="1/16",W36="1/16",Y36="1/16",Y36="1/8",AA36="1/16",AA36="1/8",AC36="1/16",AC36="1/8",AE36="1/16",AE36="1/8",AG36="1/16",AG36="1/8",AG36="1/4",AI36="1/16",AI36="1/8",AI36="1/4",AI36="F+PF",AK36="1/16",AK36="1/8",AK36="1/4",AK36="1/2",AK36="Finale",AK36="F+PF"),AM36=" "),AL42,IF(COUNTIF(AN40,"*Essai*"),"Essais"," "))</f>
        <v xml:space="preserve"> </v>
      </c>
      <c r="AO42" s="53"/>
      <c r="AP42" s="52" t="str">
        <f>IF(AND(OR(K36="1/16",M36="1/16",O36="1/16",Q36="1/16",S36="1/16",U36="1/16",W36="1/16",Y36="1/16",AA36="1/16",AA36="1/8",AC36="1/16",AC36="1/8",AE36="1/16",AE36="1/8",AG36="1/16",AG36="1/8",AI36="1/16",AI36="1/8",AI36="1/4",AK36="1/16",AK36="1/8",AK36="1/4",AK36="F+PF",AM36="1/16",AM36="1/8",AM36="1/4",AM36="1/2",AM36="Finale",AM36="F+PF"),AO36=" "),AN42,IF(COUNTIF(AP40,"*Essai*"),"Essais"," "))</f>
        <v xml:space="preserve"> </v>
      </c>
      <c r="AQ42" s="53"/>
      <c r="AR42" s="33" t="str">
        <f>IF(AND(OR(M36="1/16",O36="1/16",Q36="1/16",S36="1/16",U36="1/16",W36="1/16",Y36="1/16",AA36="1/16",AC36="1/16",AC36="1/8",AE36="1/16",AE36="1/8",AG36="1/16",AG36="1/8",AI36="1/16",AI36="1/8",AK36="1/16",AK36="1/8",AK36="1/4",AM36="1/16",AM36="1/8",AM36="1/4",AM36="F+PF",AO36="1/16",AO36="1/8",AO36="1/4",AO36="1/2",AO36="Finale",AO36="F+PF"),AQ36=" "),AP42,IF(COUNTIF(AR40,"*Essai*"),"Essais"," "))</f>
        <v xml:space="preserve"> </v>
      </c>
      <c r="AS42" s="53"/>
      <c r="AT42" s="33" t="str">
        <f>IF(AND(OR(O36="1/16",Q36="1/16",S36="1/16",U36="1/16",W36="1/16",Y36="1/16",AA36="1/16",AC36="1/16",AE36="1/16",AE36="1/8",AG36="1/16",AG36="1/8",AI36="1/16",AI36="1/8",AK36="1/16",AK36="1/8",AM36="1/16",AM36="1/8",AM36="1/4",AO36="1/16",AO36="1/8",AO36="1/4",AO36="F+PF",AQ36="1/16",AQ36="1/8",AQ36="1/4",AQ36="1/2",AQ36="Finale",AQ36="F+PF"),AS36=" "),AR42,IF(COUNTIF(AT40,"*Essai*"),"Essais"," "))</f>
        <v xml:space="preserve"> </v>
      </c>
      <c r="AU42" s="53"/>
      <c r="AV42" s="53" t="str">
        <f>IF(AND(OR(Q36="1/16",S36="1/16",U36="1/16",W36="1/16",Y36="1/16",AA36="1/16",AC36="1/16",AE36="1/16",AG36="1/16",AG36="1/8",AI36="1/16",AI36="1/8",AK36="1/16",AK36="1/8",AM36="1/16",AM36="1/8",AO36="1/16",AO36="1/8",AO36="1/4",AQ36="1/16",AQ36="1/8",AQ36="1/4",AQ36="F+PF",AS36="1/16",AS36="1/8",AS36="1/4",AS36="1/2",AS36="Finale",AS36="F+PF"),AU36=" "),AT42,IF(COUNTIF(AV40,"*Essai*"),"Essais"," "))</f>
        <v xml:space="preserve"> </v>
      </c>
      <c r="AW42" s="53"/>
      <c r="AX42" s="52" t="str">
        <f>IF(AND(OR(S36="1/16",U36="1/16",W36="1/16",Y36="1/16",AA36="1/16",AC36="1/16",AE36="1/16",AG36="1/16",AI36="1/16",AI36="1/8",AK36="1/16",AK36="1/8",AM36="1/16",AM36="1/8",AO36="1/16",AO36="1/8",AQ36="1/16",AQ36="1/8",AQ36="1/4",AS36="1/16",AS36="1/8",AS36="1/4",AS36="F+PF",AU36="1/16",AU36="1/8",AU36="1/4",AU36="1/2",AU36="Finale",AU36="F+PF"),AW36=" "),AV42,IF(COUNTIF(AX40,"*Essai*"),"Essais"," "))</f>
        <v xml:space="preserve"> </v>
      </c>
      <c r="AY42" s="53"/>
      <c r="AZ42" s="33" t="str">
        <f>IF(AND(OR(U36="1/16",W36="1/16",Y36="1/16",AA36="1/16",AC36="1/16",AE36="1/16",AG36="1/16",AI36="1/16",AK36="1/16",AK36="1/8",AM36="1/16",AM36="1/8",AO36="1/16",AO36="1/8",AQ36="1/16",AQ36="1/8",AS36="1/16",AS36="1/8",AS36="1/4",AU36="1/16",AU36="1/8",AU36="1/4",AU36="F+PF",AW36="1/16",AW36="1/8",AW36="1/4",AW36="1/2",AW36="Finale",AW36="F+PF"),AY36=" "),AX42,IF(COUNTIF(AZ40,"*Essai*"),"Essais"," "))</f>
        <v xml:space="preserve"> </v>
      </c>
      <c r="BA42" s="53"/>
      <c r="BB42" s="33" t="str">
        <f>IF(AND(OR(W36="1/16",Y36="1/16",AA36="1/16",AC36="1/16",AE36="1/16",AG36="1/16",AI36="1/16",AK36="1/16",AM36="1/16",AM36="1/8",AO36="1/16",AO36="1/8",AQ36="1/16",AQ36="1/8",AS36="1/16",AS36="1/8",AU36="1/16",AU36="1/8",AU36="1/4",AW36="1/16",AW36="1/8",AW36="1/4",AW36="F+PF",AY36="1/16",AY36="1/8",AY36="1/2",AY36="Finale",AY36="F+PF"),BA36=" "),AZ42,IF(COUNTIF(BB40,"*Essai*"),"Essais"," "))</f>
        <v xml:space="preserve"> </v>
      </c>
      <c r="BC42" s="53"/>
      <c r="BD42" s="53" t="str">
        <f>IF(AND(OR(Y36="1/16",AA36="1/16",AC36="1/16",AE36="1/16",AG36="1/16",AI36="1/16",AK36="1/16",AM36="1/16",AO36="1/16",AO36="1/8",AQ36="1/16",AQ36="1/8",AS36="1/16",AS36="1/8",AU36="1/16",AU36="1/8",AW36="1/16",AW36="1/8",AW36="1/4",AY36="1/16",AY36="1/8",AY36="F+PF",BA36="1/16",BA36="1/8",BA36="1/4",BA36="1/2",BA36="Finale",BA36="F+PF"),BC36=" "),BB42,IF(COUNTIF(BD40,"*Essai*"),"Essais"," "))</f>
        <v xml:space="preserve"> </v>
      </c>
      <c r="BE42" s="53"/>
      <c r="BF42" s="52" t="str">
        <f>IF(AND(OR(AA36="1/16",AC36="1/16",AE36="1/16",AG36="1/16",AI36="1/16",AK36="1/16",AM36="1/16",AO36="1/16",AQ36="1/16",AQ36="1/8",AS36="1/16",AS36="1/8",AU36="1/16",AU36="1/8",AW36="1/16",AW36="1/8",AY36="1/16",AY36="1/8",AY36="1/4",BA36="1/16",BA36="1/8",BA36="1/4",BA36="F+PF",BC36="1/16",BC36="1/8",BC36="1/4",BC36="1/2",BC36="Finale",BC36="F+PF"),BE36=" "),BD42,IF(COUNTIF(BF40,"*Essai*"),"Essais"," "))</f>
        <v xml:space="preserve"> </v>
      </c>
      <c r="BG42" s="53"/>
      <c r="BH42" s="33" t="str">
        <f>IF(AND(OR(AC36="1/16",AE36="1/16",AG36="1/16",AI36="1/16",AK36="1/16",AM36="1/16",AO36="1/16",AQ36="1/16",AS36="1/16",AS36="1/8",AU36="1/16",AU36="1/8",AW36="1/16",AW36="1/8",AY36="1/16",AY36="1/8",BA36="1/16",BA36="1/8",BA36="1/4",BC36="1/16",BC36="1/8",BC36="1/4",BC36="F+PF",BE36="1/16",BE36="1/8",BE36="1/4",BE36="1/2",BE36="Finale",BE36="F+PF"),BG36=" "),BF42,IF(COUNTIF(BH40,"*Essai*"),"Essais"," "))</f>
        <v xml:space="preserve"> </v>
      </c>
      <c r="BI42" s="53"/>
      <c r="BJ42" s="33" t="str">
        <f>IF(AND(OR(AE36="1/16",AG36="1/16",AI36="1/16",AK36="1/16",AM36="1/16",AO36="1/16",AQ36="1/16",AS36="1/16",AU36="1/16",AU36="1/8",AW36="1/16",AW36="1/8",AY36="1/16",AY36="1/8",BA36="1/16",BA36="1/8",BC36="1/16",BC36="1/8",BC36="1/4",BE36="1/16",BE36="1/8",BE36="1/4",BE36="F+PF",BG36="1/16",BG36="1/8",BG36="1/4",BG36="1/2",BG36="Finale",BG36="F+PF"),BI36=" "),BH42,IF(COUNTIF(BJ40,"*Essai*"),"Essais"," "))</f>
        <v xml:space="preserve"> </v>
      </c>
      <c r="BK42" s="53"/>
      <c r="BL42" s="53" t="str">
        <f>IF(AND(OR(AG36="1/16",AI36="1/16",AK36="1/16",AM36="1/16",AO36="1/16",AQ36="1/16",AS36="1/16",AU36="1/16",AW36="1/16",AW36="1/8",AY36="1/16",AY36="1/8",BA36="1/16",BA36="1/8",BC36="1/16",BC36="1/8",BE36="1/16",BE36="1/8",BE36="1/4",BG36="1/16",BG36="1/8",BG36="1/4",BG36="F+PF",BI36="1/16",BI36="1/8",BI36="1/4",BI36="1/2",BI36="Finale",BI36="F+PF"),BK36=" "),BJ42,IF(COUNTIF(BL40,"*Essai*"),"Essais"," "))</f>
        <v xml:space="preserve"> </v>
      </c>
      <c r="BM42" s="53"/>
      <c r="BN42" s="52" t="str">
        <f>IF(AND(OR(AI36="1/16",AK36="1/16",AM36="1/16",AO36="1/16",AQ36="1/16",AS36="1/16",AU36="1/16",AW36="1/16",AY36="1/16",AY36="1/8",BA36="1/16",BA36="1/8",BC36="1/16",BC36="1/8",BE36="1/16",BE36="1/8",BG36="1/16",BG36="1/8",BG36="1/4",BI36="1/16",BI36="1/8",BI36="1/4",BI36="F+PF",BK36="1/16",BK36="1/8",BK36="1/4",BK36="1/2",BK36="Finale",BK36="F+PF"),BM36=" "),BL42,IF(COUNTIF(BN40,"*Essai*"),"Essais"," "))</f>
        <v xml:space="preserve"> </v>
      </c>
      <c r="BO42" s="53"/>
      <c r="BP42" s="33" t="str">
        <f>IF(AND(OR(AK36="1/16",AM36="1/16",AO36="1/16",AQ36="1/16",AS36="1/16",AU36="1/16",AW36="1/16",AY36="1/16",BA36="1/16",BA36="1/8",BC36="1/16",BC36="1/8",BE36="1/16",BE36="1/8",BG36="1/16",BG36="1/8",BI36="1/16",BI36="1/8",BI36="1/4",BK36="1/16",BK36="1/8",BK36="1/4",BK36="F+PF",BM36="1/16",BM36="1/8",BM36="1/4",BM36="1/2",BM36="Finale",BM36="F+PF"),BO36=" "),BN42,IF(COUNTIF(BP40,"*Essai*"),"Essais"," "))</f>
        <v xml:space="preserve"> </v>
      </c>
      <c r="BQ42" s="53"/>
      <c r="BR42" s="33" t="str">
        <f>IF(AND(OR(AM36="1/16",AO36="1/16",AQ36="1/16",AS36="1/16",AU36="1/16",AW36="1/16",AY36="1/16",BA36="1/16",BC36="1/16",BC36="1/8",BE36="1/16",BE36="1/8",BG36="1/16",BG36="1/8",BI36="1/16",BI36="1/8",BK36="1/16",BK36="1/8",BK36="1/4",BM36="1/16",BM36="1/8",BM36="1/4",BM36="F+PF",BO36="1/8",BO36="1/4",BO36="1/2",BO36="Finale",BO36="F+PF"),BQ36=" "),BP42,IF(COUNTIF(BR40,"*Essai*"),"Essais"," "))</f>
        <v xml:space="preserve"> </v>
      </c>
      <c r="BS42" s="53"/>
      <c r="BT42" s="53" t="str">
        <f>IF(AND(OR(AO36="1/16",AQ36="1/16",AS36="1/16",AU36="1/16",AW36="1/16",AY36="1/16",BA36="1/16",BC36="1/16",BE36="1/16",BE36="1/8",BG36="1/16",BG36="1/8",BI36="1/16",BI36="1/8",BK36="1/16",BK36="1/8",BM36="1/16",BM36="1/8",BM36="1/4",BO36="1/8",BO36="1/4",BO36="F+PF",BQ36="1/8",BQ36="1/4",BQ36="1/2",BQ36="Finale",BQ36="F+PF"),BS36=" "),BR42,IF(COUNTIF(BT40,"*Essai*"),"Essais"," "))</f>
        <v xml:space="preserve"> </v>
      </c>
      <c r="BU42" s="53"/>
      <c r="BV42" s="52" t="str">
        <f>IF(AND(OR(AQ36="1/16",AS36="1/16",AU36="1/16",AW36="1/16",AY36="1/16",BA36="1/16",BC36="1/16",BE36="1/16",BG36="1/16",BG36="1/8",BI36="1/16",BI36="1/8",BK36="1/16",BK36="1/8",BM36="1/16",BM36="1/8",BO36="1/8",BO36="1/4",BQ36="1/8",BQ36="1/4",BQ36="F+PF",BS36="1/8",BS36="1/4",BS36="1/2",BS36="Finale",BS36="F+PF"),BU36=" "),BT42,IF(COUNTIF(BV40,"*Essai*"),"Essais"," "))</f>
        <v xml:space="preserve"> </v>
      </c>
      <c r="BW42" s="53"/>
      <c r="BX42" s="33" t="str">
        <f>IF(AND(OR(AS36="1/16",AU36="1/16",AW36="1/16",AY36="1/16",BA36="1/16",BC36="1/16",BE36="1/16",BG36="1/16",BI36="1/16",BI36="1/8",BK36="1/16",BK36="1/8",BM36="1/16",BM36="1/8",BO36="1/8",BQ36="1/8",BQ36="1/4",BS36="1/8",BS36="1/4",BS36="F+PF",BU36="1/8",BU36="1/4",BU36="1/2",BU36="Finale",BU36="F+PF"),BW36=" "),BV42,IF(COUNTIF(BX40,"*Essai*"),"Essais"," "))</f>
        <v xml:space="preserve"> </v>
      </c>
      <c r="BY42" s="53"/>
      <c r="BZ42" s="33" t="str">
        <f>IF(AND(OR(AU36="1/16",AW36="1/16",AY36="1/16",BA36="1/16",BC36="1/16",BE36="1/16",BG36="1/16",BI36="1/16",BK36="1/16",BK36="1/8",BM36="1/16",BM36="1/8",BO36="1/8",BQ36="1/8",BS36="1/8",BS36="1/4",BU36="1/8",BU36="1/4",BU36="F+PF",BW36="1/8",BW36="1/4",BW36="1/2",BW36="Finale",BW36="F+PF"),BY36=" "),BX42,IF(COUNTIF(BZ40,"*Essai*"),"Essais"," "))</f>
        <v xml:space="preserve"> </v>
      </c>
      <c r="CA42" s="53"/>
      <c r="CB42" s="53" t="str">
        <f>IF(AND(OR(AW36="1/16",AY36="1/16",BA36="1/16",BC36="1/16",BE36="1/16",BG36="1/16",BI36="1/16",BK36="1/16",BM36="1/16",BM36="1/8",BO36="1/8",BQ36="1/8",BS36="1/8",BU36="1/8",BU36="1/4",BW36="1/8",BW36="1/4",BW36="F+PF",BY36="1/8",BY36="1/4",BY36="1/2",BY36="Finale",BY36="F+PF"),CA36=" "),BZ42,IF(COUNTIF(CB40,"*Essai*"),"Essais"," "))</f>
        <v xml:space="preserve"> </v>
      </c>
      <c r="CC42" s="53"/>
      <c r="CD42" s="52" t="str">
        <f>IF(AND(OR(AY36="1/16",BA36="1/16",BC36="1/16",BE36="1/16",BG36="1/16",BI36="1/16",BK36="1/16",BM36="1/16",BO36="1/8",BQ36="1/8",BS36="1/8",BU36="1/8",BW36="1/8",BW36="1/4",BY36="1/8",BY36="1/4",BY36="F+PF",CA36="1/8",CA36="1/4",CA36="1/2",CA36="Finale",CA36="F+PF"),CC36=" "),CB42,IF(COUNTIF(CD40,"*Essai*"),"Essais"," "))</f>
        <v xml:space="preserve"> </v>
      </c>
      <c r="CE42" s="53"/>
      <c r="CF42" s="33" t="str">
        <f>IF(AND(OR(BA36="1/16",BC36="1/16",BE36="1/16",BG36="1/16",BI36="1/16",BK36="1/16",BM36="1/16",BQ36="1/8",BS36="1/8",BU36="1/8",BW36="1/8",BY36="1/8",BY36="1/4",CA36="1/8",CA36="1/4",CA36="F+PF",CC36="1/8",CC36="1/4",CC36="1/2",CC36="Finale",CC36="F+PF"),CE36=" "),CD42,IF(COUNTIF(CF40,"*Essai*"),"Essais"," "))</f>
        <v xml:space="preserve"> </v>
      </c>
      <c r="CG42" s="53"/>
      <c r="CH42" s="33" t="str">
        <f>IF(AND(OR(BC36="1/16",BE36="1/16",BG36="1/16",BI36="1/16",BK36="1/16",BM36="1/16",BS36="1/8",BU36="1/8",BW36="1/8",BY36="1/8",CA36="1/8",CA36="1/4",CC36="1/8",CC36="1/4",CC36="F+PF",CE36="1/4",CE36="1/2",CE36="Finale",CE36="F+PF"),CG36=" "),CF42,IF(COUNTIF(CH40,"*Essai*"),"Essais"," "))</f>
        <v xml:space="preserve"> </v>
      </c>
      <c r="CI42" s="53"/>
      <c r="CJ42" s="53" t="str">
        <f>IF(AND(OR(BE36="1/16",BG36="1/16",BI36="1/16",BK36="1/16",BM36="1/16",BU36="1/8",BW36="1/8",BY36="1/8",CA36="1/8",CC36="1/8",CC36="1/4",CE36="1/4",CE36="F+PF",CG36="1/4",CG36="1/2",CG36="Finale",CG36="F+PF"),CI36=" "),CH42,IF(COUNTIF(CJ40,"*Essai*"),"Essais"," "))</f>
        <v xml:space="preserve"> </v>
      </c>
      <c r="CK42" s="53"/>
      <c r="CL42" s="52" t="str">
        <f>IF(AND(OR(BG36="1/16",BI36="1/16",BK36="1/16",BM36="1/16",BW36="1/8",BY36="1/8",CA36="1/8",CC36="1/8",CE36="1/4",CG36="1/4",CG36="F+PF",CI36="1/4",CI36="1/2",CI36="Finale",CI36="F+PF"),CK36=" "),CJ42,IF(COUNTIF(CL40,"*Essai*"),"Essais"," "))</f>
        <v xml:space="preserve"> </v>
      </c>
      <c r="CM42" s="53"/>
      <c r="CN42" s="33" t="str">
        <f>IF(AND(OR(BI36="1/16",BK36="1/16",BM36="1/16",BY36="1/8",CA36="1/8",CC36="1/8",CG36="1/4",CI36="1/4",CI36="F+PF",CK36="1/4",CK36="1/2",CK36="Finale",CK36="F+PF"),CM36=" "),CL42,IF(COUNTIF(CN40,"*Essai*"),"Essais"," "))</f>
        <v xml:space="preserve"> </v>
      </c>
      <c r="CO42" s="53"/>
      <c r="CP42" s="33" t="str">
        <f>IF(AND(OR(BK36="1/16",BM36="1/16",CA36="1/8",CC36="1/8",CI36="1/4",CK36="1/4",CK36="F+PF",CM36="1/2",CM36="Finale",CM36="F+PF"),CO36=" "),CN42,IF(COUNTIF(CP40,"*Essai*"),"Essais"," "))</f>
        <v xml:space="preserve"> </v>
      </c>
      <c r="CQ42" s="53"/>
      <c r="CR42" s="53" t="str">
        <f>IF(AND(OR(BM36="1/16",CC36="1/8",CK36="1/4",CM36="F+PF",CO36="1/2",CO36="Finale"),CQ36=" "),CP42,IF(COUNTIF(CR40,"*Essai*"),"Essais"," "))</f>
        <v xml:space="preserve"> </v>
      </c>
      <c r="CS42" s="53"/>
      <c r="DA42" s="22"/>
      <c r="DK42" s="23"/>
      <c r="DL42" s="23"/>
      <c r="DM42" s="23"/>
      <c r="DN42" s="23"/>
      <c r="DO42" s="23"/>
      <c r="DP42" s="23"/>
    </row>
    <row r="43" spans="1:120" s="50" customFormat="1" ht="26.25" customHeight="1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E43" s="51"/>
      <c r="BF43" s="51"/>
      <c r="BG43" s="51"/>
      <c r="DA43" s="22"/>
      <c r="DK43" s="23"/>
      <c r="DL43" s="23"/>
      <c r="DM43" s="23"/>
      <c r="DN43" s="23"/>
      <c r="DO43" s="23"/>
      <c r="DP43" s="23"/>
    </row>
    <row r="44" spans="1:120" s="54" customFormat="1" ht="26.25" customHeight="1">
      <c r="A44" s="24"/>
      <c r="B44" s="25" t="s">
        <v>4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6" t="str">
        <f>B44</f>
        <v>TOUR 5</v>
      </c>
      <c r="AG44" s="25"/>
      <c r="AH44" s="25" t="str">
        <f>IF(AH47&lt;&gt;0,B44," ")</f>
        <v>TOUR 5</v>
      </c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6" t="str">
        <f>IF(AH44&lt;&gt;" ",AH44," ")</f>
        <v>TOUR 5</v>
      </c>
      <c r="BM44" s="25"/>
      <c r="BN44" s="25" t="str">
        <f>IF(BN47&lt;&gt;0,BL44," ")</f>
        <v>TOUR 5</v>
      </c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6" t="str">
        <f>IF(BN44&lt;&gt;" ",BN44," ")</f>
        <v>TOUR 5</v>
      </c>
      <c r="CS44" s="25"/>
      <c r="DA44" s="17"/>
      <c r="DK44" s="18"/>
      <c r="DL44" s="18"/>
      <c r="DM44" s="18"/>
      <c r="DN44" s="18"/>
      <c r="DO44" s="18"/>
      <c r="DP44" s="18"/>
    </row>
    <row r="45" spans="1:120" s="28" customFormat="1" ht="26.25" customHeight="1">
      <c r="B45" s="29" t="str">
        <f>IF(B46=" "," ",IF($D$2="salle",IF(B46="Classique",IF(OR(COUNTIF(B50,"*B*"),COUNTIF(B50,"*M*")),"60 cm","Tri-Spots 40"),IF(B46="Poulies",IF(OR(COUNTIF(B50,"*B*"),COUNTIF(B50,"*M*")),"interdit","Tri-Spots 40 CO"))),IF($D$2="Fédéral",IF(AND(B46="Poulies",OR(COUNTIF(B50,"*B*"),COUNTIF(B50,"*M*"))),"Interdit",IF(AND(B46="Classique",OR(COUNTIF(B50,"*B*"),COUNTIF(B50,"*M*"))),"80 cm","122 cm")),IF($D$2="2x70",IF(B46="Classique",IF(OR(COUNTIF(B50,"*B*"),COUNTIF(B49,"*M*")),"80 cm","122 cm"),IF(B46="Poulies",IF(OR(COUNTIF(B50,"*B*"),COUNTIF(B50,"*M*")),"Interdit","80 Réduit")))," "))))</f>
        <v xml:space="preserve"> </v>
      </c>
      <c r="C45" s="29"/>
      <c r="D45" s="29" t="str">
        <f>IF(AND(OR(A46="1/16",A46="1/8",A46="1/4",A46="1/2",A46="Finale",A46="F+PF"),C46=" "),B45,IF(AND(OR($D$2="salle",$D$2="Fédéral",$D$2="2x70"),D46="Poulies",OR(COUNTIF(D50,"*B*"),COUNTIF(D50,"*M*"))),"Interdit",IF(AND($D$2="Salle",D46="Poulies"),"Tri-spot 40 CO",IF(AND($D$2="salle",D46="Classique",OR(COUNTIF(D50,"*B*"),COUNTIF(D50,"*M*"))),"60 cm",IF(AND($D$2="salle",D46="Classique"),"Tri-spot 40 CL",IF(AND($D$2="Fédéral",D46="Classique",OR(COUNTIF(D50,"*B*"),COUNTIF(D50,"*M*"))),"80 cm",IF(AND($D$2="Fédéral",OR(D46="Classique",D46="Poulies")),"122 cm",IF(AND($D$2="2x70",D46="Classique",OR(COUNTIF(D50,"*B*"),COUNTIF(D50,"*M*"))),"80 cm",IF(AND($D$2="2x70",D46="Classique"),"122 cm",IF(AND($D$2="2x70",D46="Poulies"),"80 réduit"," "))))))))))</f>
        <v xml:space="preserve"> </v>
      </c>
      <c r="E45" s="29"/>
      <c r="F45" s="29" t="str">
        <f>IF(AND(OR(A46="1/16",A46="1/8",A46="1/4",A46="F+PF",C46="1/16",C46="1/8",C46="1/4",C46="1/2",C46="Finale",C46="F+PF"),E46=" "),D45,IF(AND(OR($D$2="salle",$D$2="Fédéral",$D$2="2x70"),F46="Poulies",OR(COUNTIF(F50,"*B*"),COUNTIF(F50,"*M*"))),"Interdit",IF(AND($D$2="Salle",F46="Poulies"),"Tri-spot 40 CO",IF(AND($D$2="salle",F46="Classique",OR(COUNTIF(F50,"*B*"),COUNTIF(F50,"*M*"))),"60 cm",IF(AND($D$2="salle",F46="Classique"),"Tri-spot 40 CL",IF(AND($D$2="Fédéral",F46="Classique",OR(COUNTIF(F50,"*B*"),COUNTIF(F50,"*M*"))),"80 cm",IF(AND($D$2="Fédéral",OR(F46="Classique",F46="Poulies")),"122 cm",IF(AND($D$2="2x70",F46="Classique",OR(COUNTIF(F50,"*B*"),COUNTIF(F50,"*M*"))),"80 cm",IF(AND($D$2="2x70",F46="Classique"),"122 cm",IF(AND($D$2="2x70",F46="Poulies"),"80 réduit"," "))))))))))</f>
        <v xml:space="preserve"> </v>
      </c>
      <c r="G45" s="29"/>
      <c r="H45" s="29" t="str">
        <f>IF(AND(OR(A46="1/16",A46="1/8",A46="1/4",C46="1/16",C46="1/8",C46="1/4",C46="F+PF",E46="1/16",E46="1/8",E46="1/4",E46="1/2",E46="Finale",E46="F+PF"),G46=" "),F45,IF(AND(OR($D$2="salle",$D$2="Fédéral",$D$2="2x70"),H46="Poulies",OR(COUNTIF(H50,"*B*"),COUNTIF(H50,"*M*"))),"Interdit",IF(AND($D$2="Salle",H46="Poulies"),"Tri-spot 40 CO",IF(AND($D$2="salle",H46="Classique",OR(COUNTIF(H50,"*B*"),COUNTIF(H50,"*M*"))),"60 cm",IF(AND($D$2="salle",H46="Classique"),"Tri-spot 40 CL",IF(AND($D$2="Fédéral",H46="Classique",OR(COUNTIF(H50,"*B*"),COUNTIF(H50,"*M*"))),"80 cm",IF(AND($D$2="Fédéral",OR(H46="Classique",H46="Poulies")),"122 cm",IF(AND($D$2="2x70",H46="Classique",OR(COUNTIF(H50,"*B*"),COUNTIF(H50,"*M*"))),"80 cm",IF(AND($D$2="2x70",H46="Classique"),"122 cm",IF(AND($D$2="2x70",H46="Poulies"),"80 réduit"," "))))))))))</f>
        <v xml:space="preserve"> </v>
      </c>
      <c r="I45" s="29"/>
      <c r="J45" s="29" t="str">
        <f>IF(AND(OR(A46="1/16",A46="1/8",C46="1/16",C46="1/8",C46="1/4",E46="1/16",E46="1/8",E46="1/4",E46="F+PF",G46="1/16",G46="1/8",G46="1/4",G46="1/2",G46="Finale",G46="F+PF"),I46=" "),H45,IF(AND(OR($D$2="salle",$D$2="Fédéral",$D$2="2x70"),J46="Poulies",OR(COUNTIF(J50,"*B*"),COUNTIF(J50,"*M*"))),"Interdit",IF(AND($D$2="Salle",J46="Poulies"),"Tri-spot 40 CO",IF(AND($D$2="salle",J46="Classique",OR(COUNTIF(J50,"*B*"),COUNTIF(J50,"*M*"))),"60 cm",IF(AND($D$2="salle",J46="Classique"),"Tri-spot 40 CL",IF(AND($D$2="Fédéral",J46="Classique",OR(COUNTIF(J50,"*B*"),COUNTIF(J50,"*M*"))),"80 cm",IF(AND($D$2="Fédéral",OR(J46="Classique",J46="Poulies")),"122 cm",IF(AND($D$2="2x70",J46="Classique",OR(COUNTIF(J50,"*B*"),COUNTIF(J50,"*M*"))),"80 cm",IF(AND($D$2="2x70",J46="Classique"),"122 cm",IF(AND($D$2="2x70",J46="Poulies"),"80 réduit"," "))))))))))</f>
        <v xml:space="preserve"> </v>
      </c>
      <c r="K45" s="29"/>
      <c r="L45" s="29" t="str">
        <f>IF(AND(OR(A46="1/16",A46="1/8",C46="1/16",C46="1/8",E46="1/16",E46="1/8",E46="1/4",G46="1/16",G46="1/8",G46="1/4",G46="F+PF",I46="1/16",I46="1/8",I46="1/4",I46="1/2",I46="Finale",I46="F+PF"),K46=" "),J45,IF(AND(OR($D$2="salle",$D$2="Fédéral",$D$2="2x70"),L46="Poulies",OR(COUNTIF(L50,"*B*"),COUNTIF(L50,"*M*"))),"Interdit",IF(AND($D$2="Salle",L46="Poulies"),"Tri-spot 40 CO",IF(AND($D$2="salle",L46="Classique",OR(COUNTIF(L50,"*B*"),COUNTIF(L50,"*M*"))),"60 cm",IF(AND($D$2="salle",L46="Classique"),"Tri-spot 40 CL",IF(AND($D$2="Fédéral",L46="Classique",OR(COUNTIF(L50,"*B*"),COUNTIF(L50,"*M*"))),"80 cm",IF(AND($D$2="Fédéral",OR(L46="Classique",L46="Poulies")),"122 cm",IF(AND($D$2="2x70",L46="Classique",OR(COUNTIF(L50,"*B*"),COUNTIF(L50,"*M*"))),"80 cm",IF(AND($D$2="2x70",L46="Classique"),"122 cm",IF(AND($D$2="2x70",L46="Poulies"),"80 réduit"," "))))))))))</f>
        <v xml:space="preserve"> </v>
      </c>
      <c r="M45" s="29"/>
      <c r="N45" s="29" t="str">
        <f>IF(AND(OR(A46="1/16",A46="1/8",C46="1/16",C46="1/8",E46="1/16",E46="1/8",G46="1/16",G46="1/8",G46="1/4",I46="1/16",I46="1/8",I46="1/4",I46="F+PF",K46="1/16",K46="1/8",K46="1/4",K46="1/2",K46="Finale",K46="F+PF"),M46=" "),L45,IF(AND(OR($D$2="salle",$D$2="Fédéral",$D$2="2x70"),N46="Poulies",OR(COUNTIF(N50,"*B*"),COUNTIF(N50,"*M*"))),"Interdit",IF(AND($D$2="Salle",N46="Poulies"),"Tri-spot 40 CO",IF(AND($D$2="salle",N46="Classique",OR(COUNTIF(N50,"*B*"),COUNTIF(N50,"*M*"))),"60 cm",IF(AND($D$2="salle",N46="Classique"),"Tri-spot 40 CL",IF(AND($D$2="Fédéral",N46="Classique",OR(COUNTIF(N50,"*B*"),COUNTIF(N50,"*M*"))),"80 cm",IF(AND($D$2="Fédéral",OR(N46="Classique",N46="Poulies")),"122 cm",IF(AND($D$2="2x70",N46="Classique",OR(COUNTIF(N50,"*B*"),COUNTIF(N50,"*M*"))),"80 cm",IF(AND($D$2="2x70",N46="Classique"),"122 cm",IF(AND($D$2="2x70",N46="Poulies"),"80 réduit"," "))))))))))</f>
        <v xml:space="preserve"> </v>
      </c>
      <c r="O45" s="29"/>
      <c r="P45" s="29" t="str">
        <f>IF(AND(OR(A46="1/16",A46="1/8",C46="1/16",C46="1/8",E46="1/16",E46="1/8",G46="1/16",G46="1/8",I46="1/16",I46="1/8",I46="1/4",K46="1/16",K46="1/8",K46="1/4",K46="F+PF",M46="1/16",M46="1/8",M46="1/4",M46="1/2",M46="F+PF"),O46=" "),N45,IF(AND(OR($D$2="salle",$D$2="Fédéral",$D$2="2x70"),P46="Poulies",OR(COUNTIF(P50,"*B*"),COUNTIF(P50,"*M*"))),"Interdit",IF(AND($D$2="Salle",P46="Poulies"),"Tri-spot 40 CO",IF(AND($D$2="salle",P46="Classique",OR(COUNTIF(P50,"*B*"),COUNTIF(P50,"*M*"))),"60 cm",IF(AND($D$2="salle",P46="Classique"),"Tri-spot 40 CL",IF(AND($D$2="Fédéral",P46="Classique",OR(COUNTIF(P50,"*B*"),COUNTIF(P50,"*M*"))),"80 cm",IF(AND($D$2="Fédéral",OR(P46="Classique",P46="Poulies")),"122 cm",IF(AND($D$2="2x70",P46="Classique",OR(COUNTIF(P50,"*B*"),COUNTIF(P50,"*M*"))),"80 cm",IF(AND($D$2="2x70",P46="Classique"),"122 cm",IF(AND($D$2="2x70",P46="Poulies"),"80 réduit"," "))))))))))</f>
        <v xml:space="preserve"> </v>
      </c>
      <c r="Q45" s="29"/>
      <c r="R45" s="29" t="str">
        <f>IF(AND(OR(A46="1/16",C46="1/16",C46="1/8",E46="1/16",E46="1/8",G46="1/16",G46="1/8",I46="1/16",I46="1/8",K46="1/16",K46="1/8",K46="1/4",M46="1/16",M46="1/8",M46="1/4",M46="F+PF",O46="1/16",O46="1/8",O46="1/4",O46="1/2",O46="Finale",O46="F+PF"),Q46=" "),P45,IF(AND(OR($D$2="salle",$D$2="Fédéral",$D$2="2x70"),R46="Poulies",OR(COUNTIF(R50,"*B*"),COUNTIF(R50,"*M*"))),"Interdit",IF(AND($D$2="Salle",R46="Poulies"),"Tri-spot 40 CO",IF(AND($D$2="salle",R46="Classique",OR(COUNTIF(R50,"*B*"),COUNTIF(R50,"*M*"))),"60 cm",IF(AND($D$2="salle",R46="Classique"),"Tri-spot 40 CL",IF(AND($D$2="Fédéral",R46="Classique",OR(COUNTIF(R50,"*B*"),COUNTIF(R50,"*M*"))),"80 cm",IF(AND($D$2="Fédéral",OR(R46="Classique",R46="Poulies")),"122 cm",IF(AND($D$2="2x70",R46="Classique",OR(COUNTIF(R50,"*B*"),COUNTIF(R50,"*M*"))),"80 cm",IF(AND($D$2="2x70",R46="Classique"),"122 cm",IF(AND($D$2="2x70",R46="Poulies"),"80 réduit"," "))))))))))</f>
        <v xml:space="preserve"> </v>
      </c>
      <c r="S45" s="29"/>
      <c r="T45" s="29" t="str">
        <f>IF(AND(OR(A46="1/16",C46="1/16",E46="1/16",E46="1/8",G46="1/16",G46="1/8",I46="1/16",I46="1/8",K46="1/16",K46="1/8",M46="1/16",M46="1/8",M46="1/4",O46="1/16",O46="1/8",O46="1/4",O46="F+PF",Q46="1/16",Q46="1/8",Q46="1/4",Q46="1/2",Q46="FInale",Q46="F+PF"),S46=" "),R45,IF(AND(OR($D$2="salle",$D$2="Fédéral",$D$2="2x70"),T46="Poulies",OR(COUNTIF(T50,"*B*"),COUNTIF(T50,"*M*"))),"Interdit",IF(AND($D$2="Salle",T46="Poulies"),"Tri-spot 40 CO",IF(AND($D$2="salle",T46="Classique",OR(COUNTIF(T50,"*B*"),COUNTIF(T50,"*M*"))),"60 cm",IF(AND($D$2="salle",T46="Classique"),"Tri-spot 40 CL",IF(AND($D$2="Fédéral",T46="Classique",OR(COUNTIF(T50,"*B*"),COUNTIF(T50,"*M*"))),"80 cm",IF(AND($D$2="Fédéral",OR(T46="Classique",T46="Poulies")),"122 cm",IF(AND($D$2="2x70",T46="Classique",OR(COUNTIF(T50,"*B*"),COUNTIF(T50,"*M*"))),"80 cm",IF(AND($D$2="2x70",T46="Classique"),"122 cm",IF(AND($D$2="2x70",T46="Poulies"),"80 réduit"," "))))))))))</f>
        <v xml:space="preserve"> </v>
      </c>
      <c r="U45" s="29"/>
      <c r="V45" s="29" t="str">
        <f>IF(AND(OR(A46="1/16",C46="1/16",E46="1/16",G46="1/16",G46="1/8",I46="1/16",I46="1/8",K46="1/16",K46="1/8",M46="1/16",M46="1/8",O46="1/16",O46="1/8",O46="1/4",Q46="1/16",Q46="1/8",Q46="1/4",Q46="F+PF",S46="1/16",S46="1/8",S46="1/4",S46="1/2",S46="Finale",S46="F+PF"),U46=" "),T45,IF(AND(OR($D$2="salle",$D$2="Fédéral",$D$2="2x70"),V46="Poulies",OR(COUNTIF(V50,"*B*"),COUNTIF(V50,"*M*"))),"Interdit",IF(AND($D$2="Salle",V46="Poulies"),"Tri-spot 40 CO",IF(AND($D$2="salle",V46="Classique",OR(COUNTIF(V50,"*B*"),COUNTIF(V50,"*M*"))),"60 cm",IF(AND($D$2="salle",V46="Classique"),"Tri-spot 40 CL",IF(AND($D$2="Fédéral",V46="Classique",OR(COUNTIF(V50,"*B*"),COUNTIF(V50,"*M*"))),"80 cm",IF(AND($D$2="Fédéral",OR(V46="Classique",V46="Poulies")),"122 cm",IF(AND($D$2="2x70",V46="Classique",OR(COUNTIF(V50,"*B*"),COUNTIF(V50,"*M*"))),"80 cm",IF(AND($D$2="2x70",V46="Classique"),"122 cm",IF(AND($D$2="2x70",V46="Poulies"),"80 réduit"," "))))))))))</f>
        <v xml:space="preserve"> </v>
      </c>
      <c r="W45" s="29"/>
      <c r="X45" s="29" t="str">
        <f>IF(AND(OR(A46="1/16",C46="1/16",E46="1/16",G46="1/16",I46="1/16",I46="1/8",K46="1/16",K46="1/8",M46="1/16",M46="1/8",O46="1/16",O46="1/8",Q46="1/16",Q46="1/8",Q46="1/4",S46="1/16",S46="1/8",S46="1/4",S46="F+PF",U46="1/16",U46="1/8",U46="1/4",U46="1/2",U46="Finale",U46="F+PF"),W46=" "),V45,IF(AND(OR($D$2="salle",$D$2="Fédéral",$D$2="2x70"),X46="Poulies",OR(COUNTIF(X50,"*B*"),COUNTIF(X50,"*M*"))),"Interdit",IF(AND($D$2="Salle",X46="Poulies"),"Tri-spot 40 CO",IF(AND($D$2="salle",X46="Classique",OR(COUNTIF(X50,"*B*"),COUNTIF(X50,"*M*"))),"60 cm",IF(AND($D$2="salle",X46="Classique"),"Tri-spot 40 CL",IF(AND($D$2="Fédéral",X46="Classique",OR(COUNTIF(X50,"*B*"),COUNTIF(X50,"*M*"))),"80 cm",IF(AND($D$2="Fédéral",OR(X46="Classique",X46="Poulies")),"122 cm",IF(AND($D$2="2x70",X46="Classique",OR(COUNTIF(X50,"*B*"),COUNTIF(X50,"*M*"))),"80 cm",IF(AND($D$2="2x70",X46="Classique"),"122 cm",IF(AND($D$2="2x70",X46="Poulies"),"80 réduit"," "))))))))))</f>
        <v xml:space="preserve"> </v>
      </c>
      <c r="Y45" s="29"/>
      <c r="Z45" s="29" t="str">
        <f>IF(AND(OR(A46="1/16",C46="1/16",E46="1/16",G46="1/16",I46="1/16",K46="1/16",K46="1/8",M46="1/16",M46="1/8",O46="1/16",O46="1/8",Q46="1/16",Q46="1/8",S46="1/16",S46="1/8",S46="1/4",U46="1/16",U46="1/8",U46="1/4",U46="F+PF",W46="1/16",W46="1/8",W46="1/4",W46="1/2",W46="Finale",W46="F+PF"),Y46=" "),X45,IF(AND(OR($D$2="salle",$D$2="Fédéral",$D$2="2x70"),Z46="Poulies",OR(COUNTIF(Z50,"*B*"),COUNTIF(Z50,"*M*"))),"Interdit",IF(AND($D$2="Salle",Z46="Poulies"),"Tri-spot 40 CO",IF(AND($D$2="salle",Z46="Classique",OR(COUNTIF(Z50,"*B*"),COUNTIF(Z50,"*M*"))),"60 cm",IF(AND($D$2="salle",Z46="Classique"),"Tri-spot 40 CL",IF(AND($D$2="Fédéral",Z46="Classique",OR(COUNTIF(Z50,"*B*"),COUNTIF(Z50,"*M*"))),"80 cm",IF(AND($D$2="Fédéral",OR(Z46="Classique",Z46="Poulies")),"122 cm",IF(AND($D$2="2x70",Z46="Classique",OR(COUNTIF(Z50,"*B*"),COUNTIF(Z50,"*M*"))),"80 cm",IF(AND($D$2="2x70",Z46="Classique"),"122 cm",IF(AND($D$2="2x70",Z46="Poulies"),"80 réduit"," "))))))))))</f>
        <v xml:space="preserve"> </v>
      </c>
      <c r="AA45" s="29"/>
      <c r="AB45" s="29" t="str">
        <f>IF(AND(OR(A46="1/16",C46="1/16",E46="1/16",G46="1/16",I46="1/16",K46="1/16",M46="1/16",M46="1/8",O46="1/16",O46="1/8",Q46="1/16",Q46="1/8",S46="1/16",S46="1/8",U46="1/16",U46="1/8",U46="1/4",W46="1/16",W46="1/8",W46="1/4",W46="F+PF",Y46="1/16",Y46="1/8",Y46="1/4",Y46="1/2",Y46="Finale",Y46="F+PF"),AA46=" "),Z45,IF(AND(OR($D$2="salle",$D$2="Fédéral",$D$2="2x70"),AB46="Poulies",OR(COUNTIF(AB50,"*B*"),COUNTIF(AB50,"*M*"))),"Interdit",IF(AND($D$2="Salle",AB46="Poulies"),"Tri-spot 40 CO",IF(AND($D$2="salle",AB46="Classique",OR(COUNTIF(AB50,"*B*"),COUNTIF(AB50,"*M*"))),"60 cm",IF(AND($D$2="salle",AB46="Classique"),"Tri-spot 40 CL",IF(AND($D$2="Fédéral",AB46="Classique",OR(COUNTIF(AB50,"*B*"),COUNTIF(AB50,"*M*"))),"80 cm",IF(AND($D$2="Fédéral",OR(AB46="Classique",AB46="Poulies")),"122 cm",IF(AND($D$2="2x70",AB46="Classique",OR(COUNTIF(AB50,"*B*"),COUNTIF(AB50,"*M*"))),"80 cm",IF(AND($D$2="2x70",AB46="Classique"),"122 cm",IF(AND($D$2="2x70",AB46="Poulies"),"80 réduit"," "))))))))))</f>
        <v xml:space="preserve"> </v>
      </c>
      <c r="AC45" s="29"/>
      <c r="AD45" s="29" t="str">
        <f>IF(AND(OR(A46="1/16",C46="1/16",E46="1/16",G46="1/16",I46="1/16",K46="1/16",M46="1/16",O46="1/16",O46="1/8",Q46="1/16",Q46="1/8",S46="1/16",S46="1/8",U46="1/16",U46="1/8",W46="1/16",W46="1/8",W46="1/4",Y46="1/16",Y46="1/8",Y46="1/4",Y46="F+PF",AA46="1/16",AA46="1/8",AA46="1/4",AA46="1/2",AA46="Finale",AA46="F+PF"),AC46=" "),AB45,IF(AND(OR($D$2="salle",$D$2="Fédéral",$D$2="2x70"),AD46="Poulies",OR(COUNTIF(AD50,"*B*"),COUNTIF(AD50,"*M*"))),"Interdit",IF(AND($D$2="Salle",AD46="Poulies"),"Tri-spot 40 CO",IF(AND($D$2="salle",AD46="Classique",OR(COUNTIF(AD50,"*B*"),COUNTIF(AD50,"*M*"))),"60 cm",IF(AND($D$2="salle",AD46="Classique"),"Tri-spot 40 CL",IF(AND($D$2="Fédéral",AD46="Classique",OR(COUNTIF(AD50,"*B*"),COUNTIF(AD50,"*M*"))),"80 cm",IF(AND($D$2="Fédéral",OR(AD46="Classique",AD46="Poulies")),"122 cm",IF(AND($D$2="2x70",AD46="Classique",OR(COUNTIF(AD50,"*B*"),COUNTIF(AD50,"*M*"))),"80 cm",IF(AND($D$2="2x70",AD46="Classique"),"122 cm",IF(AND($D$2="2x70",AD46="Poulies"),"80 réduit"," "))))))))))</f>
        <v xml:space="preserve"> </v>
      </c>
      <c r="AE45" s="29"/>
      <c r="AF45" s="29" t="str">
        <f>IF(AND(OR(A46="1/16",C46="1/16",E46="1/16",G46="1/16",I46="1/16",K46="1/16",M46="1/16",O46="1/16",Q46="1/16",Q46="1/8",S46="1/16",S46="1/8",U46="1/16",U46="1/8",W46="1/16",W46="1/8",Y46="1/16",Y46="1/8",Y46="1/4",AA46="1/16",AA46="1/8",AA46="1/4",AA46="F+PF",AC46="1/16",AC46="1/8",AC46="1/4",AC46="1/2",AC46="Finale",AC46="F+PF"),AE46=" "),AD45,IF(AND(OR($D$2="salle",$D$2="Fédéral",$D$2="2x70"),AF46="Poulies",OR(COUNTIF(AF50,"*B*"),COUNTIF(AF50,"*M*"))),"Interdit",IF(AND($D$2="Salle",AF46="Poulies"),"Tri-spot 40 CO",IF(AND($D$2="salle",AF46="Classique",OR(COUNTIF(AF50,"*B*"),COUNTIF(AF50,"*M*"))),"60 cm",IF(AND($D$2="salle",AF46="Classique"),"Tri-spot 40 CL",IF(AND($D$2="Fédéral",AF46="Classique",OR(COUNTIF(AF50,"*B*"),COUNTIF(AF50,"*M*"))),"80 cm",IF(AND($D$2="Fédéral",OR(AF46="Classique",AF46="Poulies")),"122 cm",IF(AND($D$2="2x70",AF46="Classique",OR(COUNTIF(AF50,"*B*"),COUNTIF(AF50,"*M*"))),"80 cm",IF(AND($D$2="2x70",AF46="Classique"),"122 cm",IF(AND($D$2="2x70",AF46="Poulies"),"80 réduit"," "))))))))))</f>
        <v xml:space="preserve"> </v>
      </c>
      <c r="AG45" s="29"/>
      <c r="AH45" s="29" t="str">
        <f>IF(AND(OR(C46="1/16",E46="1/16",G46="1/16",I46="1/16",K46="1/16",M46="1/16",O46="1/16",Q46="1/16",S46="1/16",S46="1/8",U46="1/16",U46="1/8",W46="1/16",W46="1/8",Y46="1/16",Y46="1/8",AA46="1/16",AA46="1/8",AA46="1/4",AC46="1/16",AC46="1/8",AC46="1/4",AC46="F+PF",AE46="1/16",AE46="1/8",AE46="1/4",AE46="1/2",AE46="Finale",AE46="F+PF"),AG46=" "),AF45,IF(AND(OR($D$2="salle",$D$2="Fédéral",$D$2="2x70"),AH46="Poulies",OR(COUNTIF(AH50,"*B*"),COUNTIF(AH50,"*M*"))),"Interdit",IF(AND($D$2="Salle",AH46="Poulies"),"Tri-spot 40 CO",IF(AND($D$2="salle",AH46="Classique",OR(COUNTIF(AH50,"*B*"),COUNTIF(AH50,"*M*"))),"60 cm",IF(AND($D$2="salle",AH46="Classique"),"Tri-spot 40 CL",IF(AND($D$2="Fédéral",AH46="Classique",OR(COUNTIF(AH50,"*B*"),COUNTIF(AH50,"*M*"))),"80 cm",IF(AND($D$2="Fédéral",OR(AH46="Classique",AH46="Poulies")),"122 cm",IF(AND($D$2="2x70",AH46="Classique",OR(COUNTIF(AH50,"*B*"),COUNTIF(AH50,"*M*"))),"80 cm",IF(AND($D$2="2x70",AH46="Classique"),"122 cm",IF(AND($D$2="2x70",AH46="Poulies"),"80 réduit"," "))))))))))</f>
        <v xml:space="preserve"> </v>
      </c>
      <c r="AI45" s="29"/>
      <c r="AJ45" s="29" t="str">
        <f>IF(AND(OR(E46="1/16",G46="1/16",I46="1/16",K46="1/16",M46="1/16",O46="1/16",Q46="1/16",S46="1/16",U46="1/16",U46="1/8",W46="1/16",W46="1/8",Y46="1/16",Y46="1/8",AA46="1/16",AA46="1/8",AC46="1/16",AC46="1/8",AC46="1/4",AE46="1/16",AE46="1/8",AE46="1/4",AE46="F+PF",AG46="1/16",AG46="1/8",AG46="1/4",AG46="1/2",AG46="Finale",AG46="F+PF"),AI46=" "),AH45,IF(AND(OR($D$2="salle",$D$2="Fédéral",$D$2="2x70"),AJ46="Poulies",OR(COUNTIF(AJ50,"*B*"),COUNTIF(AJ50,"*M*"))),"Interdit",IF(AND($D$2="Salle",AJ46="Poulies"),"Tri-spot 40 CO",IF(AND($D$2="salle",AJ46="Classique",OR(COUNTIF(AJ50,"*B*"),COUNTIF(AJ50,"*M*"))),"60 cm",IF(AND($D$2="salle",AJ46="Classique"),"Tri-spot 40 CL",IF(AND($D$2="Fédéral",AJ46="Classique",OR(COUNTIF(AJ50,"*B*"),COUNTIF(AJ50,"*M*"))),"80 cm",IF(AND($D$2="Fédéral",OR(AJ46="Classique",AJ46="Poulies")),"122 cm",IF(AND($D$2="2x70",AJ46="Classique",OR(COUNTIF(AJ50,"*B*"),COUNTIF(AJ50,"*M*"))),"80 cm",IF(AND($D$2="2x70",AJ46="Classique"),"122 cm",IF(AND($D$2="2x70",AJ46="Poulies"),"80 réduit"," "))))))))))</f>
        <v xml:space="preserve"> </v>
      </c>
      <c r="AK45" s="29"/>
      <c r="AL45" s="29" t="str">
        <f>IF(AND(OR(G46="1/16",I46="1/16",K46="1/16",M46="1/16",O46="1/16",Q46="1/16",S46="1/16",U46="1/16",W46="1/16",W46="1/8",Y46="1/16",Y46="1/8",AA46="1/16",AA46="1/8",AC46="1/16",AC46="1/8",AE46="1/16",AE46="1/8",AE46="1/4",AG46="1/16",AG46="1/8",AG46="1/4",AG46="F+PF",AI46="1/16",AI46="1/8",AI46="1/4",AI46="1/2",AI46="Finale",AI46="F+PF"),AK46=" "),AJ45,IF(AND(OR($D$2="salle",$D$2="Fédéral",$D$2="2x70"),AL46="Poulies",OR(COUNTIF(AL50,"*B*"),COUNTIF(AL50,"*M*"))),"Interdit",IF(AND($D$2="Salle",AL46="Poulies"),"Tri-spot 40 CO",IF(AND($D$2="salle",AL46="Classique",OR(COUNTIF(AL50,"*B*"),COUNTIF(AL50,"*M*"))),"60 cm",IF(AND($D$2="salle",AL46="Classique"),"Tri-spot 40 CL",IF(AND($D$2="Fédéral",AL46="Classique",OR(COUNTIF(AL50,"*B*"),COUNTIF(AL50,"*M*"))),"80 cm",IF(AND($D$2="Fédéral",OR(AL46="Classique",AL46="Poulies")),"122 cm",IF(AND($D$2="2x70",AL46="Classique",OR(COUNTIF(AL50,"*B*"),COUNTIF(AL50,"*M*"))),"80 cm",IF(AND($D$2="2x70",AL46="Classique"),"122 cm",IF(AND($D$2="2x70",AL46="Poulies"),"80 réduit"," "))))))))))</f>
        <v xml:space="preserve"> </v>
      </c>
      <c r="AM45" s="29"/>
      <c r="AN45" s="29" t="str">
        <f>IF(AND(OR(I46="1/16",K46="1/16",M46="1/16",O46="1/16",Q46="1/16",S46="1/16",U46="1/16",W46="1/16",Y46="1/16",Y46="1/8",AA46="1/16",AA46="1/8",AC46="1/16",AC46="1/8",AE46="1/16",AE46="1/8",AG46="1/16",AG46="1/8",AG46="1/4",AI46="1/16",AI46="1/8",AI46="1/4",AI46="F+PF",AK46="1/16",AK46="1/8",AK46="1/4",AK46="1/2",AK46="Finale",AK46="F+PF"),AM46=" "),AL45,IF(AND(OR($D$2="salle",$D$2="Fédéral",$D$2="2x70"),AN46="Poulies",OR(COUNTIF(AN50,"*B*"),COUNTIF(AN50,"*M*"))),"Interdit",IF(AND($D$2="Salle",AN46="Poulies"),"Tri-spot 40 CO",IF(AND($D$2="salle",AN46="Classique",OR(COUNTIF(AN50,"*B*"),COUNTIF(AN50,"*M*"))),"60 cm",IF(AND($D$2="salle",AN46="Classique"),"Tri-spot 40 CL",IF(AND($D$2="Fédéral",AN46="Classique",OR(COUNTIF(AN50,"*B*"),COUNTIF(AN50,"*M*"))),"80 cm",IF(AND($D$2="Fédéral",OR(AN46="Classique",AN46="Poulies")),"122 cm",IF(AND($D$2="2x70",AN46="Classique",OR(COUNTIF(AN50,"*B*"),COUNTIF(AN50,"*M*"))),"80 cm",IF(AND($D$2="2x70",AN46="Classique"),"122 cm",IF(AND($D$2="2x70",AN46="Poulies"),"80 réduit"," "))))))))))</f>
        <v xml:space="preserve"> </v>
      </c>
      <c r="AO45" s="29"/>
      <c r="AP45" s="29" t="str">
        <f>IF(AND(OR(K46="1/16",M46="1/16",O46="1/16",Q46="1/16",S46="1/16",U46="1/16",W46="1/16",Y46="1/16",AA46="1/16",AA46="1/8",AC46="1/16",AC46="1/8",AE46="1/16",AE46="1/8",AG46="1/16",AG46="1/8",AI46="1/16",AI46="1/8",AI46="1/4",AK46="1/16",AK46="1/8",AK46="1/4",AK46="F+PF",AM46="1/16",AM46="1/8",AM46="1/4",AM46="1/2",AM46="Finale",AM46="F+PF"),AO46=" "),AN45,IF(AND(OR($D$2="salle",$D$2="Fédéral",$D$2="2x70"),AP46="Poulies",OR(COUNTIF(AP50,"*B*"),COUNTIF(AP50,"*M*"))),"Interdit",IF(AND($D$2="Salle",AP46="Poulies"),"Tri-spot 40 CO",IF(AND($D$2="salle",AP46="Classique",OR(COUNTIF(AP50,"*B*"),COUNTIF(AP50,"*M*"))),"60 cm",IF(AND($D$2="salle",AP46="Classique"),"Tri-spot 40 CL",IF(AND($D$2="Fédéral",AP46="Classique",OR(COUNTIF(AP50,"*B*"),COUNTIF(AP50,"*M*"))),"80 cm",IF(AND($D$2="Fédéral",OR(AP46="Classique",AP46="Poulies")),"122 cm",IF(AND($D$2="2x70",AP46="Classique",OR(COUNTIF(AP50,"*B*"),COUNTIF(AP50,"*M*"))),"80 cm",IF(AND($D$2="2x70",AP46="Classique"),"122 cm",IF(AND($D$2="2x70",AP46="Poulies"),"80 réduit"," "))))))))))</f>
        <v xml:space="preserve"> </v>
      </c>
      <c r="AQ45" s="29"/>
      <c r="AR45" s="29" t="str">
        <f>IF(AND(OR(M46="1/16",O46="1/16",Q46="1/16",S46="1/16",U46="1/16",W46="1/16",Y46="1/16",AA46="1/16",AC46="1/16",AC46="1/8",AE46="1/16",AE46="1/8",AG46="1/16",AG46="1/8",AI46="1/16",AI46="1/8",AK46="1/16",AK46="1/8",AK46="1/4",AM46="1/16",AM46="1/8",AM46="1/4",AM46="F+PF",AO46="1/16",AO46="1/8",AO46="1/4",AO46="1/2",AO46="Finale",AO46="F+PF"),AQ46=" "),AP45,IF(AND(OR($D$2="salle",$D$2="Fédéral",$D$2="2x70"),AR46="Poulies",OR(COUNTIF(AR50,"*B*"),COUNTIF(AR50,"*M*"))),"Interdit",IF(AND($D$2="Salle",AR46="Poulies"),"Tri-spot 40 CO",IF(AND($D$2="salle",AR46="Classique",OR(COUNTIF(AR50,"*B*"),COUNTIF(AR50,"*M*"))),"60 cm",IF(AND($D$2="salle",AR46="Classique"),"Tri-spot 40 CL",IF(AND($D$2="Fédéral",AR46="Classique",OR(COUNTIF(AR50,"*B*"),COUNTIF(AR50,"*M*"))),"80 cm",IF(AND($D$2="Fédéral",OR(AR46="Classique",AR46="Poulies")),"122 cm",IF(AND($D$2="2x70",AR46="Classique",OR(COUNTIF(AR50,"*B*"),COUNTIF(AR50,"*M*"))),"80 cm",IF(AND($D$2="2x70",AR46="Classique"),"122 cm",IF(AND($D$2="2x70",AR46="Poulies"),"80 réduit"," "))))))))))</f>
        <v xml:space="preserve"> </v>
      </c>
      <c r="AS45" s="29"/>
      <c r="AT45" s="29" t="str">
        <f>IF(AND(OR(O46="1/16",Q46="1/16",S46="1/16",U46="1/16",W46="1/16",Y46="1/16",AA46="1/16",AC46="1/16",AE46="1/16",AE46="1/8",AG46="1/16",AG46="1/8",AI46="1/16",AI46="1/8",AK46="1/16",AK46="1/8",AM46="1/16",AM46="1/8",AM46="1/4",AO46="1/16",AO46="1/8",AO46="1/4",AO46="F+PF",AQ46="1/16",AQ46="1/8",AQ46="1/4",AQ46="1/2",AQ46="Finale",AQ46="F+PF"),AS46=" "),AR45,IF(AND(OR($D$2="salle",$D$2="Fédéral",$D$2="2x70"),AT46="Poulies",OR(COUNTIF(AT50,"*B*"),COUNTIF(AT50,"*M*"))),"Interdit",IF(AND($D$2="Salle",AT46="Poulies"),"Tri-spot 40 CO",IF(AND($D$2="salle",AT46="Classique",OR(COUNTIF(AT50,"*B*"),COUNTIF(AT50,"*M*"))),"60 cm",IF(AND($D$2="salle",AT46="Classique"),"Tri-spot 40 CL",IF(AND($D$2="Fédéral",AT46="Classique",OR(COUNTIF(AT50,"*B*"),COUNTIF(AT50,"*M*"))),"80 cm",IF(AND($D$2="Fédéral",OR(AT46="Classique",AT46="Poulies")),"122 cm",IF(AND($D$2="2x70",AT46="Classique",OR(COUNTIF(AT50,"*B*"),COUNTIF(AT50,"*M*"))),"80 cm",IF(AND($D$2="2x70",AT46="Classique"),"122 cm",IF(AND($D$2="2x70",AT46="Poulies"),"80 réduit"," "))))))))))</f>
        <v xml:space="preserve"> </v>
      </c>
      <c r="AU45" s="29"/>
      <c r="AV45" s="29" t="str">
        <f>IF(AND(OR(Q46="1/16",S46="1/16",U46="1/16",W46="1/16",Y46="1/16",AA46="1/16",AC46="1/16",AE46="1/16",AG46="1/16",AG46="1/8",AI46="1/16",AI46="1/8",AK46="1/16",AK46="1/8",AM46="1/16",AM46="1/8",AO46="1/16",AO46="1/8",AO46="1/4",AQ46="1/16",AQ46="1/8",AQ46="1/4",AQ46="F+PF",AS46="1/16",AS46="1/8",AS46="1/4",AS46="1/2",AS46="Finale",AS46="F+PF"),AU46=" "),AT45,IF(AND(OR($D$2="salle",$D$2="Fédéral",$D$2="2x70"),AV46="Poulies",OR(COUNTIF(AV50,"*B*"),COUNTIF(AV50,"*M*"))),"Interdit",IF(AND($D$2="Salle",AV46="Poulies"),"Tri-spot 40 CO",IF(AND($D$2="salle",AV46="Classique",OR(COUNTIF(AV50,"*B*"),COUNTIF(AV50,"*M*"))),"60 cm",IF(AND($D$2="salle",AV46="Classique"),"Tri-spot 40 CL",IF(AND($D$2="Fédéral",AV46="Classique",OR(COUNTIF(AV50,"*B*"),COUNTIF(AV50,"*M*"))),"80 cm",IF(AND($D$2="Fédéral",OR(AV46="Classique",AV46="Poulies")),"122 cm",IF(AND($D$2="2x70",AV46="Classique",OR(COUNTIF(AV50,"*B*"),COUNTIF(AV50,"*M*"))),"80 cm",IF(AND($D$2="2x70",AV46="Classique"),"122 cm",IF(AND($D$2="2x70",AV46="Poulies"),"80 réduit"," "))))))))))</f>
        <v xml:space="preserve"> </v>
      </c>
      <c r="AW45" s="29"/>
      <c r="AX45" s="29" t="str">
        <f>IF(AND(OR(S46="1/16",U46="1/16",W46="1/16",Y46="1/16",AA46="1/16",AC46="1/16",AE46="1/16",AG46="1/16",AI46="1/16",AI46="1/8",AK46="1/16",AK46="1/8",AM46="1/16",AM46="1/8",AO46="1/16",AO46="1/8",AQ46="1/16",AQ46="1/8",AQ46="1/4",AS46="1/16",AS46="1/8",AS46="1/4",AS46="F+PF",AU46="1/16",AU46="1/8",AU46="1/4",AU46="1/2",AU46="Finale",AU46="F+PF"),AW46=" "),AV45,IF(AND(OR($D$2="salle",$D$2="Fédéral",$D$2="2x70"),AX46="Poulies",OR(COUNTIF(AX50,"*B*"),COUNTIF(AX50,"*M*"))),"Interdit",IF(AND($D$2="Salle",AX46="Poulies"),"Tri-spot 40 CO",IF(AND($D$2="salle",AX46="Classique",OR(COUNTIF(AX50,"*B*"),COUNTIF(AX50,"*M*"))),"60 cm",IF(AND($D$2="salle",AX46="Classique"),"Tri-spot 40 CL",IF(AND($D$2="Fédéral",AX46="Classique",OR(COUNTIF(AX50,"*B*"),COUNTIF(AX50,"*M*"))),"80 cm",IF(AND($D$2="Fédéral",OR(AX46="Classique",AX46="Poulies")),"122 cm",IF(AND($D$2="2x70",AX46="Classique",OR(COUNTIF(AX50,"*B*"),COUNTIF(AX50,"*M*"))),"80 cm",IF(AND($D$2="2x70",AX46="Classique"),"122 cm",IF(AND($D$2="2x70",AX46="Poulies"),"80 réduit"," "))))))))))</f>
        <v xml:space="preserve"> </v>
      </c>
      <c r="AY45" s="29"/>
      <c r="AZ45" s="29" t="str">
        <f>IF(AND(OR(U46="1/16",W46="1/16",Y46="1/16",AA46="1/16",AC46="1/16",AE46="1/16",AG46="1/16",AI46="1/16",AK46="1/16",AK46="1/8",AM46="1/16",AM46="1/8",AO46="1/16",AO46="1/8",AQ46="1/16",AQ46="1/8",AS46="1/16",AS46="1/8",AS46="1/4",AU46="1/16",AU46="1/8",AU46="1/4",AU46="F+PF",AW46="1/16",AW46="1/8",AW46="1/4",AW46="1/2",AW46="Finale",AW46="F+PF"),AY46=" "),AX45,IF(AND(OR($D$2="salle",$D$2="Fédéral",$D$2="2x70"),AZ46="Poulies",OR(COUNTIF(AZ50,"*B*"),COUNTIF(AZ50,"*M*"))),"Interdit",IF(AND($D$2="Salle",AZ46="Poulies"),"Tri-spot 40 CO",IF(AND($D$2="salle",AZ46="Classique",OR(COUNTIF(AZ50,"*B*"),COUNTIF(AZ50,"*M*"))),"60 cm",IF(AND($D$2="salle",AZ46="Classique"),"Tri-spot 40 CL",IF(AND($D$2="Fédéral",AZ46="Classique",OR(COUNTIF(AZ50,"*B*"),COUNTIF(AZ50,"*M*"))),"80 cm",IF(AND($D$2="Fédéral",OR(AZ46="Classique",AZ46="Poulies")),"122 cm",IF(AND($D$2="2x70",AZ46="Classique",OR(COUNTIF(AZ50,"*B*"),COUNTIF(AZ50,"*M*"))),"80 cm",IF(AND($D$2="2x70",AZ46="Classique"),"122 cm",IF(AND($D$2="2x70",AZ46="Poulies"),"80 réduit"," "))))))))))</f>
        <v xml:space="preserve"> </v>
      </c>
      <c r="BA45" s="29"/>
      <c r="BB45" s="29" t="str">
        <f>IF(AND(OR(W46="1/16",Y46="1/16",AA46="1/16",AC46="1/16",AE46="1/16",AG46="1/16",AI46="1/16",AK46="1/16",AM46="1/16",AM46="1/8",AO46="1/16",AO46="1/8",AQ46="1/16",AQ46="1/8",AS46="1/16",AS46="1/8",AU46="1/16",AU46="1/8",AU46="1/4",AW46="1/16",AW46="1/8",AW46="1/4",AW46="F+PF",AY46="1/16",AY46="1/8",AY46="1/2",AY46="Finale",AY46="F+PF"),BA46=" "),AZ45,IF(AND(OR($D$2="salle",$D$2="Fédéral",$D$2="2x70"),BB46="Poulies",OR(COUNTIF(BB50,"*B*"),COUNTIF(BB50,"*M*"))),"Interdit",IF(AND($D$2="Salle",BB46="Poulies"),"Tri-spot 40 CO",IF(AND($D$2="salle",BB46="Classique",OR(COUNTIF(BB50,"*B*"),COUNTIF(BB50,"*M*"))),"60 cm",IF(AND($D$2="salle",BB46="Classique"),"Tri-spot 40 CL",IF(AND($D$2="Fédéral",BB46="Classique",OR(COUNTIF(BB50,"*B*"),COUNTIF(BB50,"*M*"))),"80 cm",IF(AND($D$2="Fédéral",OR(BB46="Classique",BB46="Poulies")),"122 cm",IF(AND($D$2="2x70",BB46="Classique",OR(COUNTIF(BB50,"*B*"),COUNTIF(BB50,"*M*"))),"80 cm",IF(AND($D$2="2x70",BB46="Classique"),"122 cm",IF(AND($D$2="2x70",BB46="Poulies"),"80 réduit"," "))))))))))</f>
        <v xml:space="preserve"> </v>
      </c>
      <c r="BC45" s="29"/>
      <c r="BD45" s="29" t="str">
        <f>IF(AND(OR(Y46="1/16",AA46="1/16",AC46="1/16",AE46="1/16",AG46="1/16",AI46="1/16",AK46="1/16",AM46="1/16",AO46="1/16",AO46="1/8",AQ46="1/16",AQ46="1/8",AS46="1/16",AS46="1/8",AU46="1/16",AU46="1/8",AW46="1/16",AW46="1/8",AW46="1/4",AY46="1/16",AY46="1/8",AY46="F+PF",BA46="1/16",BA46="1/8",BA46="1/4",BA46="1/2",BA46="Finale",BA46="F+PF"),BC46=" "),BB45,IF(AND(OR($D$2="salle",$D$2="Fédéral",$D$2="2x70"),BD46="Poulies",OR(COUNTIF(BD50,"*B*"),COUNTIF(BD50,"*M*"))),"Interdit",IF(AND($D$2="Salle",BD46="Poulies"),"Tri-spot 40 CO",IF(AND($D$2="salle",BD46="Classique",OR(COUNTIF(BD50,"*B*"),COUNTIF(BD50,"*M*"))),"60 cm",IF(AND($D$2="salle",BD46="Classique"),"Tri-spot 40 CL",IF(AND($D$2="Fédéral",BD46="Classique",OR(COUNTIF(BD50,"*B*"),COUNTIF(BD50,"*M*"))),"80 cm",IF(AND($D$2="Fédéral",OR(BD46="Classique",BD46="Poulies")),"122 cm",IF(AND($D$2="2x70",BD46="Classique",OR(COUNTIF(BD50,"*B*"),COUNTIF(BD50,"*M*"))),"80 cm",IF(AND($D$2="2x70",BD46="Classique"),"122 cm",IF(AND($D$2="2x70",BD46="Poulies"),"80 réduit"," "))))))))))</f>
        <v xml:space="preserve"> </v>
      </c>
      <c r="BE45" s="29"/>
      <c r="BF45" s="29" t="str">
        <f>IF(AND(OR(AA46="1/16",AC46="1/16",AE46="1/16",AG46="1/16",AI46="1/16",AK46="1/16",AM46="1/16",AO46="1/16",AQ46="1/16",AQ46="1/8",AS46="1/16",AS46="1/8",AU46="1/16",AU46="1/8",AW46="1/16",AW46="1/8",AY46="1/16",AY46="1/8",AY46="1/4",BA46="1/16",BA46="1/8",BA46="1/4",BA46="F+PF",BC46="1/16",BC46="1/8",BC46="1/4",BC46="1/2",BC46="Finale",BC46="F+PF"),BE46=" "),BD45,IF(AND(OR($D$2="salle",$D$2="Fédéral",$D$2="2x70"),BF46="Poulies",OR(COUNTIF(BF50,"*B*"),COUNTIF(BF50,"*M*"))),"Interdit",IF(AND($D$2="Salle",BF46="Poulies"),"Tri-spot 40 CO",IF(AND($D$2="salle",BF46="Classique",OR(COUNTIF(BF50,"*B*"),COUNTIF(BF50,"*M*"))),"60 cm",IF(AND($D$2="salle",BF46="Classique"),"Tri-spot 40 CL",IF(AND($D$2="Fédéral",BF46="Classique",OR(COUNTIF(BF50,"*B*"),COUNTIF(BF50,"*M*"))),"80 cm",IF(AND($D$2="Fédéral",OR(BF46="Classique",BF46="Poulies")),"122 cm",IF(AND($D$2="2x70",BF46="Classique",OR(COUNTIF(BF50,"*B*"),COUNTIF(BF50,"*M*"))),"80 cm",IF(AND($D$2="2x70",BF46="Classique"),"122 cm",IF(AND($D$2="2x70",BF46="Poulies"),"80 réduit"," "))))))))))</f>
        <v xml:space="preserve"> </v>
      </c>
      <c r="BG45" s="29"/>
      <c r="BH45" s="29" t="str">
        <f>IF(AND(OR(AC46="1/16",AE46="1/16",AG46="1/16",AI46="1/16",AK46="1/16",AM46="1/16",AO46="1/16",AQ46="1/16",AS46="1/16",AS46="1/8",AU46="1/16",AU46="1/8",AW46="1/16",AW46="1/8",AY46="1/16",AY46="1/8",BA46="1/16",BA46="1/8",BA46="1/4",BC46="1/16",BC46="1/8",BC46="1/4",BC46="F+PF",BE46="1/16",BE46="1/8",BE46="1/4",BE46="1/2",BE46="Finale",BE46="F+PF"),BG46=" "),BF45,IF(AND(OR($D$2="salle",$D$2="Fédéral",$D$2="2x70"),BH46="Poulies",OR(COUNTIF(BH50,"*B*"),COUNTIF(BH50,"*M*"))),"Interdit",IF(AND($D$2="Salle",BH46="Poulies"),"Tri-spot 40 CO",IF(AND($D$2="salle",BH46="Classique",OR(COUNTIF(BH50,"*B*"),COUNTIF(BH50,"*M*"))),"60 cm",IF(AND($D$2="salle",BH46="Classique"),"Tri-spot 40 CL",IF(AND($D$2="Fédéral",BH46="Classique",OR(COUNTIF(BH50,"*B*"),COUNTIF(BH50,"*M*"))),"80 cm",IF(AND($D$2="Fédéral",OR(BH46="Classique",BH46="Poulies")),"122 cm",IF(AND($D$2="2x70",BH46="Classique",OR(COUNTIF(BH50,"*B*"),COUNTIF(BH50,"*M*"))),"80 cm",IF(AND($D$2="2x70",BH46="Classique"),"122 cm",IF(AND($D$2="2x70",BH46="Poulies"),"80 réduit"," "))))))))))</f>
        <v xml:space="preserve"> </v>
      </c>
      <c r="BI45" s="29"/>
      <c r="BJ45" s="29" t="str">
        <f>IF(AND(OR(AE46="1/16",AG46="1/16",AI46="1/16",AK46="1/16",AM46="1/16",AO46="1/16",AQ46="1/16",AS46="1/16",AU46="1/16",AU46="1/8",AW46="1/16",AW46="1/8",AY46="1/16",AY46="1/8",BA46="1/16",BA46="1/8",BC46="1/16",BC46="1/8",BC46="1/4",BE46="1/16",BE46="1/8",BE46="1/4",BE46="F+PF",BG46="1/16",BG46="1/8",BG46="1/4",BG46="1/2",BG46="Finale",BG46="F+PF"),BI46=" "),BH45,IF(AND(OR($D$2="salle",$D$2="Fédéral",$D$2="2x70"),BJ46="Poulies",OR(COUNTIF(BJ50,"*B*"),COUNTIF(BJ50,"*M*"))),"Interdit",IF(AND($D$2="Salle",BJ46="Poulies"),"Tri-spot 40 CO",IF(AND($D$2="salle",BJ46="Classique",OR(COUNTIF(BJ50,"*B*"),COUNTIF(BJ50,"*M*"))),"60 cm",IF(AND($D$2="salle",BJ46="Classique"),"Tri-spot 40 CL",IF(AND($D$2="Fédéral",BJ46="Classique",OR(COUNTIF(BJ50,"*B*"),COUNTIF(BJ50,"*M*"))),"80 cm",IF(AND($D$2="Fédéral",OR(BJ46="Classique",BJ46="Poulies")),"122 cm",IF(AND($D$2="2x70",BJ46="Classique",OR(COUNTIF(BJ50,"*B*"),COUNTIF(BJ50,"*M*"))),"80 cm",IF(AND($D$2="2x70",BJ46="Classique"),"122 cm",IF(AND($D$2="2x70",BJ46="Poulies"),"80 réduit"," "))))))))))</f>
        <v xml:space="preserve"> </v>
      </c>
      <c r="BK45" s="29"/>
      <c r="BL45" s="29" t="str">
        <f>IF(AND(OR(AG46="1/16",AI46="1/16",AK46="1/16",AM46="1/16",AO46="1/16",AQ46="1/16",AS46="1/16",AU46="1/16",AW46="1/16",AW46="1/8",AY46="1/16",AY46="1/8",BA46="1/16",BA46="1/8",BC46="1/16",BC46="1/8",BE46="1/16",BE46="1/8",BE46="1/4",BG46="1/16",BG46="1/8",BG46="1/4",BG46="F+PF",BI46="1/16",BI46="1/8",BI46="1/4",BI46="1/2",BI46="Finale",BI46="F+PF"),BK46=" "),BJ45,IF(AND(OR($D$2="salle",$D$2="Fédéral",$D$2="2x70"),BL46="Poulies",OR(COUNTIF(BL50,"*B*"),COUNTIF(BL50,"*M*"))),"Interdit",IF(AND($D$2="Salle",BL46="Poulies"),"Tri-spot 40 CO",IF(AND($D$2="salle",BL46="Classique",OR(COUNTIF(BL50,"*B*"),COUNTIF(BL50,"*M*"))),"60 cm",IF(AND($D$2="salle",BL46="Classique"),"Tri-spot 40 CL",IF(AND($D$2="Fédéral",BL46="Classique",OR(COUNTIF(BL50,"*B*"),COUNTIF(BL50,"*M*"))),"80 cm",IF(AND($D$2="Fédéral",OR(BL46="Classique",BL46="Poulies")),"122 cm",IF(AND($D$2="2x70",BL46="Classique",OR(COUNTIF(BL50,"*B*"),COUNTIF(BL50,"*M*"))),"80 cm",IF(AND($D$2="2x70",BL46="Classique"),"122 cm",IF(AND($D$2="2x70",BL46="Poulies"),"80 réduit"," "))))))))))</f>
        <v xml:space="preserve"> </v>
      </c>
      <c r="BM45" s="29"/>
      <c r="BN45" s="29" t="str">
        <f>IF(AND(OR(AI46="1/16",AK46="1/16",AM46="1/16",AO46="1/16",AQ46="1/16",AS46="1/16",AU46="1/16",AW46="1/16",AY46="1/16",AY46="1/8",BA46="1/16",BA46="1/8",BC46="1/16",BC46="1/8",BE46="1/16",BE46="1/8",BG46="1/16",BG46="1/8",BG46="1/4",BI46="1/16",BI46="1/8",BI46="1/4",BI46="F+PF",BK46="1/16",BK46="1/8",BK46="1/4",BK46="1/2",BK46="Finale",BK46="F+PF"),BM46=" "),BL45,IF(AND(OR($D$2="salle",$D$2="Fédéral",$D$2="2x70"),BN46="Poulies",OR(COUNTIF(BN50,"*B*"),COUNTIF(BN50,"*M*"))),"Interdit",IF(AND($D$2="Salle",BN46="Poulies"),"Tri-spot 40 CO",IF(AND($D$2="salle",BN46="Classique",OR(COUNTIF(BN50,"*B*"),COUNTIF(BN50,"*M*"))),"60 cm",IF(AND($D$2="salle",BN46="Classique"),"Tri-spot 40 CL",IF(AND($D$2="Fédéral",BN46="Classique",OR(COUNTIF(BN50,"*B*"),COUNTIF(BN50,"*M*"))),"80 cm",IF(AND($D$2="Fédéral",OR(BN46="Classique",BN46="Poulies")),"122 cm",IF(AND($D$2="2x70",BN46="Classique",OR(COUNTIF(BN50,"*B*"),COUNTIF(BN50,"*M*"))),"80 cm",IF(AND($D$2="2x70",BN46="Classique"),"122 cm",IF(AND($D$2="2x70",BN46="Poulies"),"80 réduit"," "))))))))))</f>
        <v xml:space="preserve"> </v>
      </c>
      <c r="BO45" s="29"/>
      <c r="BP45" s="29" t="str">
        <f>IF(AND(OR(AK46="1/16",AM46="1/16",AO46="1/16",AQ46="1/16",AS46="1/16",AU46="1/16",AW46="1/16",AY46="1/16",BA46="1/16",BA46="1/8",BC46="1/16",BC46="1/8",BE46="1/16",BE46="1/8",BG46="1/16",BG46="1/8",BI46="1/16",BI46="1/8",BI46="1/4",BK46="1/16",BK46="1/8",BK46="1/4",BK46="F+PF",BM46="1/16",BM46="1/8",BM46="1/4",BM46="1/2",BM46="Finale",BM46="F+PF"),BO46=" "),BN45,IF(AND(OR($D$2="salle",$D$2="Fédéral",$D$2="2x70"),BP46="Poulies",OR(COUNTIF(BP50,"*B*"),COUNTIF(BP50,"*M*"))),"Interdit",IF(AND($D$2="Salle",BP46="Poulies"),"Tri-spot 40 CO",IF(AND($D$2="salle",BP46="Classique",OR(COUNTIF(BP50,"*B*"),COUNTIF(BP50,"*M*"))),"60 cm",IF(AND($D$2="salle",BP46="Classique"),"Tri-spot 40 CL",IF(AND($D$2="Fédéral",BP46="Classique",OR(COUNTIF(BP50,"*B*"),COUNTIF(BP50,"*M*"))),"80 cm",IF(AND($D$2="Fédéral",OR(BP46="Classique",BP46="Poulies")),"122 cm",IF(AND($D$2="2x70",BP46="Classique",OR(COUNTIF(BP50,"*B*"),COUNTIF(BP50,"*M*"))),"80 cm",IF(AND($D$2="2x70",BP46="Classique"),"122 cm",IF(AND($D$2="2x70",BP46="Poulies"),"80 réduit"," "))))))))))</f>
        <v xml:space="preserve"> </v>
      </c>
      <c r="BQ45" s="29"/>
      <c r="BR45" s="29" t="str">
        <f>IF(AND(OR(AM46="1/16",AO46="1/16",AQ46="1/16",AS46="1/16",AU46="1/16",AW46="1/16",AY46="1/16",BA46="1/16",BC46="1/16",BC46="1/8",BE46="1/16",BE46="1/8",BG46="1/16",BG46="1/8",BI46="1/16",BI46="1/8",BK46="1/16",BK46="1/8",BK46="1/4",BM46="1/16",BM46="1/8",BM46="1/4",BM46="F+PF",BO46="1/8",BO46="1/4",BO46="1/2",BO46="Finale",BO46="F+PF"),BQ46=" "),BP45,IF(AND(OR($D$2="salle",$D$2="Fédéral",$D$2="2x70"),BR46="Poulies",OR(COUNTIF(BR50,"*B*"),COUNTIF(BR50,"*M*"))),"Interdit",IF(AND($D$2="Salle",BR46="Poulies"),"Tri-spot 40 CO",IF(AND($D$2="salle",BR46="Classique",OR(COUNTIF(BR50,"*B*"),COUNTIF(BR50,"*M*"))),"60 cm",IF(AND($D$2="salle",BR46="Classique"),"Tri-spot 40 CL",IF(AND($D$2="Fédéral",BR46="Classique",OR(COUNTIF(BR50,"*B*"),COUNTIF(BR50,"*M*"))),"80 cm",IF(AND($D$2="Fédéral",OR(BR46="Classique",BR46="Poulies")),"122 cm",IF(AND($D$2="2x70",BR46="Classique",OR(COUNTIF(BR50,"*B*"),COUNTIF(BR50,"*M*"))),"80 cm",IF(AND($D$2="2x70",BR46="Classique"),"122 cm",IF(AND($D$2="2x70",BR46="Poulies"),"80 réduit"," "))))))))))</f>
        <v xml:space="preserve"> </v>
      </c>
      <c r="BS45" s="29"/>
      <c r="BT45" s="29" t="str">
        <f>IF(AND(OR(AO46="1/16",AQ46="1/16",AS46="1/16",AU46="1/16",AW46="1/16",AY46="1/16",BA46="1/16",BC46="1/16",BE46="1/16",BE46="1/8",BG46="1/16",BG46="1/8",BI46="1/16",BI46="1/8",BK46="1/16",BK46="1/8",BM46="1/16",BM46="1/8",BM46="1/4",BO46="1/8",BO46="1/4",BO46="F+PF",BQ46="1/8",BQ46="1/4",BQ46="1/2",BQ46="Finale",BQ46="F+PF"),BS46=" "),BR45,IF(AND(OR($D$2="salle",$D$2="Fédéral",$D$2="2x70"),BT46="Poulies",OR(COUNTIF(BT50,"*B*"),COUNTIF(BT50,"*M*"))),"Interdit",IF(AND($D$2="Salle",BT46="Poulies"),"Tri-spot 40 CO",IF(AND($D$2="salle",BT46="Classique",OR(COUNTIF(BT50,"*B*"),COUNTIF(BT50,"*M*"))),"60 cm",IF(AND($D$2="salle",BT46="Classique"),"Tri-spot 40 CL",IF(AND($D$2="Fédéral",BT46="Classique",OR(COUNTIF(BT50,"*B*"),COUNTIF(BT50,"*M*"))),"80 cm",IF(AND($D$2="Fédéral",OR(BT46="Classique",BT46="Poulies")),"122 cm",IF(AND($D$2="2x70",BT46="Classique",OR(COUNTIF(BT50,"*B*"),COUNTIF(BT50,"*M*"))),"80 cm",IF(AND($D$2="2x70",BT46="Classique"),"122 cm",IF(AND($D$2="2x70",BT46="Poulies"),"80 réduit"," "))))))))))</f>
        <v xml:space="preserve"> </v>
      </c>
      <c r="BU45" s="29"/>
      <c r="BV45" s="29" t="str">
        <f>IF(AND(OR(AQ46="1/16",AS46="1/16",AU46="1/16",AW46="1/16",AY46="1/16",BA46="1/16",BC46="1/16",BE46="1/16",BG46="1/16",BG46="1/8",BI46="1/16",BI46="1/8",BK46="1/16",BK46="1/8",BM46="1/16",BM46="1/8",BO46="1/8",BO46="1/4",BQ46="1/8",BQ46="1/4",BQ46="F+PF",BS46="1/8",BS46="1/4",BS46="1/2",BS46="Finale",BS46="F+PF"),BU46=" "),BT45,IF(AND(OR($D$2="salle",$D$2="Fédéral",$D$2="2x70"),BV46="Poulies",OR(COUNTIF(BV50,"*B*"),COUNTIF(BV50,"*M*"))),"Interdit",IF(AND($D$2="Salle",BV46="Poulies"),"Tri-spot 40 CO",IF(AND($D$2="salle",BV46="Classique",OR(COUNTIF(BV50,"*B*"),COUNTIF(BV50,"*M*"))),"60 cm",IF(AND($D$2="salle",BV46="Classique"),"Tri-spot 40 CL",IF(AND($D$2="Fédéral",BV46="Classique",OR(COUNTIF(BV50,"*B*"),COUNTIF(BV50,"*M*"))),"80 cm",IF(AND($D$2="Fédéral",OR(BV46="Classique",BV46="Poulies")),"122 cm",IF(AND($D$2="2x70",BV46="Classique",OR(COUNTIF(BV50,"*B*"),COUNTIF(BV50,"*M*"))),"80 cm",IF(AND($D$2="2x70",BV46="Classique"),"122 cm",IF(AND($D$2="2x70",BV46="Poulies"),"80 réduit"," "))))))))))</f>
        <v xml:space="preserve"> </v>
      </c>
      <c r="BW45" s="29"/>
      <c r="BX45" s="29" t="str">
        <f>IF(AND(OR(AS46="1/16",AU46="1/16",AW46="1/16",AY46="1/16",BA46="1/16",BC46="1/16",BE46="1/16",BG46="1/16",BI46="1/16",BI46="1/8",BK46="1/16",BK46="1/8",BM46="1/16",BM46="1/8",BO46="1/8",BQ46="1/8",BQ46="1/4",BS46="1/8",BS46="1/4",BS46="F+PF",BU46="1/8",BU46="1/4",BU46="1/2",BU46="Finale",BU46="F+PF"),BW46=" "),BV45,IF(AND(OR($D$2="salle",$D$2="Fédéral",$D$2="2x70"),BX46="Poulies",OR(COUNTIF(BX50,"*B*"),COUNTIF(BX50,"*M*"))),"Interdit",IF(AND($D$2="Salle",BX46="Poulies"),"Tri-spot 40 CO",IF(AND($D$2="salle",BX46="Classique",OR(COUNTIF(BX50,"*B*"),COUNTIF(BX50,"*M*"))),"60 cm",IF(AND($D$2="salle",BX46="Classique"),"Tri-spot 40 CL",IF(AND($D$2="Fédéral",BX46="Classique",OR(COUNTIF(BX50,"*B*"),COUNTIF(BX50,"*M*"))),"80 cm",IF(AND($D$2="Fédéral",OR(BX46="Classique",BX46="Poulies")),"122 cm",IF(AND($D$2="2x70",BX46="Classique",OR(COUNTIF(BX50,"*B*"),COUNTIF(BX50,"*M*"))),"80 cm",IF(AND($D$2="2x70",BX46="Classique"),"122 cm",IF(AND($D$2="2x70",BX46="Poulies"),"80 réduit"," "))))))))))</f>
        <v xml:space="preserve"> </v>
      </c>
      <c r="BY45" s="29"/>
      <c r="BZ45" s="29" t="str">
        <f>IF(AND(OR(AU46="1/16",AW46="1/16",AY46="1/16",BA46="1/16",BC46="1/16",BE46="1/16",BG46="1/16",BI46="1/16",BK46="1/16",BK46="1/8",BM46="1/16",BM46="1/8",BO46="1/8",BQ46="1/8",BS46="1/8",BS46="1/4",BU46="1/8",BU46="1/4",BU46="F+PF",BW46="1/8",BW46="1/4",BW46="1/2",BW46="Finale",BW46="F+PF"),BY46=" "),BX45,IF(AND(OR($D$2="salle",$D$2="Fédéral",$D$2="2x70"),BZ46="Poulies",OR(COUNTIF(BZ50,"*B*"),COUNTIF(BZ50,"*M*"))),"Interdit",IF(AND($D$2="Salle",BZ46="Poulies"),"Tri-spot 40 CO",IF(AND($D$2="salle",BZ46="Classique",OR(COUNTIF(BZ50,"*B*"),COUNTIF(BZ50,"*M*"))),"60 cm",IF(AND($D$2="salle",BZ46="Classique"),"Tri-spot 40 CL",IF(AND($D$2="Fédéral",BZ46="Classique",OR(COUNTIF(BZ50,"*B*"),COUNTIF(BZ50,"*M*"))),"80 cm",IF(AND($D$2="Fédéral",OR(BZ46="Classique",BZ46="Poulies")),"122 cm",IF(AND($D$2="2x70",BZ46="Classique",OR(COUNTIF(BZ50,"*B*"),COUNTIF(BZ50,"*M*"))),"80 cm",IF(AND($D$2="2x70",BZ46="Classique"),"122 cm",IF(AND($D$2="2x70",BZ46="Poulies"),"80 réduit"," "))))))))))</f>
        <v xml:space="preserve"> </v>
      </c>
      <c r="CA45" s="29"/>
      <c r="CB45" s="29" t="str">
        <f>IF(AND(OR(AW46="1/16",AY46="1/16",BA46="1/16",BC46="1/16",BE46="1/16",BG46="1/16",BI46="1/16",BK46="1/16",BM46="1/16",BM46="1/8",BO46="1/8",BQ46="1/8",BS46="1/8",BU46="1/8",BU46="1/4",BW46="1/8",BW46="1/4",BW46="F+PF",BY46="1/8",BY46="1/4",BY46="1/2",BY46="Finale",BY46="F+PF"),CA46=" "),BZ45,IF(AND(OR($D$2="salle",$D$2="Fédéral",$D$2="2x70"),CB46="Poulies",OR(COUNTIF(CB50,"*B*"),COUNTIF(CB50,"*M*"))),"Interdit",IF(AND($D$2="Salle",CB46="Poulies"),"Tri-spot 40 CO",IF(AND($D$2="salle",CB46="Classique",OR(COUNTIF(CB50,"*B*"),COUNTIF(CB50,"*M*"))),"60 cm",IF(AND($D$2="salle",CB46="Classique"),"Tri-spot 40 CL",IF(AND($D$2="Fédéral",CB46="Classique",OR(COUNTIF(CB50,"*B*"),COUNTIF(CB50,"*M*"))),"80 cm",IF(AND($D$2="Fédéral",OR(CB46="Classique",CB46="Poulies")),"122 cm",IF(AND($D$2="2x70",CB46="Classique",OR(COUNTIF(CB50,"*B*"),COUNTIF(CB50,"*M*"))),"80 cm",IF(AND($D$2="2x70",CB46="Classique"),"122 cm",IF(AND($D$2="2x70",CB46="Poulies"),"80 réduit"," "))))))))))</f>
        <v xml:space="preserve"> </v>
      </c>
      <c r="CC45" s="29"/>
      <c r="CD45" s="29" t="str">
        <f>IF(AND(OR(AY46="1/16",BA46="1/16",BC46="1/16",BE46="1/16",BG46="1/16",BI46="1/16",BK46="1/16",BM46="1/16",BO46="1/8",BQ46="1/8",BS46="1/8",BU46="1/8",BW46="1/8",BW46="1/4",BY46="1/8",BY46="1/4",BY46="F+PF",CA46="1/8",CA46="1/4",CA46="1/2",CA46="Finale",CA46="F+PF"),CC46=" "),CB45,IF(AND(OR($D$2="salle",$D$2="Fédéral",$D$2="2x70"),CD46="Poulies",OR(COUNTIF(CD50,"*B*"),COUNTIF(CD50,"*M*"))),"Interdit",IF(AND($D$2="Salle",CD46="Poulies"),"Tri-spot 40 CO",IF(AND($D$2="salle",CD46="Classique",OR(COUNTIF(CD50,"*B*"),COUNTIF(CD50,"*M*"))),"60 cm",IF(AND($D$2="salle",CD46="Classique"),"Tri-spot 40 CL",IF(AND($D$2="Fédéral",CD46="Classique",OR(COUNTIF(CD50,"*B*"),COUNTIF(CD50,"*M*"))),"80 cm",IF(AND($D$2="Fédéral",OR(CD46="Classique",CD46="Poulies")),"122 cm",IF(AND($D$2="2x70",CD46="Classique",OR(COUNTIF(CD50,"*B*"),COUNTIF(CD50,"*M*"))),"80 cm",IF(AND($D$2="2x70",CD46="Classique"),"122 cm",IF(AND($D$2="2x70",CD46="Poulies"),"80 réduit"," "))))))))))</f>
        <v xml:space="preserve"> </v>
      </c>
      <c r="CE45" s="29"/>
      <c r="CF45" s="29" t="str">
        <f>IF(AND(OR(BA46="1/16",BC46="1/16",BE46="1/16",BG46="1/16",BI46="1/16",BK46="1/16",BM46="1/16",BQ46="1/8",BS46="1/8",BU46="1/8",BW46="1/8",BY46="1/8",BY46="1/4",CA46="1/8",CA46="1/4",CA46="F+PF",CC46="1/8",CC46="1/4",CC46="1/2",CC46="Finale",CC46="F+PF"),CE46=" "),CD45,IF(AND(OR($D$2="salle",$D$2="Fédéral",$D$2="2x70"),CF46="Poulies",OR(COUNTIF(CF50,"*B*"),COUNTIF(CF50,"*M*"))),"Interdit",IF(AND($D$2="Salle",CF46="Poulies"),"Tri-spot 40 CO",IF(AND($D$2="salle",CF46="Classique",OR(COUNTIF(CF50,"*B*"),COUNTIF(CF50,"*M*"))),"60 cm",IF(AND($D$2="salle",CF46="Classique"),"Tri-spot 40 CL",IF(AND($D$2="Fédéral",CF46="Classique",OR(COUNTIF(CF50,"*B*"),COUNTIF(CF50,"*M*"))),"80 cm",IF(AND($D$2="Fédéral",OR(CF46="Classique",CF46="Poulies")),"122 cm",IF(AND($D$2="2x70",CF46="Classique",OR(COUNTIF(CF50,"*B*"),COUNTIF(CF50,"*M*"))),"80 cm",IF(AND($D$2="2x70",CF46="Classique"),"122 cm",IF(AND($D$2="2x70",CF46="Poulies"),"80 réduit"," "))))))))))</f>
        <v xml:space="preserve"> </v>
      </c>
      <c r="CG45" s="29"/>
      <c r="CH45" s="29" t="str">
        <f>IF(AND(OR(BC46="1/16",BE46="1/16",BG46="1/16",BI46="1/16",BK46="1/16",BM46="1/16",BS46="1/8",BU46="1/8",BW46="1/8",BY46="1/8",CA46="1/8",CA46="1/4",CC46="1/8",CC46="1/4",CC46="F+PF",CE46="1/4",CE46="1/2",CE46="Finale",CE46="F+PF"),CG46=" "),CF45,IF(AND(OR($D$2="salle",$D$2="Fédéral",$D$2="2x70"),CH46="Poulies",OR(COUNTIF(CH50,"*B*"),COUNTIF(CH50,"*M*"))),"Interdit",IF(AND($D$2="Salle",CH46="Poulies"),"Tri-spot 40 CO",IF(AND($D$2="salle",CH46="Classique",OR(COUNTIF(CH50,"*B*"),COUNTIF(CH50,"*M*"))),"60 cm",IF(AND($D$2="salle",CH46="Classique"),"Tri-spot 40 CL",IF(AND($D$2="Fédéral",CH46="Classique",OR(COUNTIF(CH50,"*B*"),COUNTIF(CH50,"*M*"))),"80 cm",IF(AND($D$2="Fédéral",OR(CH46="Classique",CH46="Poulies")),"122 cm",IF(AND($D$2="2x70",CH46="Classique",OR(COUNTIF(CH50,"*B*"),COUNTIF(CH50,"*M*"))),"80 cm",IF(AND($D$2="2x70",CH46="Classique"),"122 cm",IF(AND($D$2="2x70",CH46="Poulies"),"80 réduit"," "))))))))))</f>
        <v xml:space="preserve"> </v>
      </c>
      <c r="CI45" s="29"/>
      <c r="CJ45" s="29" t="str">
        <f>IF(AND(OR(BE46="1/16",BG46="1/16",BI46="1/16",BK46="1/16",BM46="1/16",BU46="1/8",BW46="1/8",BY46="1/8",CA46="1/8",CC46="1/8",CC46="1/4",CE46="1/4",CE46="F+PF",CG46="1/4",CG46="1/2",CG46="Finale",CG46="F+PF"),CI46=" "),CH45,IF(AND(OR($D$2="salle",$D$2="Fédéral",$D$2="2x70"),CJ46="Poulies",OR(COUNTIF(CJ50,"*B*"),COUNTIF(CJ50,"*M*"))),"Interdit",IF(AND($D$2="Salle",CJ46="Poulies"),"Tri-spot 40 CO",IF(AND($D$2="salle",CJ46="Classique",OR(COUNTIF(CJ50,"*B*"),COUNTIF(CJ50,"*M*"))),"60 cm",IF(AND($D$2="salle",CJ46="Classique"),"Tri-spot 40 CL",IF(AND($D$2="Fédéral",CJ46="Classique",OR(COUNTIF(CJ50,"*B*"),COUNTIF(CJ50,"*M*"))),"80 cm",IF(AND($D$2="Fédéral",OR(CJ46="Classique",CJ46="Poulies")),"122 cm",IF(AND($D$2="2x70",CJ46="Classique",OR(COUNTIF(CJ50,"*B*"),COUNTIF(CJ50,"*M*"))),"80 cm",IF(AND($D$2="2x70",CJ46="Classique"),"122 cm",IF(AND($D$2="2x70",CJ46="Poulies"),"80 réduit"," "))))))))))</f>
        <v xml:space="preserve"> </v>
      </c>
      <c r="CK45" s="29"/>
      <c r="CL45" s="29" t="str">
        <f>IF(AND(OR(BG46="1/16",BI46="1/16",BK46="1/16",BM46="1/16",BW46="1/8",BY46="1/8",CA46="1/8",CC46="1/8",CE46="1/4",CG46="1/4",CG46="F+PF",CI46="1/4",CI46="1/2",CI46="Finale",CI46="F+PF"),CK46=" "),CJ45,IF(AND(OR($D$2="salle",$D$2="Fédéral",$D$2="2x70"),CL46="Poulies",OR(COUNTIF(CL50,"*B*"),COUNTIF(CL50,"*M*"))),"Interdit",IF(AND($D$2="Salle",CL46="Poulies"),"Tri-spot 40 CO",IF(AND($D$2="salle",CL46="Classique",OR(COUNTIF(CL50,"*B*"),COUNTIF(CL50,"*M*"))),"60 cm",IF(AND($D$2="salle",CL46="Classique"),"Tri-spot 40 CL",IF(AND($D$2="Fédéral",CL46="Classique",OR(COUNTIF(CL50,"*B*"),COUNTIF(CL50,"*M*"))),"80 cm",IF(AND($D$2="Fédéral",OR(CL46="Classique",CL46="Poulies")),"122 cm",IF(AND($D$2="2x70",CL46="Classique",OR(COUNTIF(CL50,"*B*"),COUNTIF(CL50,"*M*"))),"80 cm",IF(AND($D$2="2x70",CL46="Classique"),"122 cm",IF(AND($D$2="2x70",CL46="Poulies"),"80 réduit"," "))))))))))</f>
        <v xml:space="preserve"> </v>
      </c>
      <c r="CM45" s="29"/>
      <c r="CN45" s="29" t="str">
        <f>IF(AND(OR(BI46="1/16",BK46="1/16",BM46="1/16",BY46="1/8",CA46="1/8",CC46="1/8",CG46="1/4",CI46="1/4",CI46="F+PF",CK46="1/4",CK46="1/2",CK46="Finale",CK46="F+PF"),CM46=" "),CL45,IF(AND(OR($D$2="salle",$D$2="Fédéral",$D$2="2x70"),CN46="Poulies",OR(COUNTIF(CN50,"*B*"),COUNTIF(CN50,"*M*"))),"Interdit",IF(AND($D$2="Salle",CN46="Poulies"),"Tri-spot 40 CO",IF(AND($D$2="salle",CN46="Classique",OR(COUNTIF(CN50,"*B*"),COUNTIF(CN50,"*M*"))),"60 cm",IF(AND($D$2="salle",CN46="Classique"),"Tri-spot 40 CL",IF(AND($D$2="Fédéral",CN46="Classique",OR(COUNTIF(CN50,"*B*"),COUNTIF(CN50,"*M*"))),"80 cm",IF(AND($D$2="Fédéral",OR(CN46="Classique",CN46="Poulies")),"122 cm",IF(AND($D$2="2x70",CN46="Classique",OR(COUNTIF(CN50,"*B*"),COUNTIF(CN50,"*M*"))),"80 cm",IF(AND($D$2="2x70",CN46="Classique"),"122 cm",IF(AND($D$2="2x70",CN46="Poulies"),"80 réduit"," "))))))))))</f>
        <v xml:space="preserve"> </v>
      </c>
      <c r="CO45" s="29"/>
      <c r="CP45" s="29" t="str">
        <f>IF(AND(OR(BK46="1/16",BM46="1/16",CA46="1/8",CC46="1/8",CI46="1/4",CK46="1/4",CK46="F+PF",CM46="1/2",CM46="Finale",CM46="F+PF"),CO46=" "),CN45,IF(AND(OR($D$2="salle",$D$2="Fédéral",$D$2="2x70"),CP46="Poulies",OR(COUNTIF(CP50,"*B*"),COUNTIF(CP50,"*M*"))),"Interdit",IF(AND($D$2="Salle",CP46="Poulies"),"Tri-spot 40 CO",IF(AND($D$2="salle",CP46="Classique",OR(COUNTIF(CP50,"*B*"),COUNTIF(CP50,"*M*"))),"60 cm",IF(AND($D$2="salle",CP46="Classique"),"Tri-spot 40 CL",IF(AND($D$2="Fédéral",CP46="Classique",OR(COUNTIF(CP50,"*B*"),COUNTIF(CP50,"*M*"))),"80 cm",IF(AND($D$2="Fédéral",OR(CP46="Classique",CP46="Poulies")),"122 cm",IF(AND($D$2="2x70",CP46="Classique",OR(COUNTIF(CP50,"*B*"),COUNTIF(CP50,"*M*"))),"80 cm",IF(AND($D$2="2x70",CP46="Classique"),"122 cm",IF(AND($D$2="2x70",CP46="Poulies"),"80 réduit"," "))))))))))</f>
        <v xml:space="preserve"> </v>
      </c>
      <c r="CQ45" s="29"/>
      <c r="CR45" s="29" t="str">
        <f>IF(AND(OR(BM46="1/16",CC46="1/8",CK46="1/4",CM46="F+PF",CO46="1/2",CO46="Finale"),CQ46=" "),CP45,IF(AND(OR($D$2="salle",$D$2="Fédéral",$D$2="2x70"),CR46="Poulies",OR(COUNTIF(CR50,"*B*"),COUNTIF(CR50,"*M*"))),"Interdit",IF(AND($D$2="Salle",CR46="Poulies"),"Tri-spot 40 CO",IF(AND($D$2="salle",CR46="Classique",OR(COUNTIF(CR50,"*B*"),COUNTIF(CR50,"*M*"))),"60 cm",IF(AND($D$2="salle",CR46="Classique"),"Tri-spot 40 CL",IF(AND($D$2="Fédéral",CR46="Classique",OR(COUNTIF(CR50,"*B*"),COUNTIF(CR50,"*M*"))),"80 cm",IF(AND($D$2="Fédéral",OR(CR46="Classique",CR46="Poulies")),"122 cm",IF(AND($D$2="2x70",CR46="Classique",OR(COUNTIF(CR50,"*B*"),COUNTIF(CR50,"*M*"))),"80 cm",IF(AND($D$2="2x70",CR46="Classique"),"122 cm",IF(AND($D$2="2x70",CR46="Poulies"),"80 réduit"," "))))))))))</f>
        <v xml:space="preserve"> </v>
      </c>
      <c r="DA45" s="17"/>
      <c r="DK45" s="18"/>
      <c r="DL45" s="18"/>
      <c r="DM45" s="18"/>
      <c r="DN45" s="18"/>
      <c r="DO45" s="18"/>
      <c r="DP45" s="18"/>
    </row>
    <row r="46" spans="1:120" s="33" customFormat="1" ht="26.25" customHeight="1" thickBot="1">
      <c r="A46" s="32" t="str">
        <f>IF(B50=0," ",IF(COUNTIF(B50,"*1/16*"),"1/16",IF(COUNTIF(B50,"*1/8*"),"1/8",IF(COUNTIF(B50,"*1/4*"),"1/4",IF(COUNTIF(B50,"*1/2*"),"1/2",IF(COUNTIF(B50,"*Finale +*"),"F+PF","Finale"))))))</f>
        <v xml:space="preserve"> </v>
      </c>
      <c r="B46" s="33" t="str">
        <f>IF(B50=0," ",IF(OR(COUNTIF(B50,"*Poulie*"),COUNTIF(B50,"*CO*")),"Poulies","Classique"))</f>
        <v xml:space="preserve"> </v>
      </c>
      <c r="C46" s="32" t="str">
        <f>IF(OR(A46="1/16",A46="1/8",A46="1/4",A46="1/2",A46="F+PF",A46="Finale")," ",IF(D50&gt;0,IF(COUNTIF(D50,"*1/16*"),"1/16",IF(COUNTIF(D50,"*1/8*"),"1/8",IF(COUNTIF(D50,"*1/4"),"1/4",IF(COUNTIF(D50,"*1/2*"),"1/2",IF(COUNTIF(D50,"*Finale +*"),"F+PF","Finale")))))," "))</f>
        <v xml:space="preserve"> </v>
      </c>
      <c r="D46" s="33" t="str">
        <f>IF(AND(OR(A46="1/16",A46="1/8",A46="1/4",A46="1/2",A46="F+PF",A46="Finale"),C46=" "),B46,IF(D50&gt;0,IF(OR(COUNTIF(D50,"*Poulie*"),COUNTIF(D50,"*CO*")),"Poulies","Classique")," "))</f>
        <v xml:space="preserve"> </v>
      </c>
      <c r="E46" s="34" t="str">
        <f>IF(OR(A46="1/16",A46="1/8",A46="1/4",A46="F+PF",C46="1/16",C46="1/8",C46="1/4",C46="1/2")," ",IF(F50&gt;0,IF(COUNTIF(F50,"*1/16*"),"1/16",IF(COUNTIF(F50,"*1/8*"),"1/8",IF(COUNTIF(F50,"*1/4*"),"1/4",IF(COUNTIF(F50,"*1/2*"),"1/2",IF(COUNTIF(F50,"*Finale +*"),"F+PF","Finale")))))," "))</f>
        <v xml:space="preserve"> </v>
      </c>
      <c r="F46" s="33" t="str">
        <f>IF(AND(OR(A46="1/16",A46="1/8",A46="1/4",A46="F+PF",C46="1/16",C46="1/8",C46="1/4",C46="1/2",C46="Finale",C46="F+PF",E46="1/16",E46="1/8",E46="1/4",E46="1/2",E46="Finale",E46="P+PF"),E46=" "),D46,IF(F50&gt;0,IF(OR(COUNTIF(F50,"*Poulie*"),COUNTIF(F50,"*CO*")),"Poulies","Classique")," "))</f>
        <v xml:space="preserve"> </v>
      </c>
      <c r="G46" s="34" t="str">
        <f>IF(OR(A46="1/16",A46="1/8",A46="1/4",C46="1/16",C46="1/8",C46="1/4",C46="Finale",C46="F+PF",E46="1/16",E46="1/8",E46="1/4",E46="1/2",E46="Finale",E46="F+PF")," ",IF(H50&gt;0,IF(COUNTIF(H50,"*1/16*"),"1/16",IF(COUNTIF(H50,"*1/8*"),"1/8",IF(COUNTIF(H50,"*1/4*"),"1/4",IF(COUNTIF(H50,"*1/2*"),"1/2",IF(OR(COUNTIF(H50,"*petite*"),COUNTIF(H50,"*pte*"),COUNTIF(H50,"*Finale +*")),"F+PF","Finale")))))," "))</f>
        <v xml:space="preserve"> </v>
      </c>
      <c r="H46" s="33" t="str">
        <f>IF(AND(OR(A46="1/16",A46="1/8",A46="1/4",C46="1/16",C46="1/8",C46="1/4",C46="F+PF",E46="1/16",E46="1/8",E46="1/4",E46="1/2",E46="Finale",E46="F+PF",G46="1/16",G46="1/8",G46="1/4",G46="1/2",G46="Finale",G46="F+PF"),G46=" "),F46,IF(H50&gt;0,IF(OR(COUNTIF(H50,"*Poulie*"),COUNTIF(H50,"*CO*")),"Poulies","Classique")," "))</f>
        <v xml:space="preserve"> </v>
      </c>
      <c r="I46" s="35" t="str">
        <f>IF(OR(A46="1/16",A46="1/8",C46="1/16",C46="1/8",C46="1/4",E46="1/16",E46="1/8",E46="1/4",E46="F+PF",G46="1/16",G46="1/8",G46="1/4",G46="1/2",G46="Finale",G46="F+PF")," ",IF(J50&gt;0,IF(COUNTIF(J50,"*1/16*"),"1/16",IF(COUNTIF(J50,"*1/8*"),"1/8",IF(COUNTIF(J50,"*1/4*"),"1/4",IF(COUNTIF(J50,"*1/2*"),"1/2",IF(COUNTIF(J50,"*Finale +*"),"F+PF","Finale")))))," "))</f>
        <v xml:space="preserve"> </v>
      </c>
      <c r="J46" s="33" t="str">
        <f>IF(AND(OR(A46="1/16",A46="1/8",C46="1/16",C46="1/8",C46="1/4",E46="1/16",E46="1/8",E46="1/4",E46="F+PF",G46="1/16",G46="1/8",G46="1/4",G46="1/2",G46="Finale",G46="F+PF"),I46=" "),H46,IF(J50&gt;0,IF(OR(COUNTIF(J50,"*CO*"),COUNTIF(J50,"*Poulie*")),"Poulies","Classique")," "))</f>
        <v xml:space="preserve"> </v>
      </c>
      <c r="K46" s="35" t="str">
        <f>IF(OR(A46="1/16",A46="1/8",C46="1/16",C46="1/8",E46="1/16",E46="1/8",E46="1/4",G46="1/16",G46="1/8",G46="1/4",G46="F+PF",I46="1/16",I46="1/8",I46="1/4",I46="1/2",I46="Finale",I46="F+PF")," ",IF(L50&gt;0,IF(COUNTIF(L50,"*1/16*"),"1/16",IF(COUNTIF(L50,"*1/8*"),"1/8",IF(COUNTIF(L50,"*1/4*"),"1/4",IF(COUNTIF(L50,"*1/2*"),"1/2",IF(COUNTIF(L50,"*Finale +*"),"F+PF","Finale")))))," "))</f>
        <v xml:space="preserve"> </v>
      </c>
      <c r="L46" s="33" t="str">
        <f>IF(AND(OR(A46="1/16",A46="1/8",C46="1/16",C46="1/8",E46="1/16",E46="1/8",E46="1/4",G46="1/16",G46="1/8",G46="1/4",G46="F+PF",I46="1/16",I46="1/8",I46="1/4",I46="1/2",I46="Finale",I46="F+PF"),K46=" "),J46,IF(L50&gt;0,IF(OR(COUNTIF(L50,"*CO*"),COUNTIF(L50,"*Poulie*")),"Poulies","Classique")," "))</f>
        <v xml:space="preserve"> </v>
      </c>
      <c r="M46" s="35" t="str">
        <f>IF(OR(A46="1/16",A46="1/8",C46="1/16",C46="1/8",E46="1/16",E46="1/8",G46="1/16",G46="1/8",G46="1/4",I46="1/16",I46="1/8",I46="1/4",I46="F+PF",K46="1/16",K46="1/8",K46="1/4",K46="1/2",K46="Finale",K46="F+PF")," ",IF(N50&gt;0,IF(COUNTIF(N50,"*1/16*"),"1/16",IF(COUNTIF(N50,"*1/8*"),"1/8",IF(COUNTIF(N50,"*1/4*"),"1/4",IF(COUNTIF(N50,"*1/2*"),"1/2",IF(COUNTIF(N50,"*Finale +*"),"F+PF","Finale")))))," "))</f>
        <v xml:space="preserve"> </v>
      </c>
      <c r="N46" s="33" t="str">
        <f>IF(AND(OR(A46="1/16",A46="1/8",C46="1/16",C46="1/8",E46="1/16",E46="1/8",G46="1/16",G46="1/8",G46="1/4",I46="1/16",I46="1/8",I46="1/4",I46="F+PF",K46="1/16",K46="1/8",K46="1/4",K46="1/2",K46="Finale",K46="F+PF",M46="1/16",M46="1/8",M46="1/4",M46="1/2",M46="Finale",M46="F+PF"),M46=" "),L46,IF(N50&gt;0,IF(OR(COUNTIF(N50,"*CO*"),COUNTIF(N50,"*Poulie*")),"Poulies","Classique")," "))</f>
        <v xml:space="preserve"> </v>
      </c>
      <c r="O46" s="35" t="str">
        <f>IF(OR(A46="1/16",A46="1/8",C46="1/16",C46="1/8",E46="1/16",E46="1/8",G46="1/16",G46="1/8",I46="1/16",I46="1/8",I46="1/4",K46="1/16",K46="1/8",K46="1/4",K46="F+PF",M46="1/16",M46="1/8",M46="1/4",M46="1/2",M46="Finale",M46="F+PF")," ",IF(P50&gt;0,IF(COUNTIF(P50,"*1/16*"),"1/16",IF(COUNTIF(P50,"*1/8*"),"1/8",IF(COUNTIF(P50,"*1/4*"),"1/4",IF(COUNTIF(P50,"*1/2*"),"1/2",IF(COUNTIF(P50,"*Finale +*"),"F+PF","Finale")))))," "))</f>
        <v xml:space="preserve"> </v>
      </c>
      <c r="P46" s="33" t="str">
        <f>IF(AND(OR(A46="1/16",A46="1/8",C46="1/16",C46="1/8",E46="1/16",E46="1/8",G46="1/16",G46="1/8",I46="1/16",I46="1/8",I46="1/4",K46="1/16",K46="1/8",K46="1/4",K46="F+PF",M46="1/16",M46="1/8",M46="1/4",M46="1/2",M46="Finale",M46="F+PF",O46="1/16",O46="1/8",O46="1/4",O46="1/2",O46="Finale",O46="F+PF"),O46=" "),N46,IF(P50&gt;0,IF(OR(COUNTIF(P50,"*CO*"),COUNTIF(P50,"*Poulie*")),"Poulies","Classique")," "))</f>
        <v xml:space="preserve"> </v>
      </c>
      <c r="Q46" s="35" t="str">
        <f>IF(OR(A46="1/16",C46="1/16",C46="1/8",E46="1/16",E46="1/8",G46="1/16",G46="1/8",I46="1/16",I46="1/8",K46="1/16",K46="1/8",K46="1/4",M46="1/16",M46="1/8",M46="1/4",M46="F+PF",O46="1/16",O46="1/8",O46="1/4",O46="1/2",O46="Finale",O46="F+PF")," ",IF(R50&gt;0,IF(COUNTIF(R50,"*1/16*"),"1/16",IF(COUNTIF(R50,"*1/8*"),"1/8",IF(COUNTIF(R50,"*1/4*"),"1/4",IF(COUNTIF(R50,"*1/2*"),"1/2",IF(COUNTIF(R50,"*Finale +*"),"F+PF","Finale")))))," "))</f>
        <v xml:space="preserve"> </v>
      </c>
      <c r="R46" s="33" t="str">
        <f>IF(AND(OR(A46="1/16",C46="1/16",C46="1/8",E46="1/16",E46="1/8",G46="1/16",G46="1/8",I46="1/16",I46="1/8",K46="1/16",K46="1/8",K46="1/4",M46="1/16",M46="1/8",M46="1/4",M46="F+PF",O46="1/16",O46="1/8",O46="1/4",O46="1/2",O46="Finale",O46="F+PF"),Q46=" "),P46,IF(R50&gt;0,IF(OR(COUNTIF(R50,"*CO*"),COUNTIF(R50,"*Poulie*")),"Poulies","Classique")," "))</f>
        <v xml:space="preserve"> </v>
      </c>
      <c r="S46" s="35" t="str">
        <f>IF(OR(A46="1/16",C46="1/16",E46="1/16",E46="1/8",G46="1/16",G46="1/8",I46="1/16",I46="1/8",K46="1/16",K46="1/8",M46="1/16",M46="1/8",M46="1/4",O46="1/16",O46="1/8",O46="1/4",O46="F+PF",Q46="1/16",Q46="1/8",Q46="1/4",Q46="1/2",Q46="Finale",Q46="F+PF")," ",IF(T50&gt;0,IF(COUNTIF(T50,"*1/16*"),"1/16",IF(COUNTIF(T50,"*1/8*"),"1/8",IF(COUNTIF(T50,"*1/4*"),"1/4",IF(COUNTIF(T50,"*1/2*"),"1/2",IF(COUNTIF(T50,"*Finale +*"),"F+PF","Finale")))))," "))</f>
        <v xml:space="preserve"> </v>
      </c>
      <c r="T46" s="33" t="str">
        <f>IF(AND(OR(A46="1/16",C46="1/16",E46="1/16",E46="1/8",G46="1/16",G46="1/8",I46="1/16",I46="1/8",K46="1/16",K46="1/8",M46="1/16",M46="1/8",M46="1/4",O46="1/16",O46="1/8",O46="1/4",O46="F+PF",Q46="1/16",Q46="1/8",Q46="1/4",Q46="1/2",Q46="Finale",Q46="F+PF"),S46=" "),R46,IF(T50&gt;0,IF(OR(COUNTIF(T50,"*CO*"),COUNTIF(T50,"*Poulie*")),"Poulies","Classique")," "))</f>
        <v xml:space="preserve"> </v>
      </c>
      <c r="U46" s="35" t="str">
        <f>IF(OR(A46="1/16",C46="1/16",E46="1/16",G46="1/16",G46="1/8",I46="1/16",I46="1/8",K46="1/16",K46="1/8",M46="1/16",M46="1/8",O46="1/16",O46="1/8",O46="1/4",Q46="1/16",Q46="1/8",Q46="1/4",Q46="F+PF",S46="1/16",S46="1/8",S46="1/4",S46="1/2",S46="Finale",S46="F+PF")," ",IF(V50&gt;0,IF(COUNTIF(V50,"*1/16*"),"1/16",IF(COUNTIF(V50,"*1/8*"),"1/8",IF(COUNTIF(V50,"*1/4*"),"1/4",IF(COUNTIF(V50,"*1/2*"),"1/2",IF(COUNTIF(V50,"*Finale +*"),"F+PF","Finale")))))," "))</f>
        <v xml:space="preserve"> </v>
      </c>
      <c r="V46" s="33" t="str">
        <f>IF(AND(OR(A46="1/16",C46="1/16",E46="1/16",G46="1/16",G46="1/8",I46="1/16",I46="1/8",K46="1/16",K46="1/8",M46="1/16",M46="1/8",O46="1/16",O46="1/8",O46="1/4",Q46="1/16",Q46="1/8",Q46="1/4",Q46="F+PF",S46="1/16",S46="1/8",S46="1/4",S46="1/2",S46="Finale",S46="F+PF"),U46=" "),T46,IF(V50&gt;0,IF(OR(COUNTIF(V50,"*CO*"),COUNTIF(V50,"*Poulie*")),"Poulies","Classique")," "))</f>
        <v xml:space="preserve"> </v>
      </c>
      <c r="W46" s="35" t="str">
        <f>IF(OR(A46="1/16",C46="1/16",E46="1/16",G46="1/16",I46="1/16",I46="1/8",K46="1/16",K46="1/8",M46="1/16",M46="1/8",O46="1/16",O46="1/8",Q46="1/16",Q46="1/8",Q46="1/4",S46="1/16",S46="1/8",S46="1/4",S46="F+PF",U46="1/16",U46="1/8",U46="1/4",U46="1/2",U46="Finale",U46="F+PF")," ",IF(X50&gt;0,IF(COUNTIF(X50,"*1/16*"),"1/16",IF(COUNTIF(X50,"*1/8*"),"1/8",IF(COUNTIF(X50,"*1/4*"),"1/4",IF(COUNTIF(X50,"*1/2*"),"1/2",IF(COUNTIF(X50,"*Finale +*"),"F+PF","Finale")))))," "))</f>
        <v xml:space="preserve"> </v>
      </c>
      <c r="X46" s="33" t="str">
        <f>IF(AND(OR(A46="1/16",C46="1/16",E46="1/16",G46="1/16",I46="1/16",I46="1/8",K46="1/16",K46="1/8",M46="1/16",M46="1/8",O46="1/16",O46="1/8",Q46="1/16",Q46="1/8",Q46="1/4",S46="1/16",S46="1/8",S46="1/4",S46="F+PF",U46="1/16",U46="1/8",U46="1/4",U46="1/2",U46="Finale",U46="F+PF"),W46=" "),V46,IF(X50&gt;0,IF(OR(COUNTIF(X50,"*CO*"),COUNTIF(X50,"*Poulie*")),"Poulies","Classique")," "))</f>
        <v xml:space="preserve"> </v>
      </c>
      <c r="Y46" s="35" t="str">
        <f>IF(OR(A46="1/16",C46="1/16",E46="1/16",G46="1/16",I46="1/16",K46="1/16",K46="1/8",M46="1/16",M46="1/8",O46="1/16",O46="1/8",Q46="1/16",Q46="1/8",S46="1/16",S46="1/8",S46="1/4",U46="1/16",U46="1/8",U46="1/4",U46="F+PF",W46="1/16",W46="1/8",W46="1/4",W46="1/2",W46="Finale",W46="F+PF")," ",IF(Z50&gt;0,IF(COUNTIF(Z50,"*1/16*"),"1/16",IF(COUNTIF(Z50,"*1/8*"),"1/8",IF(COUNTIF(Z50,"*1/4*"),"1/4",IF(COUNTIF(Z50,"*1/2*"),"1/2",IF(COUNTIF(Z50,"*Finale +*"),"F+PF","Finale")))))," "))</f>
        <v xml:space="preserve"> </v>
      </c>
      <c r="Z46" s="33" t="str">
        <f>IF(AND(OR(A46="1/16",C46="1/16",E46="1/16",G46="1/16",I46="1/16",K46="1/16",K46="1/8",M46="1/16",M46="1/8",O46="1/16",O46="1/8",Q46="1/16",Q46="1/8",S46="1/16",S46="1/8",S46="1/4",U46="1/16",U46="1/8",U46="1/4",U46="F+PF",W46="1/16",W46="1/8",W46="1/4",W46="1/2",W46="Finale",W46="F+PF"),Y46=" "),X46,IF(Z50&gt;0,IF(OR(COUNTIF(Z50,"*CO*"),COUNTIF(Z50,"*Poulie*")),"Poulies","Classique")," "))</f>
        <v xml:space="preserve"> </v>
      </c>
      <c r="AA46" s="35" t="str">
        <f>IF(OR(A46="1/16",C46="1/16",E46="1/16",G46="1/16",I46="1/16",K46="1/16",M46="1/16",M46="1/8",O46="1/16",O46="1/8",Q46="1/16",Q46="1/8",S46="1/16",S46="1/8",U46="1/16",U46="1/8",U46="1/4",W46="1/16",W46="1/8",W46="1/4",W46="F+PF",Y46="1/16",Y46="1/8",Y46="1/4",Y46="1/2",Y46="Finale",Y46="F+PF")," ",IF(AB50&gt;0,IF(COUNTIF(AB50,"*1/16*"),"1/16",IF(COUNTIF(AB50,"*1/8*"),"1/8",IF(COUNTIF(AB50,"*1/4*"),"1/4",IF(COUNTIF(AB50,"*1/2*"),"1/2",IF(COUNTIF(AB50,"*Finale +*"),"F+PF","Finale")))))," "))</f>
        <v xml:space="preserve"> </v>
      </c>
      <c r="AB46" s="33" t="str">
        <f>IF(AND(OR(A46="1/16",C46="1/16",E46="1/16",G46="1/16",I46="1/16",K46="1/16",M46="1/16",M46="1/8",O46="1/16",O46="1/8",Q46="1/16",Q46="1/8",S46="1/16",S46="1/8",U46="1/16",U46="1/8",U46="1/4",W46="1/16",W46="1/8",W46="1/4",W46="F+PF",Y46="1/16",Y46="1/8",Y46="1/4",Y46="1/2",Y46="Finale",Y46="F+PF"),AA46=" "),Z46,IF(AB50&gt;0,IF(OR(COUNTIF(AB50,"*CO*"),COUNTIF(AB50,"*Poulie*")),"Poulies","Classique")," "))</f>
        <v xml:space="preserve"> </v>
      </c>
      <c r="AC46" s="35" t="str">
        <f>IF(OR(A46="1/16",C46="1/16",E46="1/16",G46="1/16",I46="1/16",K46="1/16",M46="1/16",O46="1/16",O46="1/8",Q46="1/16",Q46="1/8",S46="1/16",S46="1/8",U46="1/16",U46="1/8",W46="1/16",W46="1/8",W46="1/4",Y46="1/16",Y46="1/8",Y46="1/4",Y46="F+PF",AA46="1/16",AA46="1/8",AA46="1/4",AA46="1/2",AA46="Finale",AA46="F+PF")," ",IF(AD50&gt;0,IF(COUNTIF(AD50,"*1/16*"),"1/16",IF(COUNTIF(AD50,"*1/8*"),"1/8",IF(COUNTIF(AD50,"*1/4*"),"1/4",IF(COUNTIF(AD50,"*1/2*"),"1/2",IF(COUNTIF(AD50,"*Finale +*"),"F+PF","Finale")))))," "))</f>
        <v xml:space="preserve"> </v>
      </c>
      <c r="AD46" s="33" t="str">
        <f>IF(AND(OR(A46="1/16",C46="1/16",E46="1/16",G46="1/16",I46="1/16",K46="1/16",M46="1/16",O46="1/16",O46="1/8",Q46="1/16",Q46="1/8",S46="1/16",S46="1/8",U46="1/16",U46="1/8",W46="1/16",W46="1/8",W46="1/4",Y46="1/16",Y46="1/8",Y46="1/4",Y46="F+PF",AA46="1/16",AA46="1/8",AA46="1/4",AA46="1/2",AA46="Finale",AA46="F+PF"),AC46=" "),AB46,IF(AD50&gt;0,IF(OR(COUNTIF(AD50,"*CO*"),COUNTIF(AD50,"*Poulie*")),"Poulies","Classique")," "))</f>
        <v xml:space="preserve"> </v>
      </c>
      <c r="AE46" s="35" t="str">
        <f>IF(OR(A46="1/16",C46="1/16",E46="1/16",G46="1/16",I46="1/16",K46="1/16",M46="1/16",O46="1/16",Q46="1/16",Q46="1/8",S46="1/16",S46="1/8",U46="1/16",U46="1/8",W46="1/16",W46="1/8",Y46="1/16",Y46="1/8",Y46="1/4",AA46="1/16",AA46="1/8",AA46="1/4",AA46="F+PF",AC46="1/16",AC46="1/8",AC46="1/4",AC46="1/2",AC46="Finale",AC46="F+PF")," ",IF(AF50&gt;0,IF(COUNTIF(AF50,"*1/16*"),"1/16",IF(COUNTIF(AF50,"*1/8*"),"1/8",IF(COUNTIF(AF50,"*1/4*"),"1/4",IF(COUNTIF(AF50,"*1/2*"),"1/2",IF(COUNTIF(AF50,"*Finale +*"),"F+PF","Finale")))))," "))</f>
        <v xml:space="preserve"> </v>
      </c>
      <c r="AF46" s="33" t="str">
        <f>IF(AND(OR(A46="1/16",C46="1/16",E46="1/16",G46="1/16",I46="1/16",K46="1/16",M46="1/16",O46="1/16",Q46="1/16",Q46="1/8",S46="1/16",S46="1/8",U46="1/16",U46="1/8",W46="1/16",W46="1/8",Y46="1/16",Y46="1/8",Y46="1/4",AA46="1/16",AA46="1/8",AA46="1/4",AA46="F+PF",AC46="1/16",AC46="1/8",AC46="1/4",AC46="1/2",AC46="Finale",AC46="F+PF"),AE46=" "),AD46,IF(AF50&gt;0,IF(OR(COUNTIF(AF50,"*CO*"),COUNTIF(AF50,"*Poulie*")),"Poulies","Classique")," "))</f>
        <v xml:space="preserve"> </v>
      </c>
      <c r="AG46" s="35" t="str">
        <f>IF(OR(C46="1/16",E46="1/16",G46="1/16",I46="1/16",K46="1/16",M46="1/16",O46="1/16",Q46="1/16",S46="1/16",S46="1/8",U46="1/16",U46="1/8",W46="1/16",W46="1/8",Y46="1/16",Y46="1/8",AA46="1/16",AA46="1/8",AA46="1/4",AC46="1/16",AC46="1/8",AC46="1/4",AC46="F+PF",AE46="1/16",AE46="1/8",AE46="1/4",AE46="1/2",AE46="Finale",AE46="F+PF")," ",IF(AH50&gt;0,IF(COUNTIF(AH50,"*1/16*"),"1/16",IF(COUNTIF(AH50,"*1/8*"),"1/8",IF(COUNTIF(AH50,"*1/4*"),"1/4",IF(COUNTIF(AH50,"*1/2*"),"1/2",IF(COUNTIF(AH50,"*Finale +*"),"F+PF","Finale")))))," "))</f>
        <v xml:space="preserve"> </v>
      </c>
      <c r="AH46" s="33" t="str">
        <f>IF(AND(OR(C46="1/16",E46="1/16",G46="1/16",I46="1/16",K46="1/16",M46="1/16",O46="1/16",Q46="1/16",S46="1/16",S46="1/8",U46="1/16",U46="1/8",W46="1/16",W46="1/8",Y46="1/16",Y46="1/8",AA46="1/16",AA46="1/8",AA46="1/4",AC46="1/16",AC46="1/8",AC46="1/4",AC46="F+PF",AE46="1/16",AE46="1/8",AE46="1/4",AE46="1/2",AE46="Finale",AE46="F+PF"),AG46=" "),AF46,IF(AH50&gt;0,IF(OR(COUNTIF(AH50,"*CO*"),COUNTIF(AH50,"*Poulie*")),"Poulies","Classique")," "))</f>
        <v xml:space="preserve"> </v>
      </c>
      <c r="AI46" s="32" t="str">
        <f>IF(OR(E46="1/16",G46="1/16",I46="1/16",K46="1/16",M46="1/16",O46="1/16",Q46="1/16",S46="1/16",U46="1/16",U46="1/8",W46="1/16",W46="1/8",Y46="1/16",Y46="1/8",AA46="1/16",AA46="1/8",AC46="1/16",AC46="1/8",AC46="1/4",AE46="1/16",AE46="1/8",AE46="1/4",AE46="F+PF",AG46="1/16",AG46="1/8",AG46="1/4",AG46="1/2",AG46="Finale",AG46="F+PF")," ",IF(AJ50&gt;0,IF(COUNTIF(AJ50,"*1/16*"),"1/16",IF(COUNTIF(AJ50,"*1/8*"),"1/8",IF(COUNTIF(AJ50,"*1/4*"),"1/4",IF(COUNTIF(AJ50,"*1/2*"),"1/2",IF(COUNTIF(AJ50,"*Finale +*"),"F+PF","Finale")))))," "))</f>
        <v xml:space="preserve"> </v>
      </c>
      <c r="AJ46" s="33" t="str">
        <f>IF(AND(OR(E46="1/16",G46="1/16",I46="1/16",K46="1/16",M46="1/16",O46="1/16",Q46="1/16",S46="1/16",U46="1/16",U46="1/8",W46="1/16",W46="1/8",Y46="1/16",Y46="1/8",AA46="1/16",AA46="1/8",AC46="1/16",AC46="1/8",AC46="1/4",AE46="1/16",AE46="1/8",AE46="1/4",AE46="F+PF",AG46="1/16",AG46="1/8",AG46="1/4",AG46="1/2",AG46="Finale",AG46="F+PF"),AI46=" "),AH46,IF(AJ50&gt;0,IF(OR(COUNTIF(AJ50,"*CO*"),COUNTIF(AJ50,"*Poulie*")),"Poulies","Classique")," "))</f>
        <v xml:space="preserve"> </v>
      </c>
      <c r="AK46" s="34" t="str">
        <f>IF(OR(G46="1/16",I46="1/16",K46="1/16",M46="1/16",O46="1/16",Q46="1/16",S46="1/16",U46="1/16",W46="1/16",W46="1/8",Y46="1/16",Y46="1/8",AA46="1/16",AA46="1/8",AC46="1/16",AC46="1/8",AE46="1/16",AE46="1/8",AE46="1/4",AG46="1/16",AG46="1/8",AG46="1/4",AG46="F+PF",AI46="1/16",AI46="1/8",AI46="1/4",AI46="1/2",AI46="Finale",AI46="F+PF")," ",IF(AL50&gt;0,IF(COUNTIF(AL50,"*1/16*"),"1/16",IF(COUNTIF(AL50,"*1/8*"),"1/8",IF(COUNTIF(AL50,"*1/4*"),"1/4",IF(COUNTIF(AL50,"*1/2*"),"1/2",IF(COUNTIF(AL50,"*Finale +*"),"F+PF","Finale")))))," "))</f>
        <v xml:space="preserve"> </v>
      </c>
      <c r="AL46" s="33" t="str">
        <f>IF(AND(OR(G46="1/16",I46="1/16",K46="1/16",M46="1/16",O46="1/16",Q46="1/16",S46="1/16",U46="1/16",W46="1/16",W46="1/8",Y46="1/16",Y46="1/8",AA46="1/16",AA46="1/8",AC46="1/16",AC46="1/8",AE46="1/16",AE46="1/8",AE46="1/4",AG46="1/16",AG46="1/8",AG46="1/4",AG46="F+PF",AI46="1/16",AI46="1/8",AI46="1/4",AI46="1/2",AI46="Finale",AI46="F+PF"),AK46=" "),AJ46,IF(AL50&gt;0,IF(OR(COUNTIF(AL50,"*CO*"),COUNTIF(AL50,"*Poulie*")),"Poulies","Classique")," "))</f>
        <v xml:space="preserve"> </v>
      </c>
      <c r="AM46" s="34" t="str">
        <f>IF(OR(I46="1/16",K46="1/16",M46="1/16",O46="1/16",Q46="1/16",S46="1/16",U46="1/16",W46="1/16",Y46="1/16",Y46="1/8",AA46="1/16",AA46="1/8",AC46="1/16",AC46="1/8",AE46="1/16",AE46="1/8",AG46="1/16",AG46="1/8",AG46="1/4",AI46="1/16",AI46="1/8",AI46="1/4",AI46="F+PF",AK46="1/16",AK46="1/8",AK46="1/4",AK46="1/2",AK46="Finale",AK46="F+PF")," ",IF(AN50&gt;0,IF(COUNTIF(AN50,"*1/16*"),"1/16",IF(COUNTIF(AN50,"*1/8*"),"1/8",IF(COUNTIF(AN50,"*1/4*"),"1/4",IF(COUNTIF(AN50,"*1/2*"),"1/2",IF(COUNTIF(AN50,"*Finale +*"),"F+PF","Finale")))))," "))</f>
        <v xml:space="preserve"> </v>
      </c>
      <c r="AN46" s="33" t="str">
        <f>IF(AND(OR(I46="1/16",K46="1/16",M46="1/16",O46="1/16",Q46="1/16",S46="1/16",U46="1/16",W46="1/16",Y46="1/16",Y46="1/8",AA46="1/16",AA46="1/8",AC46="1/16",AC46="1/8",AE46="1/16",AE46="1/8",AG46="1/16",AG46="1/8",AG46="1/4",AI46="1/16",AI46="1/8",AI46="1/4",AI46="F+PF",AK46="1/16",AK46="1/8",AK46="1/4",AK46="1/2",AK46="Finale",AK46="F+PF"),AM46=" "),AL46,IF(AN50&gt;0,IF(OR(COUNTIF(AN50,"*CO*"),COUNTIF(AN50,"*Poulie*")),"Poulies","Classique")," "))</f>
        <v xml:space="preserve"> </v>
      </c>
      <c r="AO46" s="35" t="str">
        <f>IF(OR(K46="1/16",M46="1/16",O46="1/16",Q46="1/16",S46="1/16",U46="1/16",W46="1/16",Y46="1/16",AA46="1/16",AA46="1/8",AC46="1/16",AC46="1/8",AE46="1/16",AE46="1/8",AG46="1/16",AG46="1/8",AI46="1/16",AI46="1/8",AI46="1/4",AK46="1/16",AK46="1/8",AK46="1/4",AK46="F+PF",AM46="1/16",AM46="1/8",AM46="1/4",AM46="1/2",AM46="Finale",AM46="F+PF")," ",IF(AP50&gt;0,IF(COUNTIF(AP50,"*1/16*"),"1/16",IF(COUNTIF(AP50,"*1/8*"),"1/8",IF(COUNTIF(AP50,"*1/4*"),"1/4",IF(COUNTIF(AP50,"*1/2*"),"1/2",IF(COUNTIF(AP50,"*Finale +*"),"F+PF","Finale")))))," "))</f>
        <v xml:space="preserve"> </v>
      </c>
      <c r="AP46" s="33" t="str">
        <f>IF(AND(OR(K46="1/16",M46="1/16",O46="1/16",Q46="1/16",S46="1/16",U46="1/16",W46="1/16",Y46="1/16",AA46="1/16",AA46="1/8",AC46="1/16",AC46="1/8",AE46="1/16",AE46="1/8",AG46="1/16",AG46="1/8",AI46="1/16",AI46="1/8",AI46="1/4",AK46="1/16",AK46="1/8",AK46="1/4",AK46="F+PF",AM46="1/16",AM46="1/8",AM46="1/4",AM46="1/2",AM46="Finale",AM46="F+PF"),AO46=" "),AN46,IF(AP50&gt;0,IF(OR(COUNTIF(AP50,"*CO*"),COUNTIF(AP50,"*Poulie*")),"Poulies","Classique")," "))</f>
        <v xml:space="preserve"> </v>
      </c>
      <c r="AQ46" s="35" t="str">
        <f>IF(OR(M46="1/16",O46="1/16",Q46="1/16",S46="1/16",U46="1/16",W46="1/16",Y46="1/16",AA46="1/16",AC46="1/16",AC46="1/8",AE46="1/16",AE46="1/8",AG46="1/16",AG46="1/8",AI46="1/16",AI46="1/8",AK46="1/16",AK46="1/8",AK46="1/4",AM46="1/16",AM46="1/8",AM46="1/4",AM46="F+PF",AO46="1/16",AO46="1/8",AO46="1/4",AO46="1/2",AO46="Finale",AO46="F+PF")," ",IF(AR50&gt;0,IF(COUNTIF(AR50,"*1/16*"),"1/16",IF(COUNTIF(AR50,"*1/8*"),"1/8",IF(COUNTIF(AR50,"*1/4*"),"1/4",IF(COUNTIF(AR50,"*1/2*"),"1/2",IF(COUNTIF(AR50,"*Finale +*"),"F+PF","Finale")))))," "))</f>
        <v xml:space="preserve"> </v>
      </c>
      <c r="AR46" s="33" t="str">
        <f>IF(AND(OR(M46="1/16",O46="1/16",Q46="1/16",S46="1/16",U46="1/16",W46="1/16",Y46="1/16",AA46="1/16",AC46="1/16",AC46="1/8",AE46="1/16",AE46="1/8",AG46="1/16",AG46="1/8",AI46="1/16",AI46="1/8",AK46="1/16",AK46="1/8",AK46="1/4",AM46="1/16",AM46="1/8",AM46="1/4",AM46="F+PF",AO46="1/16",AO46="1/8",AO46="1/4",AO46="1/2",AO46="Finale",AO46="F+PF"),AQ46=" "),AP46,IF(AR50&gt;0,IF(OR(COUNTIF(AR50,"*CO*"),COUNTIF(AR50,"*Poulie*")),"Poulies","Classique")," "))</f>
        <v xml:space="preserve"> </v>
      </c>
      <c r="AS46" s="35" t="str">
        <f>IF(OR(O46="1/16",Q46="1/16",S46="1/16",U46="1/16",W46="1/16",Y46="1/16",AA46="1/16",AC46="1/16",AE46="1/16",AE46="1/8",AG46="1/16",AG46="1/8",AI46="1/16",AI46="1/8",AK46="1/16",AK46="1/8",AM46="1/16",AM46="1/8",AM46="1/4",AO46="1/16",AO46="1/8",AO46="1/4",AO46="F+PF",AQ46="1/16",AQ46="1/8",AQ46="1/4",AQ46="1/2",AQ46="Finale",AQ46="F+PF")," ",IF(AT50&gt;0,IF(COUNTIF(AT50,"*1/16*"),"1/16",IF(COUNTIF(AT50,"*1/8*"),"1/8",IF(COUNTIF(AT50,"*1/4*"),"1/4",IF(COUNTIF(AT50,"*1/2*"),"1/2",IF(COUNTIF(AT50,"*Finale +*"),"F+PF","Finale")))))," "))</f>
        <v xml:space="preserve"> </v>
      </c>
      <c r="AT46" s="33" t="str">
        <f>IF(AND(OR(O46="1/16",Q46="1/16",S46="1/16",U46="1/16",W46="1/16",Y46="1/16",AA46="1/16",AC46="1/16",AE46="1/16",AE46="1/8",AG46="1/16",AG46="1/8",AI46="1/16",AI46="1/8",AK46="1/16",AK46="1/8",AM46="1/16",AM46="1/8",AM46="1/4",AO46="1/16",AO46="1/8",AO46="1/4",AO46="F+PF",AQ46="1/16",AQ46="1/8",AQ46="1/4",AQ46="1/2",AQ46="Finale",AQ46="F+PF"),AS46=" "),AR46,IF(AT50&gt;0,IF(OR(COUNTIF(AT50,"*CO*"),COUNTIF(AT50,"*Poulie*")),"Poulies","Classique")," "))</f>
        <v xml:space="preserve"> </v>
      </c>
      <c r="AU46" s="35" t="str">
        <f>IF(OR(Q46="1/16",S46="1/16",U46="1/16",W46="1/16",Y46="1/16",AA46="1/16",AC46="1/16",AE46="1/16",AG46="1/16",AG46="1/8",AI46="1/16",AI46="1/8",AK46="1/16",AK46="1/8",AM46="1/16",AM46="1/8",AO46="1/16",AO46="1/8",AO46="1/4",AQ46="1/16",AQ46="1/8",AQ46="1/4",AQ46="F+PF",AS46="1/16",AS46="1/8",AS46="1/4",AS46="1/2",AS46="Finale",AS46="F+PF")," ",IF(AV50&gt;0,IF(COUNTIF(AV50,"*1/16*"),"1/16",IF(COUNTIF(AV50,"*1/8*"),"1/8",IF(COUNTIF(AV50,"*1/4*"),"1/4",IF(COUNTIF(AV50,"*1/2*"),"1/2",IF(COUNTIF(AV50,"*Finale +*"),"F+PF","Finale")))))," "))</f>
        <v xml:space="preserve"> </v>
      </c>
      <c r="AV46" s="33" t="str">
        <f>IF(AND(OR(Q46="1/16",S46="1/16",U46="1/16",W46="1/16",Y46="1/16",AA46="1/16",AC46="1/16",AE46="1/16",AG46="1/16",AG46="1/8",AI46="1/16",AI46="1/8",AK46="1/16",AK46="1/8",AM46="1/16",AM46="1/8",AO46="1/16",AO46="1/8",AO46="1/4",AQ46="1/16",AQ46="1/8",AQ46="1/4",AQ46="F+PF",AS46="1/16",AS46="1/8",AS46="1/4",AS46="1/2",AS46="Finale",AS46="F+PF"),AU46=" "),AT46,IF(AV50&gt;0,IF(OR(COUNTIF(AV50,"*CO*"),COUNTIF(AV50,"*Poulie*")),"Poulies","Classique")," "))</f>
        <v xml:space="preserve"> </v>
      </c>
      <c r="AW46" s="35" t="str">
        <f>IF(OR(S46="1/16",U46="1/16",W46="1/16",Y46="1/16",AA46="1/16",AC46="1/16",AE46="1/16",AG46="1/16",AI46="1/16",AI46="1/8",AK46="1/16",AK46="1/8",AM46="1/16",AM46="1/8",AO46="1/16",AO46="1/8",AQ46="1/16",AQ46="1/8",AQ46="1/4",AS46="1/16",AS46="1/8",AS46="1/4",AS46="F+PF",AU46="1/16",AU46="1/8",AU46="1/4",AU46="1/2",AU46="Finale",AU46="F+PF")," ",IF(AX50&gt;0,IF(COUNTIF(AX50,"*1/16*"),"1/16",IF(COUNTIF(AX50,"*1/8*"),"1/8",IF(COUNTIF(AX50,"*1/4*"),"1/4",IF(COUNTIF(AX50,"*1/2*"),"1/2",IF(COUNTIF(AX50,"*Finale +*"),"F+PF","Finale")))))," "))</f>
        <v xml:space="preserve"> </v>
      </c>
      <c r="AX46" s="33" t="str">
        <f>IF(AND(OR(S46="1/16",U46="1/16",W46="1/16",Y46="1/16",AA46="1/16",AC46="1/16",AE46="1/16",AG46="1/16",AI46="1/16",AI46="1/8",AK46="1/16",AK46="1/8",AM46="1/16",AM46="1/8",AO46="1/16",AO46="1/8",AQ46="1/16",AQ46="1/8",AQ46="1/4",AS46="1/16",AS46="1/8",AS46="1/4",AS46="F+PF",AU46="1/16",AU46="1/8",AU46="1/4",AU46="1/2",AU46="Finale",AU46="F+PF"),AW46=" "),AV46,IF(AX50&gt;0,IF(OR(COUNTIF(AX50,"*CO*"),COUNTIF(AX50,"*Poulie*")),"Poulies","Classique")," "))</f>
        <v xml:space="preserve"> </v>
      </c>
      <c r="AY46" s="35" t="str">
        <f>IF(OR(U46="1/16",W46="1/16",Y46="1/16",AA46="1/16",AC46="1/16",AE46="1/16",AG46="1/16",AI46="1/16",AK46="1/16",AK46="1/8",AM46="1/16",AM46="1/8",AO46="1/16",AO46="1/8",AQ46="1/16",AQ46="1/8",AS46="1/16",AS46="1/8",AS46="1/4",AU46="1/16",AU46="1/8",AU46="1/4",AU46="F+PF",AW46="1/16",AW46="1/8",AW46="1/4",AW46="1/2",AW46="Finale",AW46="F+PF")," ",IF(AZ50&gt;0,IF(COUNTIF(AZ50,"*1/16*"),"1/16",IF(COUNTIF(AZ50,"*1/8*"),"1/8",IF(COUNTIF(AZ50,"*1/4*"),"1/4",IF(COUNTIF(AZ50,"*1/2*"),"1/2",IF(COUNTIF(AZ50,"*Finale +*"),"F+PF","Finale")))))," "))</f>
        <v xml:space="preserve"> </v>
      </c>
      <c r="AZ46" s="33" t="str">
        <f>IF(AND(OR(U46="1/16",W46="1/16",Y46="1/16",AA46="1/16",AC46="1/16",AE46="1/16",AG46="1/16",AI46="1/16",AK46="1/16",AK46="1/8",AM46="1/16",AM46="1/8",AO46="1/16",AO46="1/8",AQ46="1/16",AQ46="1/8",AS46="1/16",AS46="1/8",AS46="1/4",AU46="1/16",AU46="1/8",AU46="1/4",AU46="F+PF",AW46="1/16",AW46="1/8",AW46="1/4",AW46="1/2",AW46="Finale",AW46="F+PF"),AY46=" "),AX46,IF(AZ50&gt;0,IF(OR(COUNTIF(AZ50,"*CO*"),COUNTIF(AZ50,"*Poulie*")),"Poulies","Classique")," "))</f>
        <v xml:space="preserve"> </v>
      </c>
      <c r="BA46" s="35" t="str">
        <f>IF(OR(W46="1/16",Y46="1/16",AA46="1/16",AC46="1/16",AE46="1/16",AG46="1/16",AI46="1/16",AK46="1/16",AM46="1/16",AM46="1/8",AO46="1/16",AO46="1/8",AQ46="1/16",AQ46="1/8",AS46="1/16",AS46="1/8",AU46="1/16",AU46="1/8",AU46="1/4",AW46="1/16",AW46="1/8",AW46="1/4",AW46="F+PF",AY46="1/16",AY46="1/8",AY46="1/4",AY46="1/2",AY46="Finale",AY46="F+PF")," ",IF(BB50&gt;0,IF(COUNTIF(BB50,"*1/16*"),"1/16",IF(COUNTIF(BB50,"*1/8*"),"1/8",IF(COUNTIF(BB50,"*1/4*"),"1/4",IF(COUNTIF(BB50,"*1/2*"),"1/2",IF(COUNTIF(BB50,"*Finale +*"),"F+PF","Finale")))))," "))</f>
        <v xml:space="preserve"> </v>
      </c>
      <c r="BB46" s="33" t="str">
        <f>IF(AND(OR(W46="1/16",Y46="1/16",AA46="1/16",AC46="1/16",AE46="1/16",AG46="1/16",AI46="1/16",AK46="1/16",AM46="1/16",AM46="1/8",AO46="1/16",AO46="1/8",AQ46="1/16",AQ46="1/8",AS46="1/16",AS46="1/8",AU46="1/16",AU46="1/8",AU46="1/4",AW46="1/16",AW46="1/8",AW46="1/4",AW46="F+PF",AY46="1/16",AY46="1/8",AY46="1/4",AY46="1/2",AY46="Finale",AY46="F+PF"),BA46=" "),AZ46,IF(BB50&gt;0,IF(OR(COUNTIF(BB50,"*CO*"),COUNTIF(BB50,"*Poulie*")),"Poulies","Classique")," "))</f>
        <v xml:space="preserve"> </v>
      </c>
      <c r="BC46" s="35" t="str">
        <f>IF(OR(Y46="1/16",AA46="1/16",AC46="1/16",AE46="1/16",AG46="1/16",AI46="1/16",AK46="1/16",AM46="1/16",AO46="1/16",AO46="1/8",AQ46="1/16",AQ46="1/8",AS46="1/16",AS46="1/8",AU46="1/16",AU46="1/8",AW46="1/16",AW46="1/8",AW46="1/4",AY46="1/16",AY46="1/8",AY46="1/4",AY46="F+PF",BA46="1/16",BA46="1/8",BA46="1/4",BA46="1/2",BA46="Finale",BA46="F+PF")," ",IF(BD50&gt;0,IF(COUNTIF(BD50,"*1/16*"),"1/16",IF(COUNTIF(BD50,"*1/8*"),"1/8",IF(COUNTIF(BD50,"*1/4*"),"1/4",IF(COUNTIF(BD50,"*1/2*"),"1/2",IF(COUNTIF(BD50,"*Finale +*"),"F+PF","Finale")))))," "))</f>
        <v xml:space="preserve"> </v>
      </c>
      <c r="BD46" s="33" t="str">
        <f>IF(AND(OR(Y46="1/16",AA46="1/16",AC46="1/16",AE46="1/16",AG46="1/16",AI46="1/16",AK46="1/16",AM46="1/16",AO46="1/16",AO46="1/8",AQ46="1/16",AQ46="1/8",AS46="1/16",AS46="1/8",AU46="1/16",AU46="1/8",AW46="1/16",AW46="1/8",AW46="1/4",AY46="1/16",AY46="1/8",AY46="1/4",AY46="F+PF",BA46="1/16",BA46="1/8",BA46="1/4",BA46="1/2",BA46="Finale",BA46="F+PF"),BC46=" "),BB46,IF(BD50&gt;0,IF(OR(COUNTIF(BD50,"*CO*"),COUNTIF(BD50,"*Poulie*")),"Poulies","Classique")," "))</f>
        <v xml:space="preserve"> </v>
      </c>
      <c r="BE46" s="35" t="str">
        <f>IF(OR(AA46="1/16",AC46="1/16",AE46="1/16",AG46="1/16",AI46="1/16",AK46="1/16",AM46="1/16",AO46="1/16",AQ46="1/16",AQ46="1/8",AS46="1/16",AS46="1/8",AU46="1/16",AU46="1/8",AW46="1/16",AW46="1/8",AY46="1/16",AY46="1/8",AY46="1/4",BA46="1/16",BA46="1/8",BA46="1/4",BA46="F+PF",BC46="1/16",BC46="1/8",BC46="1/4",BC46="1/2",BC46="Finale",BC46="F+PF")," ",IF(BF50&gt;0,IF(COUNTIF(BF50,"*1/16*"),"1/16",IF(COUNTIF(BF50,"*1/8*"),"1/8",IF(COUNTIF(BF50,"*1/4*"),"1/4",IF(COUNTIF(BF50,"*1/2*"),"1/2",IF(COUNTIF(BF50,"*Finale +*"),"F+PF","Finale")))))," "))</f>
        <v xml:space="preserve"> </v>
      </c>
      <c r="BF46" s="33" t="str">
        <f>IF(AND(OR(AA46="1/16",AC46="1/16",AE46="1/16",AG46="1/16",AI46="1/16",AK46="1/16",AM46="1/16",AO46="1/16",AQ46="1/16",AQ46="1/8",AS46="1/16",AS46="1/8",AU46="1/16",AU46="1/8",AW46="1/16",AW46="1/8",AY46="1/16",AY46="1/8",AY46="1/4",BA46="1/16",BA46="1/8",BA46="1/4",BA46="F+PF",BC46="1/16",BC46="1/8",BC46="1/4",BC46="1/2",BC46="Finale",BC46="F+PF"),BE46=" "),BD46,IF(BF50&gt;0,IF(OR(COUNTIF(BF50,"*CO*"),COUNTIF(BF50,"*Poulie*")),"Poulies","Classique")," "))</f>
        <v xml:space="preserve"> </v>
      </c>
      <c r="BG46" s="35" t="str">
        <f>IF(OR(AC46="1/16",AE46="1/16",AG46="1/16",AI46="1/16",AK46="1/16",AM46="1/16",AO46="1/16",AQ46="1/16",AS46="1/16",AS46="1/8",AU46="1/16",AU46="1/8",AW46="1/16",AW46="1/8",AY46="1/16",AY46="1/8",BA46="1/16",BA46="1/8",BA46="1/4",BC46="1/16",BC46="1/8",BC46="1/4",BC46="F+PF",BE46="1/16",BE46="1/8",BE46="1/4",BE46="1/2",BE46="Finale",BE46="F+PF")," ",IF(BH50&gt;0,IF(COUNTIF(BH50,"*1/16*"),"1/16",IF(COUNTIF(BH50,"*1/8*"),"1/8",IF(COUNTIF(BH50,"*1/4*"),"1/4",IF(COUNTIF(BH50,"*1/2*"),"1/2",IF(COUNTIF(BH50,"*Finale +*"),"F+PF","Finale")))))," "))</f>
        <v xml:space="preserve"> </v>
      </c>
      <c r="BH46" s="33" t="str">
        <f>IF(AND(OR(AC46="1/16",AE46="1/16",AG46="1/16",AI46="1/16",AK46="1/16",AM46="1/16",AO46="1/16",AQ46="1/16",AS46="1/16",AS46="1/8",AU46="1/16",AU46="1/8",AW46="1/16",AW46="1/8",AY46="1/16",AY46="1/8",BA46="1/16",BA46="1/8",BA46="1/4",BC46="1/16",BC46="1/8",BC46="1/4",BC46="F+PF",BE46="1/16",BE46="1/8",BE46="1/4",BE46="1/2",BE46="Finale",BE46="F+PF"),BG46=" "),BF46,IF(BH50&gt;0,IF(OR(COUNTIF(BH50,"*CO*"),COUNTIF(BH50,"*Poulie*")),"Poulies","Classique")," "))</f>
        <v xml:space="preserve"> </v>
      </c>
      <c r="BI46" s="35" t="str">
        <f>IF(OR(AE46="1/16",AG46="1/16",AI46="1/16",AK46="1/16",AM46="1/16",AO46="1/16",AQ46="1/16",AS46="1/16",AU46="1/16",AU46="1/8",AW46="1/16",AW46="1/8",AY46="1/16",AY46="1/8",BA46="1/16",BA46="1/8",BC46="1/16",BC46="1/8",BC46="1/4",BE46="1/16",BE46="1/8",BE46="1/4",BE46="F+PF",BG46="1/16",BG46="1/8",BG46="1/4",BG46="1/2",BG46="Finale",BG46="F+PF")," ",IF(BJ50&gt;0,IF(COUNTIF(BJ50,"*1/16*"),"1/16",IF(COUNTIF(BJ50,"*1/8*"),"1/8",IF(COUNTIF(BJ50,"*1/4*"),"1/4",IF(COUNTIF(BJ50,"*1/2*"),"1/2",IF(COUNTIF(BJ50,"*Finale +*"),"F+PF","Finale")))))," "))</f>
        <v xml:space="preserve"> </v>
      </c>
      <c r="BJ46" s="33" t="str">
        <f>IF(AND(OR(AE46="1/16",AG46="1/16",AI46="1/16",AK46="1/16",AM46="1/16",AO46="1/16",AQ46="1/16",AS46="1/16",AU46="1/16",AU46="1/8",AW46="1/16",AW46="1/8",AY46="1/16",AY46="1/8",BA46="1/16",BA46="1/8",BC46="1/16",BC46="1/8",BC46="1/4",BE46="1/16",BE46="1/8",BE46="1/4",BE46="F+PF",BG46="1/16",BG46="1/8",BG46="1/4",BG46="1/2",BG46="Finale",BG46="F+PF"),BI46=" "),BH46,IF(BJ50&gt;0,IF(OR(COUNTIF(BJ50,"*CO*"),COUNTIF(BJ50,"*Poulie*")),"Poulies","Classique")," "))</f>
        <v xml:space="preserve"> </v>
      </c>
      <c r="BK46" s="35" t="str">
        <f>IF(OR(AG46="1/16",AI46="1/16",AK46="1/16",AM46="1/16",AO46="1/16",AQ46="1/16",AS46="1/16",AU46="1/16",AW46="1/16",AW46="1/8",AY46="1/16",AY46="1/8",BA46="1/16",BA46="1/8",BC46="1/16",BC46="1/8",BE46="1/16",BE46="1/8",BE46="1/4",BG46="1/16",BG46="1/8",BG46="1/4",BG46="F+PF",BI46="1/16",BI46="1/8",BI46="1/4",BI46="1/2",BI46="Finale",BI46="F+PF")," ",IF(BL50&gt;0,IF(COUNTIF(BL50,"*1/16*"),"1/16",IF(COUNTIF(BL50,"*1/8*"),"1/8",IF(COUNTIF(BL50,"*1/4*"),"1/4",IF(COUNTIF(BL50,"*1/2*"),"1/2",IF(COUNTIF(BL50,"*Finale +*"),"F+PF","Finale")))))," "))</f>
        <v xml:space="preserve"> </v>
      </c>
      <c r="BL46" s="33" t="str">
        <f>IF(AND(OR(AG46="1/16",AI46="1/16",AK46="1/16",AM46="1/16",AO46="1/16",AQ46="1/16",AS46="1/16",AU46="1/16",AW46="1/16",AW46="1/8",AY46="1/16",AY46="1/8",BA46="1/16",BA46="1/8",BC46="1/16",BC46="1/8",BE46="1/16",BE46="1/8",BE46="1/4",BG46="1/16",BG46="1/8",BG46="1/4",BG46="F+PF",BI46="1/16",BI46="1/8",BI46="1/4",BI46="1/2",BI46="Finale",BI46="F+PF"),BK46=" "),BJ46,IF(BL50&gt;0,IF(OR(COUNTIF(BL50,"*CO*"),COUNTIF(BL50,"*Poulie*")),"Poulies","Classique")," "))</f>
        <v xml:space="preserve"> </v>
      </c>
      <c r="BM46" s="35" t="str">
        <f>IF(OR(AI46="1/16",AK46="1/16",AM46="1/16",AO46="1/16",AQ46="1/16",AS46="1/16",AU46="1/16",AW46="1/16",AY46="1/16",AY46="1/8",BA46="1/16",BA46="1/8",BC46="1/16",BC46="1/8",BE46="1/16",BE46="1/8",BG46="1/16",BG46="1/8",BG46="1/4",BI46="1/16",BI46="1/8",BI46="1/4",BI46="F+PF",BK46="1/16",BK46="1/8",BK46="1/4",BK46="1/2",BK46="Finale",BK46="F+PF")," ",IF(BN50&gt;0,IF(COUNTIF(BN50,"*1/16*"),"1/16",IF(COUNTIF(BN50,"*1/8*"),"1/8",IF(COUNTIF(BN50,"*1/4*"),"1/4",IF(COUNTIF(BN50,"*1/2*"),"1/2",IF(COUNTIF(BN50,"*Finale +*"),"F+PF","Finale")))))," "))</f>
        <v xml:space="preserve"> </v>
      </c>
      <c r="BN46" s="33" t="str">
        <f>IF(AND(OR(AI46="1/16",AK46="1/16",AM46="1/16",AO46="1/16",AQ46="1/16",AS46="1/16",AU46="1/16",AW46="1/16",AY46="1/16",AY46="1/8",BA46="1/16",BA46="1/8",BC46="1/16",BC46="1/8",BE46="1/16",BE46="1/8",BG46="1/16",BG46="1/8",BG46="1/4",BI46="1/16",BI46="1/8",BI46="1/4",BI46="F+PF",BK46="1/16",BK46="1/8",BK46="1/4",BK46="1/2",BK46="Finale",BK46="F+PF"),BM46=" "),BL46,IF(BN50&gt;0,IF(OR(COUNTIF(BN50,"*CO*"),COUNTIF(BN50,"*Poulie*")),"Poulies","Classique")," "))</f>
        <v xml:space="preserve"> </v>
      </c>
      <c r="BO46" s="35" t="str">
        <f>IF(OR(AK46="1/16",AM46="1/16",AO46="1/16",AQ46="1/16",AS46="1/16",AU46="1/16",AW46="1/16",AY46="1/16",BA46="1/16",BA46="1/8",BC46="1/16",BC46="1/8",BE46="1/16",BE46="1/8",BG46="1/16",BG46="1/8",BI46="1/16",BI46="1/8",BI46="1/4",BK46="1/16",BK46="1/8",BK46="1/4",BK46="F+PF",BM46="1/16",BM46="1/8",BM46="1/4",BM46="1/2",BM46="Finale",BM46="F+PF")," ",IF(BP50&gt;0,IF(COUNTIF(BP50,"*1/16*"),"1/16",IF(COUNTIF(BP50,"*1/8*"),"1/8",IF(COUNTIF(BP50,"*1/4*"),"1/4",IF(COUNTIF(BP50,"*1/2*"),"1/2",IF(COUNTIF(BP50,"*Finale +*"),"F+PF","Finale")))))," "))</f>
        <v xml:space="preserve"> </v>
      </c>
      <c r="BP46" s="33" t="str">
        <f>IF(AND(OR(AK46="1/16",AM46="1/16",AO46="1/16",AQ46="1/16",AS46="1/16",AU46="1/16",AW46="1/16",AY46="1/16",BA46="1/16",BA46="1/8",BC46="1/16",BC46="1/8",BE46="1/16",BE46="1/8",BG46="1/16",BG46="1/8",BI46="1/16",BI46="1/8",BI46="1/4",BK46="1/16",BK46="1/8",BK46="1/4",BK46="F+PF",BM46="1/16",BM46="1/8",BM46="1/4",BM46="1/2",BM46="Finale",BM46="F+PF"),BO46=" "),BN46,IF(BP50&gt;0,IF(OR(COUNTIF(BP50,"*CO*"),COUNTIF(BP50,"*Poulie*")),"Poulies","Classique")," "))</f>
        <v xml:space="preserve"> </v>
      </c>
      <c r="BQ46" s="35" t="str">
        <f>IF(OR(AM46="1/16",AO46="1/16",AQ46="1/16",AS46="1/16",AU46="1/16",AW46="1/16",AY46="1/16",BA46="1/16",BC46="1/16",BC46="1/8",BE46="1/16",BE46="1/8",BG46="1/16",BG46="1/8",BI46="1/16",BI46="1/8",BK46="1/16",BK46="1/8",BK46="1/4",BM46="1/16",BM46="1/8",BM46="1/4",BM46="F+PF",BO46="1/8",BO46="1/4",BO46="1/2",BO46="Finale",BO46="F+PF")," ",IF(BR50&gt;0,IF(COUNTIF(BR50,"*1/16*"),"1/16",IF(COUNTIF(BR50,"*1/8*"),"1/8",IF(COUNTIF(BR50,"*1/4*"),"1/4",IF(COUNTIF(BR50,"*1/2*"),"1/2",IF(COUNTIF(BR50,"*Finale +*"),"F+PF","Finale")))))," "))</f>
        <v xml:space="preserve"> </v>
      </c>
      <c r="BR46" s="33" t="str">
        <f>IF(AND(OR(AM46="1/16",AO46="1/16",AQ46="1/16",AS46="1/16",AU46="1/16",AW46="1/16",AY46="1/16",BA46="1/16",BC46="1/16",BC46="1/8",BE46="1/16",BE46="1/8",BG46="1/16",BG46="1/8",BI46="1/16",BI46="1/8",BK46="1/16",BK46="1/8",BK46="1/4",BM46="1/16",BM46="1/8",BM46="1/4",BM46="F+PF",BO46="1/8",BO46="1/4",BO46="1/2",BO46="finale",BO46="F+PF"),BQ46=" "),BP46,IF(BR50&gt;0,IF(OR(COUNTIF(BR50,"*CO*"),COUNTIF(BR50,"*Poulie*")),"Poulies","Classique")," "))</f>
        <v xml:space="preserve"> </v>
      </c>
      <c r="BS46" s="35" t="str">
        <f>IF(OR(AO46="1/16",AQ46="1/16",AS46="1/16",AU46="1/16",AW46="1/16",AY46="1/16",BA46="1/16",BC46="1/16",BE46="1/16",BE46="1/8",BG46="1/16",BG46="1/8",BI46="1/16",BI46="1/8",BK46="1/16",BK46="1/8",BM46="1/16",BM46="1/8",BM46="1/4",BO46="1/8",BO46="1/4",BO46="F+PF",BQ46="1/8",BQ46="1/4",BQ46="1/2",BQ46="Finale",BQ46="F+PF")," ",IF(BT50&gt;0,IF(COUNTIF(BT50,"*1/16*"),"1/16",IF(COUNTIF(BT50,"*1/8*"),"1/8",IF(COUNTIF(BT50,"*1/4*"),"1/4",IF(COUNTIF(BT50,"*1/2*"),"1/2",IF(COUNTIF(BT50,"*Finale +*"),"F+PF","Finale")))))," "))</f>
        <v xml:space="preserve"> </v>
      </c>
      <c r="BT46" s="33" t="str">
        <f>IF(AND(OR(AO46="1/16",AQ46="1/16",AS46="1/16",AU46="1/16",AW46="1/16",AY46="1/16",BA46="1/16",BC46="1/16",BE46="1/16",BE46="1/8",BG46="1/16",BG46="1/8",BI46="1/16",BI46="1/8",BK46="1/16",BK46="1/8",BM46="1/16",BM46="1/8",BM46="1/4",BO46="1/8",BO46="1/4",BO46="F+PF",BQ46="1/8",BQ46="1/4",BQ46="1/2",BQ46="Finale",BQ46="F+PF"),BS46=" "),BR46,IF(BT50&gt;0,IF(OR(COUNTIF(BT50,"*CO*"),COUNTIF(BT50,"*Poulie*")),"Poulies","Classique")," "))</f>
        <v xml:space="preserve"> </v>
      </c>
      <c r="BU46" s="35" t="str">
        <f>IF(OR(AQ46="1/16",AS46="1/16",AU46="1/16",AW46="1/16",AY46="1/16",BA46="1/16",BC46="1/16",BE46="1/16",BG46="1/16",BG46="1/8",BI46="1/16",BI46="1/8",BK46="1/16",BK46="1/8",BM46="1/16",BM46="1/8",BO46="1/8",BO46="1/4",BQ46="1/8",BQ46="1/4",BQ46="F+PF",BS46="1/8",BS46="1/4",BS46="1/2",BS46="Finale",BS46="F+PF")," ",IF(BV50&gt;0,IF(COUNTIF(BV50,"*1/16*"),"1/16",IF(COUNTIF(BV50,"*1/8*"),"1/8",IF(COUNTIF(BV50,"*1/4*"),"1/4",IF(COUNTIF(BV50,"*1/2*"),"1/2",IF(COUNTIF(BV50,"*Finale +*"),"F+PF","Finale")))))," "))</f>
        <v xml:space="preserve"> </v>
      </c>
      <c r="BV46" s="33" t="str">
        <f>IF(AND(OR(AQ46="1/16",AS46="1/16",AU46="1/16",AW46="1/16",AY46="1/16",BA46="1/16",BC46="1/16",BE46="1/16",BG46="1/16",BG46="1/8",BI46="1/16",BI46="1/8",BK46="1/16",BK46="1/8",BM46="1/16",BM46="1/8",BO46="1/8",BO46="1/4",BQ46="1/8",BQ46="1/4",BQ46="F+PF",BS46="1/8",BS46="1/4",BS46="1/2",BS46="Finale",BS46="F+PF"),BU46=" "),BT46,IF(BV50&gt;0,IF(OR(COUNTIF(BV50,"*CO*"),COUNTIF(BV50,"*Poulie*")),"Poulies","Classique")," "))</f>
        <v xml:space="preserve"> </v>
      </c>
      <c r="BW46" s="35" t="str">
        <f>IF(OR(AS46="1/16",AU46="1/16",AW46="1/16",AY46="1/16",BA46="1/16",BC46="1/16",BE46="1/16",BG46="1/16",BI46="1/16",BI46="1/8",BK46="1/16",BK46="1/8",BM46="1/16",BM46="1/8",BO46="1/8",BQ46="1/8",BQ46="1/4",BS46="1/8",BS46="1/4",BS46="F+PF",BU46="1/8",BU46="1/4",BU46="1/2",BU46="Finale",BU46="F+PF")," ",IF(BX50&gt;0,IF(COUNTIF(BX50,"*1/16*"),"1/16",IF(COUNTIF(BX50,"*1/8*"),"1/8",IF(COUNTIF(BX50,"*1/4*"),"1/4",IF(COUNTIF(BX50,"*1/2*"),"1/2",IF(COUNTIF(BX50,"*Finale +*"),"F+PF","Finale")))))," "))</f>
        <v xml:space="preserve"> </v>
      </c>
      <c r="BX46" s="33" t="str">
        <f>IF(AND(OR(AS46="1/16",AU46="1/16",AW46="1/16",AY46="1/16",BA46="1/16",BC46="1/16",BE46="1/16",BG46="1/16",BI46="1/16",BI46="1/8",BK46="1/16",BK46="1/8",BM46="1/16",BM46="1/8",BO46="1/8",BQ46="1/8",BQ46="1/4",BS46="1/8",BS46="1/4",BS46="F+PF",BU46="1/8",BU46="1/4",BU46="1/2",BU46="Finale",BU46="F+PF"),BW46=" "),BV46,IF(BX50&gt;0,IF(OR(COUNTIF(BX50,"*CO*"),COUNTIF(BX50,"*Poulie*")),"Poulies","Classique")," "))</f>
        <v xml:space="preserve"> </v>
      </c>
      <c r="BY46" s="35" t="str">
        <f>IF(OR(AU46="1/16",AW46="1/16",AY46="1/16",BA46="1/16",BC46="1/16",BE46="1/16",BG46="1/16",BI46="1/16",BK46="1/16",BK46="1/8",BM46="1/16",BM46="1/8",BO46="1/8",BQ46="1/8",BS46="1/8",BS46="1/4",BU46="1/8",BU46="1/4",BU46="F+PF",BW46="1/8",BW46="1/4",BW46="1/2",BW46="Finale",BW46="F+PF")," ",IF(BZ50&gt;0,IF(COUNTIF(BZ50,"*1/16*"),"1/16",IF(COUNTIF(BZ50,"*1/8*"),"1/8",IF(COUNTIF(BZ50,"*1/4*"),"1/4",IF(COUNTIF(BZ50,"*1/2*"),"1/2",IF(COUNTIF(BZ50,"*Finale +*"),"F+PF","Finale")))))," "))</f>
        <v xml:space="preserve"> </v>
      </c>
      <c r="BZ46" s="33" t="str">
        <f>IF(AND(OR(AU46="1/16",AW46="1/16",AY46="1/16",BA46="1/16",BC46="1/16",BE46="1/16",BG46="1/16",BI46="1/16",BK46="1/16",BK46="1/8",BM46="1/16",BM46="1/8",BO46="1/8",BQ46="1/8",BS46="1/8",BS46="1/4",BU46="1/8",BU46="1/4",BU46="F+PF",BW46="1/8",BW46="1/4",BW46="1/2",BW46="Finale",BW46="F+PF"),BY46=" "),BX46,IF(BZ50&gt;0,IF(OR(COUNTIF(BZ50,"*CO*"),COUNTIF(BZ50,"*Poulie*")),"Poulies","Classique")," "))</f>
        <v xml:space="preserve"> </v>
      </c>
      <c r="CA46" s="35" t="str">
        <f>IF(OR(AW46="1/16",AY46="1/16",BA46="1/16",BC46="1/16",BE46="1/16",BG46="1/16",BI46="1/16",BK46="1/16",BM46="1/16",BM46="1/8",BO46="1/8",BQ46="1/8",BS46="1/8",BU46="1/8",BU46="1/4",BW46="1/8",BW46="1/4",BW46="F+PF",BY46="1/8",BY46="1/4",BY46="1/2",BY46="Finale",BY46="F+PF")," ",IF(CB50&gt;0,IF(COUNTIF(CB50,"*1/16*"),"1/16",IF(COUNTIF(CB50,"*1/8*"),"1/8",IF(COUNTIF(CB50,"*1/4*"),"1/4",IF(COUNTIF(CB50,"*1/2*"),"1/2",IF(COUNTIF(CB50,"*Finale +*"),"F+PF","Finale")))))," "))</f>
        <v xml:space="preserve"> </v>
      </c>
      <c r="CB46" s="33" t="str">
        <f>IF(AND(OR(AW46="1/16",AY46="1/16",BA46="1/16",BC46="1/16",BE46="1/16",BG46="1/16",BI46="1/16",BK46="1/16",BM46="1/16",BM46="1/8",BO46="1/8",BQ46="1/8",BS46="1/8",BU46="1/8",BU46="1/4",BW46="1/8",BW46="1/4",BW46="F+PF",BY46="1/8",BY46="1/4",BY46="1/2",BY46="Finale",BY46="F+PF"),CA46=" "),BZ46,IF(CB50&gt;0,IF(OR(COUNTIF(CB50,"*CO*"),COUNTIF(CB50,"*Poulie*")),"Poulies","Classique")," "))</f>
        <v xml:space="preserve"> </v>
      </c>
      <c r="CC46" s="35" t="str">
        <f>IF(OR(AY46="1/16",BA46="1/16",BC46="1/16",BE46="1/16",BG46="1/16",BI46="1/16",BK46="1/16",BM46="1/16",BO46="1/8",BQ46="1/8",BS46="1/8",BU46="1/8",BW46="1/8",BW46="1/4",BY46="1/8",BY46="1/4",BY46="F+PF",CA46="1/8",CA46="1/4",CA46="1/2",CA46="Finale",CA46="F+PF")," ",IF(CD50&gt;0,IF(COUNTIF(CD50,"*1/16*"),"1/16",IF(COUNTIF(CD50,"*1/8*"),"1/8",IF(COUNTIF(CD50,"*1/4*"),"1/4",IF(COUNTIF(CD50,"*1/2*"),"1/2",IF(COUNTIF(CD50,"*Finale +*"),"F+PF","Finale")))))," "))</f>
        <v xml:space="preserve"> </v>
      </c>
      <c r="CD46" s="33" t="str">
        <f>IF(AND(OR(AY46="1/16",BA46="1/16",BC46="1/16",BE46="1/16",BG46="1/16",BI46="1/16",BK46="1/16",BM46="1/16",BO46="1/8",BQ46="1/8",BS46="1/8",BU46="1/8",BW46="1/8",BW46="1/4",BY46="1/8",BY46="1/4",BY46="F+PF",CA46="1/8",CA46="1/4",CA46="1/2",CA46="Finale",CA46="F+PF"),CC46=" "),CB46,IF(CD50&gt;0,IF(OR(COUNTIF(CD50,"*CO*"),COUNTIF(CD50,"*Poulie*")),"Poulies","Classique")," "))</f>
        <v xml:space="preserve"> </v>
      </c>
      <c r="CE46" s="35" t="str">
        <f>IF(OR(BA46="1/16",BC46="1/16",BE46="1/16",BG46="1/16",BI46="1/16",BK46="1/16",BM46="1/16",BQ46="1/8",BS46="1/8",BU46="1/8",BW46="1/8",BY46="1/8",BY46="1/4",CA46="1/8",CA46="1/4",CA46="F+PF",CC46="1/8",CC46="1/4",CC46="1/2",CC46="Finale",CC46="F+PF")," ",IF(CF50&gt;0,IF(COUNTIF(CF50,"*1/16*"),"1/16",IF(COUNTIF(CF50,"*1/8*"),"1/8",IF(COUNTIF(CF50,"*1/4*"),"1/4",IF(COUNTIF(CF50,"*1/2*"),"1/2",IF(COUNTIF(CF50,"*Finale +*"),"F+PF","Finale")))))," "))</f>
        <v xml:space="preserve"> </v>
      </c>
      <c r="CF46" s="33" t="str">
        <f>IF(AND(OR(BA46="1/16",BC46="1/16",BE46="1/16",BG46="1/16",BI46="1/16",BK46="1/16",BM46="1/16",BQ46="1/8",BS46="1/8",BU46="1/8",BW46="1/8",BY46="1/8",BY46="1/4",CA46="1/8",CA46="1/4",CA46="F+PF",CC46="1/8",CC46="1/4",CC46="1/2",CC46="Finale",CC46="F+PF"),CE46=" "),CD46,IF(CF50&gt;0,IF(OR(COUNTIF(CF50,"*CO*"),COUNTIF(CF50,"*Poulie*")),"Poulies","Classique")," "))</f>
        <v xml:space="preserve"> </v>
      </c>
      <c r="CG46" s="35" t="str">
        <f>IF(OR(BC46="1/16",BE46="1/16",BG46="1/16",BI46="1/16",BK46="1/16",BM46="1/16",BS46="1/8",BU46="1/8",BW46="1/8",BY46="1/8",CA46="1/8",CA46="1/4",CC46="1/8",CC46="1/4",CC46="F+PF",CE46="1/4",CE46="1/2",CE46="Finale",CE46="F+PF")," ",IF(CH50&gt;0,IF(COUNTIF(CH50,"*1/16*"),"1/16",IF(COUNTIF(CH50,"*1/8*"),"1/8",IF(COUNTIF(CH50,"*1/4*"),"1/4",IF(COUNTIF(CH50,"*1/2*"),"1/2",IF(COUNTIF(CH50,"*Finale +*"),"F+PF","Finale")))))," "))</f>
        <v xml:space="preserve"> </v>
      </c>
      <c r="CH46" s="33" t="str">
        <f>IF(AND(OR(BC46="1/16",BE46="1/16",BG46="1/16",BI46="1/16",BK46="1/16",BM46="1/16",BS46="1/8",BU46="1/8",BW46="1/8",BY46="1/8",CA46="1/8",CA46="1/4",CC46="1/8",CC46="1/4",CC46="F+PF",CE46="1/4",CE46="1/2",CE46="Finale",CE46="F+PF"),CG46=" "),CF46,IF(CH50&gt;0,IF(OR(COUNTIF(CH50,"*CO*"),COUNTIF(CH50,"*Poulie*")),"Poulies","Classique")," "))</f>
        <v xml:space="preserve"> </v>
      </c>
      <c r="CI46" s="35" t="str">
        <f>IF(OR(BE46="1/16",BG46="1/16",BI46="1/16",BK46="1/16",BM46="1/16",BU46="1/8",BW46="1/8",BY46="1/8",CA46="1/8",CC46="1/8",CC46="1/4",CE46="1/4",CE46="F+PF",CG46="1/4",CG46="1/2",CG46="Finale",CG46="F+PF")," ",IF(CJ50&gt;0,IF(COUNTIF(CJ50,"*1/16*"),"1/16",IF(COUNTIF(CJ50,"*1/8*"),"1/8",IF(COUNTIF(CJ50,"*1/4*"),"1/4",IF(COUNTIF(CJ50,"*1/2*"),"1/2",IF(COUNTIF(CJ50,"*Finale +*"),"F+PF","Finale")))))," "))</f>
        <v xml:space="preserve"> </v>
      </c>
      <c r="CJ46" s="33" t="str">
        <f>IF(AND(OR(BE46="1/16",BG46="1/16",BI46="1/16",BK46="1/16",BM46="1/16",BU46="1/8",BW46="1/8",BY46="1/8",CA46="1/8",CC46="1/8",CC46="1/4",CE46="1/4",CE46="F+PF",CG46="1/4",CG46="1/2",CG46="Finale",CG46="F+PF"),CI46=" "),CH46,IF(CJ50&gt;0,IF(OR(COUNTIF(CJ50,"*CO*"),COUNTIF(CJ50,"*Poulie*")),"Poulies","Classique")," "))</f>
        <v xml:space="preserve"> </v>
      </c>
      <c r="CK46" s="35" t="str">
        <f>IF(OR(BG46="1/16",BI46="1/16",BK46="1/16",BM46="1/16",BW46="1/8",BY46="1/8",CA46="1/8",CC46="1/8",CE46="1/4",CG46="1/4",CG46="F+PF",CI46="1/4",CI46="1/2",CI46="Finale",CI46="F+PF")," ",IF(CL50&gt;0,IF(COUNTIF(CL50,"*1/16*"),"1/16",IF(COUNTIF(CL50,"*1/8*"),"1/8",IF(COUNTIF(CL50,"*1/4*"),"1/4",IF(COUNTIF(CL50,"*1/2*"),"1/2",IF(COUNTIF(CL50,"*Finale +*"),"F+PF","Finale")))))," "))</f>
        <v xml:space="preserve"> </v>
      </c>
      <c r="CL46" s="33" t="str">
        <f>IF(AND(OR(BG46="1/16",BI46="1/16",BK46="1/16",BM46="1/16",BW46="1/8",BY46="1/8",CA46="1/8",CC46="1/8",CE46="1/4",CG46="1/4",CG46="F+PF",CI46="1/4",CI46="1/2",CI46="Finale",CI46="F+PF"),CK46=" "),CJ46,IF(CL50&gt;0,IF(OR(COUNTIF(CL50,"*CO*"),COUNTIF(CL50,"*Poulie*")),"Poulies","Classique")," "))</f>
        <v xml:space="preserve"> </v>
      </c>
      <c r="CM46" s="35" t="str">
        <f>IF(OR(BI46="1/16",BK46="1/16",BM46="1/16",BY46="1/8",CA46="1/8",CC46="1/8",CG46="1/4",CI46="1/4",CI46="F+PF",CK46="1/4",CK46="1/2",CK46="Finale",CK46="F+PF")," ",IF(CN50&gt;0,IF(COUNTIF(CN50,"*1/16*"),"1/16",IF(COUNTIF(CN50,"*1/8*"),"1/8",IF(COUNTIF(CN50,"*1/4*"),"1/4",IF(COUNTIF(CN50,"*1/2*"),"1/2",IF(COUNTIF(CN50,"*Finale +*"),"F+PF","Finale")))))," "))</f>
        <v xml:space="preserve"> </v>
      </c>
      <c r="CN46" s="33" t="str">
        <f>IF(AND(OR(BI46="1/16",BK46="1/16",BM46="1/16",BY46="1/8",CA46="1/8",CC46="1/8",CG46="1/4",CI46="1/4",CI46="F+PF",CK46="1/4",CK46="1/2",CK46="Finale",CK46="F+PF"),CM46=" "),CL46,IF(CN50&gt;0,IF(OR(COUNTIF(CN50,"*CO*"),COUNTIF(CN50,"*Poulie*")),"Poulies","Classique")," "))</f>
        <v xml:space="preserve"> </v>
      </c>
      <c r="CO46" s="35" t="str">
        <f>IF(OR(BK46="1/16",BM46="1/16",CA46="1/8",CC46="1/8",CI46="1/4",CK46="1/4",CK46="F+PF",CM46="1/2",CM46="Finale",CM46="F+PF")," ",IF(CP50&gt;0,IF(COUNTIF(CP50,"*1/16*"),"1/16",IF(COUNTIF(CP50,"*1/8*"),"1/8",IF(COUNTIF(CP50,"*1/4*"),"1/4",IF(COUNTIF(CP50,"*1/2*"),"1/2",IF(COUNTIF(CP50,"*Finale +*"),"F+PF","Finale")))))," "))</f>
        <v xml:space="preserve"> </v>
      </c>
      <c r="CP46" s="33" t="str">
        <f>IF(AND(OR(BK46="1/16",BM46="1/16",CA46="1/8",CC46="1/8",CI46="1/4",CK46="1/4",CK46="F+PF",CM46="1/2",CM46="Finale",CM46="F+PF"),CO46=" "),CN46,IF(CP50&gt;0,IF(OR(COUNTIF(CP50,"*CO*"),COUNTIF(CP50,"*Poulie*")),"Poulies","Classique")," "))</f>
        <v xml:space="preserve"> </v>
      </c>
      <c r="CQ46" s="35" t="str">
        <f>IF(OR(BM46="1/16",CC46="1/8",CK46="1/4",CM46="F+PF",CO46="1/2",CO46="Finale")," ",IF(CR50&gt;0,IF(COUNTIF(CR50,"*1/16*"),"1/16",IF(COUNTIF(CR50,"*1/8*"),"1/8",IF(COUNTIF(CR50,"*1/4*"),"1/4",IF(COUNTIF(C50,"*1/2*"),"1/2",IF(COUNTIF(CR50,"*Finale +*"),"F+PF","Finale")))))," "))</f>
        <v xml:space="preserve"> </v>
      </c>
      <c r="CR46" s="33" t="str">
        <f>IF(AND(OR(BM46="1/16",CC46="1/8",CK46="1/4",CM46="F+PF",CO46="1/2",CO46="Finale"),CQ46=" "),CP46,IF(CR50&gt;0,IF(OR(COUNTIF(CR50,"*CO*"),COUNTIF(CR50,"*Poulie*")),"Poulies","Classique")," "))</f>
        <v xml:space="preserve"> </v>
      </c>
      <c r="DA46" s="17"/>
      <c r="DK46" s="18"/>
      <c r="DL46" s="18"/>
      <c r="DM46" s="18"/>
      <c r="DN46" s="18"/>
      <c r="DO46" s="18"/>
      <c r="DP46" s="18"/>
    </row>
    <row r="47" spans="1:120" s="40" customFormat="1" ht="26.25" customHeight="1" thickTop="1" thickBot="1">
      <c r="B47" s="41">
        <f>IF('AFFICHAGE FINALE'!$D$3=0,0,1)</f>
        <v>1</v>
      </c>
      <c r="D47" s="41">
        <f>IF(AND(B47&lt;'AFFICHAGE FINALE'!$D$3,B47&lt;&gt;0),B47+1,0)</f>
        <v>2</v>
      </c>
      <c r="E47" s="42"/>
      <c r="F47" s="41">
        <f>IF(AND(D47&lt;'AFFICHAGE FINALE'!$D$3,D47&lt;&gt;0),D47+1,0)</f>
        <v>3</v>
      </c>
      <c r="G47" s="42"/>
      <c r="H47" s="41">
        <f>IF(AND(F47&lt;'AFFICHAGE FINALE'!$D$3,F47&lt;&gt;0),F47+1,0)</f>
        <v>4</v>
      </c>
      <c r="I47" s="42"/>
      <c r="J47" s="41">
        <f>IF(AND(H47&lt;'AFFICHAGE FINALE'!$D$3,H47&lt;&gt;0),H47+1,0)</f>
        <v>5</v>
      </c>
      <c r="K47" s="42"/>
      <c r="L47" s="41">
        <f>IF(AND(J47&lt;'AFFICHAGE FINALE'!$D$3,J47&lt;&gt;0),J47+1,0)</f>
        <v>6</v>
      </c>
      <c r="M47" s="42"/>
      <c r="N47" s="41">
        <f>IF(AND(L47&lt;'AFFICHAGE FINALE'!$D$3,L47&lt;&gt;0),L47+1,0)</f>
        <v>7</v>
      </c>
      <c r="O47" s="42"/>
      <c r="P47" s="41">
        <f>IF(AND(N47&lt;'AFFICHAGE FINALE'!$D$3,N47&lt;&gt;0),N47+1,0)</f>
        <v>8</v>
      </c>
      <c r="Q47" s="42"/>
      <c r="R47" s="41">
        <f>IF(AND(P47&lt;'AFFICHAGE FINALE'!$D$3,P47&lt;&gt;0),P47+1,0)</f>
        <v>9</v>
      </c>
      <c r="S47" s="42"/>
      <c r="T47" s="41">
        <f>IF(AND(R47&lt;'AFFICHAGE FINALE'!$D$3,R47&lt;&gt;0),R47+1,0)</f>
        <v>10</v>
      </c>
      <c r="U47" s="42"/>
      <c r="V47" s="41">
        <f>IF(AND(T47&lt;'AFFICHAGE FINALE'!$D$3,T47&lt;&gt;0),T47+1,0)</f>
        <v>11</v>
      </c>
      <c r="W47" s="42"/>
      <c r="X47" s="41">
        <f>IF(AND(V47&lt;'AFFICHAGE FINALE'!$D$3,V47&lt;&gt;0),V47+1,0)</f>
        <v>12</v>
      </c>
      <c r="Y47" s="42"/>
      <c r="Z47" s="41">
        <f>IF(AND(X47&lt;'AFFICHAGE FINALE'!$D$3,X47&lt;&gt;0),X47+1,0)</f>
        <v>13</v>
      </c>
      <c r="AA47" s="42"/>
      <c r="AB47" s="41">
        <f>IF(AND(Z47&lt;'AFFICHAGE FINALE'!$D$3,Z47&lt;&gt;0),Z47+1,0)</f>
        <v>14</v>
      </c>
      <c r="AC47" s="42"/>
      <c r="AD47" s="41">
        <f>IF(AND(AB47&lt;'AFFICHAGE FINALE'!$D$3,AB47&lt;&gt;0),AB47+1,0)</f>
        <v>15</v>
      </c>
      <c r="AE47" s="42"/>
      <c r="AF47" s="41">
        <f>IF(AND(AD47&lt;'AFFICHAGE FINALE'!$D$3,AD47&lt;&gt;0),AD47+1,0)</f>
        <v>16</v>
      </c>
      <c r="AG47" s="42"/>
      <c r="AH47" s="41">
        <f>IF(AND(AF47&lt;'AFFICHAGE FINALE'!$D$3,AF47&lt;&gt;0),AF47+1,0)</f>
        <v>17</v>
      </c>
      <c r="AI47" s="42"/>
      <c r="AJ47" s="41">
        <f>IF(AND(AH47&lt;'AFFICHAGE FINALE'!$D$3,AH47&lt;&gt;0),AH47+1,0)</f>
        <v>18</v>
      </c>
      <c r="AK47" s="42"/>
      <c r="AL47" s="41">
        <f>IF(AND(AJ47&lt;'AFFICHAGE FINALE'!$D$3,AJ47&lt;&gt;0),AJ47+1,0)</f>
        <v>19</v>
      </c>
      <c r="AM47" s="42"/>
      <c r="AN47" s="41">
        <f>IF(AND(AL47&lt;'AFFICHAGE FINALE'!$D$3,AL47&lt;&gt;0),AL47+1,0)</f>
        <v>20</v>
      </c>
      <c r="AO47" s="42"/>
      <c r="AP47" s="41">
        <f>IF(AND(AN47&lt;'AFFICHAGE FINALE'!$D$3,AN47&lt;&gt;0),AN47+1,0)</f>
        <v>21</v>
      </c>
      <c r="AQ47" s="42"/>
      <c r="AR47" s="41">
        <f>IF(AND(AP47&lt;'AFFICHAGE FINALE'!$D$3,AP47&lt;&gt;0),AP47+1,0)</f>
        <v>22</v>
      </c>
      <c r="AS47" s="42"/>
      <c r="AT47" s="41">
        <f>IF(AND(AR47&lt;'AFFICHAGE FINALE'!$D$3,AR47&lt;&gt;0),AR47+1,0)</f>
        <v>23</v>
      </c>
      <c r="AU47" s="42"/>
      <c r="AV47" s="41">
        <f>IF(AND(AT47&lt;'AFFICHAGE FINALE'!$D$3,AT47&lt;&gt;0),AT47+1,0)</f>
        <v>24</v>
      </c>
      <c r="AW47" s="42"/>
      <c r="AX47" s="41">
        <f>IF(AND(AV47&lt;'AFFICHAGE FINALE'!$D$3,AV47&lt;&gt;0),AV47+1,0)</f>
        <v>25</v>
      </c>
      <c r="AY47" s="42"/>
      <c r="AZ47" s="41">
        <f>IF(AND(AX47&lt;'AFFICHAGE FINALE'!$D$3,AX47&lt;&gt;0),AX47+1,0)</f>
        <v>26</v>
      </c>
      <c r="BA47" s="42"/>
      <c r="BB47" s="41">
        <f>IF(AND(AZ47&lt;'AFFICHAGE FINALE'!$D$3,AZ47&lt;&gt;0),AZ47+1,0)</f>
        <v>27</v>
      </c>
      <c r="BD47" s="41">
        <f>IF(AND(BB47&lt;'AFFICHAGE FINALE'!$D$3,BB47&lt;&gt;0),BB47+1,0)</f>
        <v>28</v>
      </c>
      <c r="BF47" s="41">
        <f>IF(AND(BD47&lt;'AFFICHAGE FINALE'!$D$3,BD47&lt;&gt;0),BD47+1,0)</f>
        <v>29</v>
      </c>
      <c r="BH47" s="41">
        <f>IF(AND(BF47&lt;'AFFICHAGE FINALE'!$D$3,BF47&lt;&gt;0),BF47+1,0)</f>
        <v>30</v>
      </c>
      <c r="BJ47" s="41">
        <f>IF(AND(BH47&lt;'AFFICHAGE FINALE'!$D$3,BH47&lt;&gt;0),BH47+1,0)</f>
        <v>31</v>
      </c>
      <c r="BL47" s="41">
        <f>IF(AND(BJ47&lt;'AFFICHAGE FINALE'!$D$3,BJ47&lt;&gt;0),BJ47+1,0)</f>
        <v>32</v>
      </c>
      <c r="BN47" s="41">
        <f>IF(AND(BL47&lt;'AFFICHAGE FINALE'!$D$3,BL47&lt;&gt;0),BL47+1,0)</f>
        <v>33</v>
      </c>
      <c r="BP47" s="41">
        <f>IF(AND(BN47&lt;'AFFICHAGE FINALE'!$D$3,BN47&lt;&gt;0),BN47+1,0)</f>
        <v>34</v>
      </c>
      <c r="BR47" s="41">
        <f>IF(AND(BP47&lt;'AFFICHAGE FINALE'!$D$3,BP47&lt;&gt;0),BP47+1,0)</f>
        <v>35</v>
      </c>
      <c r="BT47" s="41">
        <f>IF(AND(BR47&lt;'AFFICHAGE FINALE'!$D$3,BR47&lt;&gt;0),BR47+1,0)</f>
        <v>36</v>
      </c>
      <c r="BV47" s="41">
        <f>IF(AND(BT47&lt;'AFFICHAGE FINALE'!$D$3,BT47&lt;&gt;0),BT47+1,0)</f>
        <v>37</v>
      </c>
      <c r="BX47" s="41">
        <f>IF(AND(BV47&lt;'AFFICHAGE FINALE'!$D$3,BV47&lt;&gt;0),BV47+1,0)</f>
        <v>38</v>
      </c>
      <c r="BZ47" s="41">
        <f>IF(AND(BX47&lt;'AFFICHAGE FINALE'!$D$3,BX47&lt;&gt;0),BX47+1,0)</f>
        <v>39</v>
      </c>
      <c r="CB47" s="41">
        <f>IF(AND(BZ47&lt;'AFFICHAGE FINALE'!$D$3,BZ47&lt;&gt;0),BZ47+1,0)</f>
        <v>40</v>
      </c>
      <c r="CD47" s="41">
        <f>IF(AND(CB47&lt;'AFFICHAGE FINALE'!$D$3,CB47&lt;&gt;0),CB47+1,0)</f>
        <v>41</v>
      </c>
      <c r="CF47" s="41">
        <f>IF(AND(CD47&lt;'AFFICHAGE FINALE'!$D$3,CD47&lt;&gt;0),CD47+1,0)</f>
        <v>42</v>
      </c>
      <c r="CH47" s="41">
        <f>IF(AND(CF47&lt;'AFFICHAGE FINALE'!$D$3,CF47&lt;&gt;0),CF47+1,0)</f>
        <v>43</v>
      </c>
      <c r="CJ47" s="41">
        <f>IF(AND(CH47&lt;'AFFICHAGE FINALE'!$D$3,CH47&lt;&gt;0),CH47+1,0)</f>
        <v>44</v>
      </c>
      <c r="CL47" s="41">
        <f>IF(AND(CJ47&lt;'AFFICHAGE FINALE'!$D$3,CJ47&lt;&gt;0),CJ47+1,0)</f>
        <v>45</v>
      </c>
      <c r="CN47" s="41">
        <f>IF(AND(CL47&lt;'AFFICHAGE FINALE'!$D$3,CL47&lt;&gt;0),CL47+1,0)</f>
        <v>46</v>
      </c>
      <c r="CP47" s="41">
        <f>IF(AND(CN47&lt;'AFFICHAGE FINALE'!$D$3,CN47&lt;&gt;0),CN47+1,0)</f>
        <v>47</v>
      </c>
      <c r="CR47" s="41">
        <f>IF(AND(CP47&lt;'AFFICHAGE FINALE'!$D$3,CP47&lt;&gt;0),CP47+1,0)</f>
        <v>48</v>
      </c>
      <c r="DA47" s="22"/>
      <c r="DK47" s="23"/>
      <c r="DL47" s="23"/>
      <c r="DM47" s="23"/>
      <c r="DN47" s="23"/>
      <c r="DO47" s="23"/>
      <c r="DP47" s="23"/>
    </row>
    <row r="48" spans="1:120" s="44" customFormat="1" ht="26.25" customHeight="1" thickTop="1">
      <c r="B48" s="44">
        <f>IF(B46=" ",0,IF(B51="Finale",1,2))</f>
        <v>0</v>
      </c>
      <c r="C48" s="45"/>
      <c r="D48" s="44">
        <f>IF(D46=" ",0,IF(D51="Finale",1,2))</f>
        <v>0</v>
      </c>
      <c r="E48" s="45"/>
      <c r="F48" s="44">
        <f>IF(F46=" ",0,IF(F51="Finale",1,2))</f>
        <v>0</v>
      </c>
      <c r="G48" s="45"/>
      <c r="H48" s="44">
        <f>IF(H46=" ",0,IF(H51="Finale",1,2))</f>
        <v>0</v>
      </c>
      <c r="I48" s="46"/>
      <c r="J48" s="44">
        <f>IF(J46=" ",0,IF(J51="Finale",1,2))</f>
        <v>0</v>
      </c>
      <c r="K48" s="46"/>
      <c r="L48" s="44">
        <f>IF(L46=" ",0,IF(L51="Finale",1,2))</f>
        <v>0</v>
      </c>
      <c r="M48" s="46"/>
      <c r="N48" s="44">
        <f>IF(N46=" ",0,IF(N51="Finale",1,2))</f>
        <v>0</v>
      </c>
      <c r="O48" s="46"/>
      <c r="P48" s="44">
        <f>IF(P46=" ",0,IF(P51="Finale",1,2))</f>
        <v>0</v>
      </c>
      <c r="Q48" s="46"/>
      <c r="R48" s="44">
        <f>IF(R46=" ",0,IF(R51="Finale",1,2))</f>
        <v>0</v>
      </c>
      <c r="S48" s="46"/>
      <c r="T48" s="44">
        <f>IF(T46=" ",0,IF(T51="Finale",1,2))</f>
        <v>0</v>
      </c>
      <c r="U48" s="46"/>
      <c r="V48" s="44">
        <f>IF(V46=" ",0,IF(V51="Finale",1,2))</f>
        <v>0</v>
      </c>
      <c r="W48" s="46"/>
      <c r="X48" s="44">
        <f>IF(X46=" ",0,IF(X51="Finale",1,2))</f>
        <v>0</v>
      </c>
      <c r="Y48" s="46"/>
      <c r="Z48" s="44">
        <f>IF(Z46=" ",0,IF(Z51="Finale",1,2))</f>
        <v>0</v>
      </c>
      <c r="AA48" s="46"/>
      <c r="AB48" s="44">
        <f>IF(AB46=" ",0,IF(AB51="Finale",1,2))</f>
        <v>0</v>
      </c>
      <c r="AC48" s="46"/>
      <c r="AD48" s="44">
        <f>IF(AD46=" ",0,IF(AD51="Finale",1,2))</f>
        <v>0</v>
      </c>
      <c r="AE48" s="46"/>
      <c r="AF48" s="44">
        <f>IF(AF46=" ",0,IF(AF51="Finale",1,2))</f>
        <v>0</v>
      </c>
      <c r="AG48" s="46"/>
      <c r="AH48" s="44">
        <f>IF(AH46=" ",0,IF(AH51="Finale",1,2))</f>
        <v>0</v>
      </c>
      <c r="AI48" s="46"/>
      <c r="AJ48" s="44">
        <f>IF(AJ46=" ",0,IF(AJ51="Finale",1,2))</f>
        <v>0</v>
      </c>
      <c r="AK48" s="46"/>
      <c r="AL48" s="44">
        <f>IF(AL46=" ",0,IF(AL51="Finale",1,2))</f>
        <v>0</v>
      </c>
      <c r="AM48" s="46"/>
      <c r="AN48" s="44">
        <f>IF(AN46=" ",0,IF(AN51="Finale",1,2))</f>
        <v>0</v>
      </c>
      <c r="AO48" s="46"/>
      <c r="AP48" s="44">
        <f>IF(AP46=" ",0,IF(AP51="Finale",1,2))</f>
        <v>0</v>
      </c>
      <c r="AQ48" s="46"/>
      <c r="AR48" s="44">
        <f>IF(AR46=" ",0,IF(AR51="Finale",1,2))</f>
        <v>0</v>
      </c>
      <c r="AS48" s="46"/>
      <c r="AT48" s="44">
        <f>IF(AT46=" ",0,IF(AT51="Finale",1,2))</f>
        <v>0</v>
      </c>
      <c r="AU48" s="46"/>
      <c r="AV48" s="44">
        <f>IF(AV46=" ",0,IF(AV51="Finale",1,2))</f>
        <v>0</v>
      </c>
      <c r="AW48" s="46"/>
      <c r="AX48" s="44">
        <f>IF(AX46=" ",0,IF(AX51="Finale",1,2))</f>
        <v>0</v>
      </c>
      <c r="AY48" s="46"/>
      <c r="AZ48" s="44">
        <f>IF(AZ46=" ",0,IF(AZ51="Finale",1,2))</f>
        <v>0</v>
      </c>
      <c r="BB48" s="44">
        <f>IF(BB46=" ",0,IF(BB51="Finale",1,2))</f>
        <v>0</v>
      </c>
      <c r="BD48" s="44">
        <f>IF(BD46=" ",0,IF(BD51="Finale",1,2))</f>
        <v>0</v>
      </c>
      <c r="BF48" s="44">
        <f>IF(BF46=" ",0,IF(BF51="Finale",1,2))</f>
        <v>0</v>
      </c>
      <c r="BH48" s="44">
        <f>IF(BH46=" ",0,IF(BH51="Finale",1,2))</f>
        <v>0</v>
      </c>
      <c r="BJ48" s="44">
        <f>IF(BJ46=" ",0,IF(BJ51="Finale",1,2))</f>
        <v>0</v>
      </c>
      <c r="BL48" s="44">
        <f>IF(BL46=" ",0,IF(BL51="Finale",1,2))</f>
        <v>0</v>
      </c>
      <c r="BN48" s="44">
        <f>IF(BN46=" ",0,IF(BN51="Finale",1,2))</f>
        <v>0</v>
      </c>
      <c r="BP48" s="44">
        <f>IF(BP46=" ",0,IF(BP51="Finale",1,2))</f>
        <v>0</v>
      </c>
      <c r="BR48" s="44">
        <f>IF(BR46=" ",0,IF(BR51="Finale",1,2))</f>
        <v>0</v>
      </c>
      <c r="BT48" s="44">
        <f>IF(BT46=" ",0,IF(BT51="Finale",1,2))</f>
        <v>0</v>
      </c>
      <c r="BV48" s="44">
        <f>IF(BV46=" ",0,IF(BV51="Finale",1,2))</f>
        <v>0</v>
      </c>
      <c r="BX48" s="44">
        <f>IF(BX46=" ",0,IF(BX51="Finale",1,2))</f>
        <v>0</v>
      </c>
      <c r="BZ48" s="44">
        <f>IF(BZ46=" ",0,IF(BZ51="Finale",1,2))</f>
        <v>0</v>
      </c>
      <c r="CB48" s="44">
        <f>IF(CB46=" ",0,IF(CB51="Finale",1,2))</f>
        <v>0</v>
      </c>
      <c r="CD48" s="44">
        <f>IF(CD46=" ",0,IF(CD51="Finale",1,2))</f>
        <v>0</v>
      </c>
      <c r="CF48" s="44">
        <f>IF(CF46=" ",0,IF(CF51="Finale",1,2))</f>
        <v>0</v>
      </c>
      <c r="CH48" s="44">
        <f>IF(CH46=" ",0,IF(CH51="Finale",1,2))</f>
        <v>0</v>
      </c>
      <c r="CJ48" s="44">
        <f>IF(CJ46=" ",0,IF(CJ51="Finale",1,2))</f>
        <v>0</v>
      </c>
      <c r="CL48" s="44">
        <f>IF(CL46=" ",0,IF(CL51="Finale",1,2))</f>
        <v>0</v>
      </c>
      <c r="CN48" s="44">
        <f>IF(CN46=" ",0,IF(CN51="Finale",1,2))</f>
        <v>0</v>
      </c>
      <c r="CP48" s="44">
        <f>IF(CP46=" ",0,IF(CP51="Finale",1,2))</f>
        <v>0</v>
      </c>
      <c r="CR48" s="44">
        <f>IF(CR46=" ",0,IF(CR51="Finale",1,2))</f>
        <v>0</v>
      </c>
      <c r="DA48" s="17"/>
      <c r="DK48" s="18"/>
      <c r="DL48" s="18"/>
      <c r="DM48" s="18"/>
      <c r="DN48" s="18"/>
      <c r="DO48" s="18"/>
      <c r="DP48" s="18"/>
    </row>
    <row r="49" spans="1:120" s="44" customFormat="1" ht="26.25" customHeight="1">
      <c r="B49" s="47"/>
      <c r="C49" s="47"/>
      <c r="D49" s="47"/>
      <c r="E49" s="45"/>
      <c r="F49" s="46"/>
      <c r="G49" s="45"/>
      <c r="H49" s="46"/>
      <c r="I49" s="46"/>
      <c r="J49" s="46"/>
      <c r="K49" s="46"/>
      <c r="L49" s="47"/>
      <c r="M49" s="47"/>
      <c r="N49" s="47"/>
      <c r="O49" s="46"/>
      <c r="P49" s="46"/>
      <c r="Q49" s="46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8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6"/>
      <c r="AY49" s="46"/>
      <c r="BE49" s="46"/>
      <c r="BF49" s="46"/>
      <c r="BG49" s="46"/>
      <c r="DA49" s="17"/>
      <c r="DK49" s="18"/>
      <c r="DL49" s="18"/>
      <c r="DM49" s="18"/>
      <c r="DN49" s="18"/>
      <c r="DO49" s="18"/>
      <c r="DP49" s="18"/>
    </row>
    <row r="50" spans="1:120" s="50" customFormat="1" ht="26.25" customHeight="1">
      <c r="A50" s="49" t="s">
        <v>18</v>
      </c>
      <c r="B50" s="12"/>
      <c r="C50" s="87"/>
      <c r="D50" s="12"/>
      <c r="E50" s="87"/>
      <c r="F50" s="12"/>
      <c r="G50" s="87"/>
      <c r="H50" s="12"/>
      <c r="I50" s="87"/>
      <c r="J50" s="12"/>
      <c r="K50" s="87"/>
      <c r="L50" s="12"/>
      <c r="M50" s="87"/>
      <c r="N50" s="12"/>
      <c r="O50" s="87"/>
      <c r="P50" s="12"/>
      <c r="Q50" s="87"/>
      <c r="R50" s="12"/>
      <c r="S50" s="87"/>
      <c r="T50" s="12"/>
      <c r="U50" s="87"/>
      <c r="V50" s="12"/>
      <c r="W50" s="87"/>
      <c r="X50" s="12"/>
      <c r="Y50" s="87"/>
      <c r="Z50" s="12"/>
      <c r="AA50" s="87"/>
      <c r="AB50" s="12"/>
      <c r="AC50" s="87"/>
      <c r="AD50" s="12"/>
      <c r="AE50" s="87"/>
      <c r="AF50" s="12"/>
      <c r="AG50" s="87"/>
      <c r="AH50" s="12"/>
      <c r="AI50" s="87"/>
      <c r="AJ50" s="12"/>
      <c r="AK50" s="87"/>
      <c r="AL50" s="12"/>
      <c r="AM50" s="87"/>
      <c r="AN50" s="12"/>
      <c r="AO50" s="87"/>
      <c r="AP50" s="12"/>
      <c r="AQ50" s="87"/>
      <c r="AR50" s="12"/>
      <c r="AS50" s="87"/>
      <c r="AT50" s="12"/>
      <c r="AU50" s="87"/>
      <c r="AV50" s="12"/>
      <c r="AW50" s="87"/>
      <c r="AX50" s="12"/>
      <c r="AY50" s="87"/>
      <c r="AZ50" s="12"/>
      <c r="BA50" s="87"/>
      <c r="BB50" s="12"/>
      <c r="BC50" s="87"/>
      <c r="BD50" s="12"/>
      <c r="BE50" s="87"/>
      <c r="BF50" s="12"/>
      <c r="BG50" s="87"/>
      <c r="BH50" s="12"/>
      <c r="BI50" s="87"/>
      <c r="BJ50" s="12"/>
      <c r="BK50" s="87"/>
      <c r="BL50" s="12"/>
      <c r="BM50" s="87"/>
      <c r="BN50" s="12"/>
      <c r="BO50" s="87"/>
      <c r="BP50" s="12"/>
      <c r="BQ50" s="87"/>
      <c r="BR50" s="12"/>
      <c r="BS50" s="87"/>
      <c r="BT50" s="12"/>
      <c r="BU50" s="87"/>
      <c r="BV50" s="12"/>
      <c r="BW50" s="87"/>
      <c r="BX50" s="12"/>
      <c r="BY50" s="87"/>
      <c r="BZ50" s="12"/>
      <c r="CA50" s="87"/>
      <c r="CB50" s="12"/>
      <c r="CC50" s="87"/>
      <c r="CD50" s="12"/>
      <c r="CE50" s="87"/>
      <c r="CF50" s="12"/>
      <c r="CG50" s="87"/>
      <c r="CH50" s="12"/>
      <c r="CI50" s="87"/>
      <c r="CJ50" s="12"/>
      <c r="CK50" s="87"/>
      <c r="CL50" s="12"/>
      <c r="CM50" s="87"/>
      <c r="CN50" s="12"/>
      <c r="CO50" s="87"/>
      <c r="CP50" s="12"/>
      <c r="CQ50" s="87"/>
      <c r="CR50" s="12"/>
      <c r="CS50" s="87"/>
      <c r="DA50" s="22"/>
      <c r="DK50" s="23"/>
      <c r="DL50" s="23"/>
      <c r="DM50" s="23"/>
      <c r="DN50" s="23"/>
      <c r="DO50" s="23"/>
      <c r="DP50" s="23"/>
    </row>
    <row r="51" spans="1:120" s="33" customFormat="1" ht="23.25" customHeight="1">
      <c r="B51" s="47" t="str">
        <f>IF(OR(A46="Finale",A46="F+PF"),"Finale"," ")</f>
        <v xml:space="preserve"> </v>
      </c>
      <c r="C51" s="47"/>
      <c r="D51" s="47" t="str">
        <f>IF(AND(OR(A46="Finale",A46="F+PF"),B51="Finale"),"Finale",IF(OR(C46="finale",C46="F+PF"),"Finale"," "))</f>
        <v xml:space="preserve"> </v>
      </c>
      <c r="E51" s="45"/>
      <c r="F51" s="47" t="str">
        <f>IF(AND(B51="Finale",D51="Finale",A46="F+PF"),"Petite Finale",IF(AND(OR(C46="Finale",C46="F+PF"),D51="Finale"),"Finale",IF(OR(E46="Finale",E46="F+PF"),"Finale"," ")))</f>
        <v xml:space="preserve"> </v>
      </c>
      <c r="G51" s="45"/>
      <c r="H51" s="47" t="str">
        <f>IF(AND(D51="Finale",F51="Finale",C46="F+PF"),"Petite Finale",IF(AND(OR(E46="Finale",E46="F+PF"),F51="Finale"),"Finale",IF(OR(G46="Finale",G46="F+PF"),"Finale"," ")))</f>
        <v xml:space="preserve"> </v>
      </c>
      <c r="I51" s="47"/>
      <c r="J51" s="47" t="str">
        <f>IF(AND(F51="Finale",H51="Finale",E46="F+PF"),"Petite Finale",IF(AND(OR(G46="Finale",G46="F+PF"),H51="Finale"),"Finale",IF(OR(I46="Finale",I46="F+PF"),"Finale"," ")))</f>
        <v xml:space="preserve"> </v>
      </c>
      <c r="K51" s="45"/>
      <c r="L51" s="47" t="str">
        <f>IF(AND(H51="Finale",J51="Finale",G46="F+PF"),"Petite Finale",IF(AND(OR(I46="Finale",I46="F+PF"),J51="Finale"),"Finale",IF(OR(K46="Finale",K46="F+PF"),"Finale"," ")))</f>
        <v xml:space="preserve"> </v>
      </c>
      <c r="M51" s="46"/>
      <c r="N51" s="47" t="str">
        <f>IF(AND(J51="Finale",L51="Finale",I46="F+PF"),"Petite Finale",IF(AND(OR(K46="Finale",K46="F+PF"),L51="Finale"),"Finale",IF(OR(M46="Finale",M46="F+PF"),"Finale"," ")))</f>
        <v xml:space="preserve"> </v>
      </c>
      <c r="O51" s="47"/>
      <c r="P51" s="47" t="str">
        <f>IF(AND(L51="Finale",N51="Finale",K46="F+PF"),"Petite Finale",IF(AND(OR(M46="Finale",M46="F+PF"),N51="Finale"),"Finale",IF(OR(O46="Finale",O46="F+PF"),"Finale"," ")))</f>
        <v xml:space="preserve"> </v>
      </c>
      <c r="Q51" s="45"/>
      <c r="R51" s="47" t="str">
        <f>IF(AND(N51="Finale",P51="Finale",M46="F+PF"),"Petite Finale",IF(AND(OR(O46="Finale",O46="F+PF"),P51="Finale"),"Finale",IF(OR(Q46="Finale",Q46="F+PF"),"Finale"," ")))</f>
        <v xml:space="preserve"> </v>
      </c>
      <c r="S51" s="47"/>
      <c r="T51" s="47" t="str">
        <f>IF(AND(P51="Finale",R51="Finale",O46="F+PF"),"Petite Finale",IF(AND(OR(Q46="Finale",Q46="F+PF"),R51="Finale"),"Finale",IF(OR(S46="Finale",S46="F+PF"),"Finale"," ")))</f>
        <v xml:space="preserve"> </v>
      </c>
      <c r="U51" s="47"/>
      <c r="V51" s="47" t="str">
        <f>IF(AND(R51="Finale",T51="Finale",Q46="F+PF"),"Petite Finale",IF(AND(OR(S46="Finale",S46="F+PF"),T51="Finale"),"Finale",IF(OR(U46="Finale",U46="F+PF"),"Finale"," ")))</f>
        <v xml:space="preserve"> </v>
      </c>
      <c r="W51" s="45"/>
      <c r="X51" s="47" t="str">
        <f>IF(AND(T51="Finale",V51="Finale",S46="F+PF"),"Petite Finale",IF(AND(OR(U46="Finale",U46="F+PF"),V51="Finale"),"Finale",IF(OR(W46="Finale",W46="F+PF"),"Finale"," ")))</f>
        <v xml:space="preserve"> </v>
      </c>
      <c r="Y51" s="40"/>
      <c r="Z51" s="47" t="str">
        <f>IF(AND(V51="Finale",X51="Finale",U46="F+PF"),"Petite Finale",IF(AND(OR(W46="Finale",W46="F+PF"),X51="Finale"),"Finale",IF(OR(Y46="Finale",Y46="F+PF"),"Finale"," ")))</f>
        <v xml:space="preserve"> </v>
      </c>
      <c r="AA51" s="47"/>
      <c r="AB51" s="47" t="str">
        <f>IF(AND(X51="Finale",Z51="Finale",W46="F+PF"),"Petite Finale",IF(AND(OR(Y46="Finale",Y46="F+PF"),Z51="Finale"),"Finale",IF(OR(AA46="Finale",AA46="F+PF"),"Finale"," ")))</f>
        <v xml:space="preserve"> </v>
      </c>
      <c r="AC51" s="45"/>
      <c r="AD51" s="47" t="str">
        <f>IF(AND(Z51="Finale",AB51="Finale",Y46="F+PF"),"Petite Finale",IF(AND(OR(AA46="Finale",AA46="F+PF"),AB51="Finale"),"Finale",IF(OR(AC46="Finale",AC46="F+PF"),"Finale"," ")))</f>
        <v xml:space="preserve"> </v>
      </c>
      <c r="AE51" s="46"/>
      <c r="AF51" s="47" t="str">
        <f>IF(AND(AB51="Finale",AD51="Finale",AA46="F+PF"),"Petite Finale",IF(AND(OR(AC46="Finale",AC46="F+PF"),AD51="Finale"),"Finale",IF(OR(AE46="Finale",AE46="F+PF"),"Finale"," ")))</f>
        <v xml:space="preserve"> </v>
      </c>
      <c r="AG51" s="47"/>
      <c r="AH51" s="47" t="str">
        <f>IF(AND(AD51="Finale",AF51="Finale",AC46="F+PF"),"Petite Finale",IF(AND(OR(AE46="Finale",AE46="F+PF"),AF51="Finale"),"Finale",IF(OR(AG46="Finale",AG46="F+PF"),"Finale"," ")))</f>
        <v xml:space="preserve"> </v>
      </c>
      <c r="AI51" s="45"/>
      <c r="AJ51" s="47" t="str">
        <f>IF(AND(AF51="Finale",AH51="Finale",AE46="F+PF"),"Petite Finale",IF(AND(OR(AG46="Finale",AG46="F+PF"),AH51="Finale"),"Finale",IF(OR(AI46="Finale",AI46="F+PF"),"Finale"," ")))</f>
        <v xml:space="preserve"> </v>
      </c>
      <c r="AK51" s="40"/>
      <c r="AL51" s="47" t="str">
        <f>IF(AND(AH51="Finale",AJ51="Finale",AG46="F+PF"),"Petite Finale",IF(AND(OR(AI46="Finale",AI46="F+PF"),AJ51="Finale"),"Finale",IF(OR(AK46="Finale",AK46="F+PF"),"Finale"," ")))</f>
        <v xml:space="preserve"> </v>
      </c>
      <c r="AM51" s="47"/>
      <c r="AN51" s="47" t="str">
        <f>IF(AND(AJ51="Finale",AL51="Finale",AI46="F+PF"),"Petite Finale",IF(AND(OR(AK46="Finale",AK46="F+PF"),AL51="Finale"),"Finale",IF(OR(AM46="Finale",AM46="F+PF"),"Finale"," ")))</f>
        <v xml:space="preserve"> </v>
      </c>
      <c r="AO51" s="45"/>
      <c r="AP51" s="47" t="str">
        <f>IF(AND(AL51="Finale",AN51="Finale",AK46="F+PF"),"Petite Finale",IF(AND(OR(AM46="Finale",AM46="F+PF"),AN51="Finale"),"Finale",IF(OR(AO46="Finale",AO46="F+PF"),"Finale"," ")))</f>
        <v xml:space="preserve"> </v>
      </c>
      <c r="AQ51" s="51"/>
      <c r="AR51" s="47" t="str">
        <f>IF(AND(AN51="Finale",AP51="Finale",AM46="F+PF"),"Petite Finale",IF(AND(OR(AO46="Finale",AO46="F+PF"),AP51="Finale"),"Finale",IF(OR(AQ46="Finale",AQ46="F+PF"),"Finale"," ")))</f>
        <v xml:space="preserve"> </v>
      </c>
      <c r="AS51" s="47"/>
      <c r="AT51" s="47" t="str">
        <f>IF(AND(AP51="Finale",AR51="Finale",AO46="F+PF"),"Petite Finale",IF(AND(OR(AQ46="Finale",AQ46="F+PF"),AR51="Finale"),"Finale",IF(OR(AS46="Finale",AS46="F+PF"),"Finale"," ")))</f>
        <v xml:space="preserve"> </v>
      </c>
      <c r="AU51" s="45"/>
      <c r="AV51" s="47" t="str">
        <f>IF(AND(AR51="Finale",AT51="Finale",AQ46="F+PF"),"Petite Finale",IF(AND(OR(AS46="Finale",AS46="F+PF"),AT51="Finale"),"Finale",IF(OR(AU46="Finale",AU46="F+PF"),"Finale"," ")))</f>
        <v xml:space="preserve"> </v>
      </c>
      <c r="AW51" s="40"/>
      <c r="AX51" s="47" t="str">
        <f>IF(AND(AT51="Finale",AV51="Finale",AS46="F+PF"),"Petite Finale",IF(AND(OR(AU46="Finale",AU46="F+PF"),AV51="Finale"),"Finale",IF(OR(AW46="Finale",AW46="F+PF"),"Finale"," ")))</f>
        <v xml:space="preserve"> </v>
      </c>
      <c r="AY51" s="40"/>
      <c r="AZ51" s="47" t="str">
        <f>IF(AND(AV51="Finale",AX51="Finale",AU46="F+PF"),"Petite Finale",IF(AND(OR(AW46="Finale",AW46="F+PF"),AX51="Finale"),"Finale",IF(OR(AY46="Finale",AY46="F+PF"),"Finale"," ")))</f>
        <v xml:space="preserve"> </v>
      </c>
      <c r="BB51" s="47" t="str">
        <f>IF(AND(AX51="Finale",AZ51="Finale",AW46="F+PF"),"Petite Finale",IF(AND(OR(AY46="Finale",AY46="F+PF"),AZ51="Finale"),"Finale",IF(OR(BA46="Finale",BA46="F+PF"),"Finale"," ")))</f>
        <v xml:space="preserve"> </v>
      </c>
      <c r="BD51" s="47" t="str">
        <f>IF(AND(AZ51="Finale",BB51="Finale",AY46="F+PF"),"Petite Finale",IF(AND(OR(BA46="Finale",BA46="F+PF"),BB51="Finale"),"Finale",IF(OR(BC46="Finale",BC46="F+PF"),"Finale"," ")))</f>
        <v xml:space="preserve"> </v>
      </c>
      <c r="BF51" s="47" t="str">
        <f>IF(AND(BB51="Finale",BD51="Finale",BA46="F+PF"),"Petite Finale",IF(AND(OR(BC46="Finale",BC46="F+PF"),BD51="Finale"),"Finale",IF(OR(BE46="Finale",BE46="F+PF"),"Finale"," ")))</f>
        <v xml:space="preserve"> </v>
      </c>
      <c r="BH51" s="47" t="str">
        <f>IF(AND(BD51="Finale",BF51="Finale",BC46="F+PF"),"Petite Finale",IF(AND(OR(BE46="Finale",BE46="F+PF"),BF51="Finale"),"Finale",IF(OR(BG46="Finale",BG46="F+PF"),"Finale"," ")))</f>
        <v xml:space="preserve"> </v>
      </c>
      <c r="BJ51" s="47" t="str">
        <f>IF(AND(BF51="Finale",BH51="Finale",BE46="F+PF"),"Petite Finale",IF(AND(OR(BG46="Finale",BG46="F+PF"),BH51="Finale"),"Finale",IF(OR(BI46="Finale",BI46="F+PF"),"Finale"," ")))</f>
        <v xml:space="preserve"> </v>
      </c>
      <c r="BL51" s="47" t="str">
        <f>IF(AND(BH51="Finale",BJ51="Finale",BG46="F+PF"),"Petite Finale",IF(AND(OR(BI46="Finale",BI46="F+PF"),BJ51="Finale"),"Finale",IF(OR(BK46="Finale",BK46="F+PF"),"Finale"," ")))</f>
        <v xml:space="preserve"> </v>
      </c>
      <c r="BN51" s="47" t="str">
        <f>IF(AND(BJ51="Finale",BL51="Finale",BI46="F+PF"),"Petite Finale",IF(AND(OR(BK46="Finale",BK46="F+PF"),BL51="Finale"),"Finale",IF(OR(BM46="Finale",BM46="F+PF"),"Finale"," ")))</f>
        <v xml:space="preserve"> </v>
      </c>
      <c r="BP51" s="47" t="str">
        <f>IF(AND(BL51="Finale",BN51="Finale",BK46="F+PF"),"Petite Finale",IF(AND(OR(BM46="Finale",BM46="F+PF"),BN51="Finale"),"Finale",IF(OR(BO46="Finale",BO46="F+PF"),"Finale"," ")))</f>
        <v xml:space="preserve"> </v>
      </c>
      <c r="BR51" s="47" t="str">
        <f>IF(AND(BN51="Finale",BP51="Finale",BM46="F+PF"),"Petite Finale",IF(AND(OR(BO46="Finale",BO46="F+PF"),BP51="Finale"),"Finale",IF(OR(BQ46="Finale",BQ46="F+PF"),"Finale"," ")))</f>
        <v xml:space="preserve"> </v>
      </c>
      <c r="BT51" s="47" t="str">
        <f>IF(AND(BP51="Finale",BR51="Finale",BO46="F+PF"),"Petite Finale",IF(AND(OR(BQ46="Finale",BQ46="F+PF"),BR51="Finale"),"Finale",IF(OR(BS46="Finale",BS46="F+PF"),"Finale"," ")))</f>
        <v xml:space="preserve"> </v>
      </c>
      <c r="BV51" s="47" t="str">
        <f>IF(AND(BR51="Finale",BT51="Finale",BQ46="F+PF"),"Petite Finale",IF(AND(OR(BS46="Finale",BS46="F+PF"),BT51="Finale"),"Finale",IF(OR(BU46="Finale",BU46="F+PF"),"Finale"," ")))</f>
        <v xml:space="preserve"> </v>
      </c>
      <c r="BX51" s="47" t="str">
        <f>IF(AND(BT51="Finale",BV51="Finale",BS46="F+PF"),"Petite Finale",IF(AND(OR(BU46="Finale",BU46="F+PF"),BV51="Finale"),"Finale",IF(OR(BW46="Finale",BW46="F+PF"),"Finale"," ")))</f>
        <v xml:space="preserve"> </v>
      </c>
      <c r="BZ51" s="47" t="str">
        <f>IF(AND(BV51="Finale",BX51="Finale",BU46="F+PF"),"Petite Finale",IF(AND(OR(BW46="Finale",BW46="F+PF"),BX51="Finale"),"Finale",IF(OR(BY46="Finale",BY46="F+PF"),"Finale"," ")))</f>
        <v xml:space="preserve"> </v>
      </c>
      <c r="CB51" s="47" t="str">
        <f>IF(AND(BX51="Finale",BZ51="Finale",BW46="F+PF"),"Petite Finale",IF(AND(OR(BY46="Finale",BY46="F+PF"),BZ51="Finale"),"Finale",IF(OR(CA46="Finale",CA46="F+PF"),"Finale"," ")))</f>
        <v xml:space="preserve"> </v>
      </c>
      <c r="CD51" s="47" t="str">
        <f>IF(AND(BZ51="Finale",CB51="Finale",BY46="F+PF"),"Petite Finale",IF(AND(OR(CA46="Finale",CA46="F+PF"),CB51="Finale"),"Finale",IF(OR(CC46="Finale",CC46="F+PF"),"Finale"," ")))</f>
        <v xml:space="preserve"> </v>
      </c>
      <c r="CF51" s="47" t="str">
        <f>IF(AND(CB51="Finale",CD51="Finale",CA46="F+PF"),"Petite Finale",IF(AND(OR(CC46="Finale",CC46="F+PF"),CD51="Finale"),"Finale",IF(OR(CE46="Finale",CE46="F+PF"),"Finale"," ")))</f>
        <v xml:space="preserve"> </v>
      </c>
      <c r="CH51" s="47" t="str">
        <f>IF(AND(CD51="Finale",CF51="Finale",CC46="F+PF"),"Petite Finale",IF(AND(OR(CE46="Finale",CE46="F+PF"),CF51="Finale"),"Finale",IF(OR(CG46="Finale",CG46="F+PF"),"Finale"," ")))</f>
        <v xml:space="preserve"> </v>
      </c>
      <c r="CJ51" s="47" t="str">
        <f>IF(AND(CF51="Finale",CH51="Finale",CE46="F+PF"),"Petite Finale",IF(AND(OR(CG46="Finale",CG46="F+PF"),CH51="Finale"),"Finale",IF(OR(CI46="Finale",CI46="F+PF"),"Finale"," ")))</f>
        <v xml:space="preserve"> </v>
      </c>
      <c r="CL51" s="47" t="str">
        <f>IF(AND(CH51="Finale",CJ51="Finale",CG46="F+PF"),"Petite Finale",IF(AND(OR(CI46="Finale",CI46="F+PF"),CJ51="Finale"),"Finale",IF(OR(CK46="Finale",CK46="F+PF"),"Finale"," ")))</f>
        <v xml:space="preserve"> </v>
      </c>
      <c r="CN51" s="47" t="str">
        <f>IF(AND(CJ51="Finale",CL51="Finale",CI46="F+PF"),"Petite Finale",IF(AND(OR(CK46="Finale",CK46="F+PF"),CL51="Finale"),"Finale",IF(OR(CM46="Finale",CM46="F+PF"),"Finale"," ")))</f>
        <v xml:space="preserve"> </v>
      </c>
      <c r="CP51" s="47" t="str">
        <f>IF(AND(CL51="Finale",CN51="Finale",CK46="F+PF"),"Petite Finale",IF(AND(OR(CM46="Finale",CM46="F+PF"),CN51="Finale"),"Finale",IF(OR(CO46="Finale",CO46="F+PF"),"Finale"," ")))</f>
        <v xml:space="preserve"> </v>
      </c>
      <c r="CR51" s="47" t="str">
        <f>IF(AND(CN51="Finale",CP51="Finale",CM46="F+PF"),"Petite Finale",IF(AND(OR(CO46="Finale",CO46="F+PF"),CP51="Finale"),"Finale",IF(OR(CQ46="Finale",CQ46="F+PF"),"Finale"," ")))</f>
        <v xml:space="preserve"> </v>
      </c>
      <c r="DA51" s="17"/>
      <c r="DK51" s="18"/>
      <c r="DL51" s="18"/>
      <c r="DM51" s="18"/>
      <c r="DN51" s="18"/>
      <c r="DO51" s="18"/>
      <c r="DP51" s="18"/>
    </row>
    <row r="52" spans="1:120" s="50" customFormat="1" ht="26.25" customHeight="1">
      <c r="B52" s="52" t="str">
        <f>IF(COUNTIF(B50,"*essai*"),"Essais"," ")</f>
        <v xml:space="preserve"> </v>
      </c>
      <c r="C52" s="53"/>
      <c r="D52" s="33" t="str">
        <f>IF(AND(OR(A46="1/16",A46="1/8",A46="1/4",A46="1/2",A46="Finale",A46="F+PF"),C46=" "),B52,IF(COUNTIF(D50,"*essai*"),"Essais"," "))</f>
        <v xml:space="preserve"> </v>
      </c>
      <c r="E52" s="53"/>
      <c r="F52" s="33" t="str">
        <f>IF(AND(OR(A46="1/16",A46="1/8",A46="1/4",A46="F+PF",C46="1/16",C46="1/8",C46="1/4",C46="1/2",C46="Finale",C46="F+PF"),E46=" "),D52,IF(COUNTIF(F50,"*Essai*"),"Essais"," "))</f>
        <v xml:space="preserve"> </v>
      </c>
      <c r="G52" s="53"/>
      <c r="H52" s="53" t="str">
        <f>IF(AND(OR(A46="1/16",A46="1/8",A46="1/4",C46="1/16",C46="1/8",C46="1/4",C46="F+PF",E46="1/16",E46="1/8",E46="1/4",E46="1/2",E46="Finale",E46="F+PF"),G46=" "),F52,IF(COUNTIF(H50,"*Essai*"),"Essais"," "))</f>
        <v xml:space="preserve"> </v>
      </c>
      <c r="I52" s="53"/>
      <c r="J52" s="52" t="str">
        <f>IF(AND(OR(A46="1/16",A46="1/8",C46="1/16",C46="1/8",C46="1/4",E46="1/16",E46="1/8",E46="1/4",E46="F+PF",G46="1/16",G46="1/8",G46="1/4",G46="1/2",G46="Finale",G46="F+PF"),I46=" "),H52,IF(COUNTIF(J50,"*Essai*"),"Essais"," "))</f>
        <v xml:space="preserve"> </v>
      </c>
      <c r="K52" s="53"/>
      <c r="L52" s="33" t="str">
        <f>IF(AND(OR(A46="1/16",A46="1/8",C46="1/16",C46="1/8",E46="1/16",E46="1/8",E46="1/4",G46="1/16",G46="1/8",G46="1/4",G46="F+PF",I46="1/16",I46="1/8",I46="1/4",I46="1/2",I46="Finale",I46="F+PF"),K46=" "),J52,IF(COUNTIF(L50,"*Essai*"),"Essais"," "))</f>
        <v xml:space="preserve"> </v>
      </c>
      <c r="M52" s="53"/>
      <c r="N52" s="33" t="str">
        <f>IF(AND(OR(A46="1/16",A46="1/8",C46="1/16",C46="1/8",E46="1/16",E46="1/8",G46="1/16",G46="1/8",G46="1/4",I46="1/16",I46="1/8",I46="1/4",I46="F+PF",K46="1/16",K46="1/8",K46="1/4",K46="1/2",K46="Finale",K46="F+PF"),M46=" "),L52,IF(COUNTIF(N50,"*Essai*"),"Essais"," "))</f>
        <v xml:space="preserve"> </v>
      </c>
      <c r="O52" s="53"/>
      <c r="P52" s="53" t="str">
        <f>IF(AND(OR(A46="1/16",A46="1/8",C46="1/16",C46="1/8",E46="1/16",E46="1/8",G46="1/16",G46="1/8",I46="1/16",I46="1/8",I46="1/4",K46="1/16",K46="1/8",K46="1/4",K46="F+PF",M46="1/16",M46="1/8",M46="1/4",M46="1/2",M46="F+PF"),O46=" "),N52,IF(COUNTIF(P50,"*Essai*"),"Essais"," "))</f>
        <v xml:space="preserve"> </v>
      </c>
      <c r="Q52" s="53"/>
      <c r="R52" s="52" t="str">
        <f>IF(AND(OR(A46="1/16",C46="1/16",C46="1/8",E46="1/16",E46="1/8",G46="1/16",G46="1/8",I46="1/16",I46="1/8",K46="1/16",K46="1/8",K46="1/4",M46="1/16",M46="1/8",M46="1/4",M46="F+PF",O46="1/16",O46="1/8",O46="1/4",O46="1/2",O46="Finale",O46="F+PF"),Q46=" "),P52,IF(COUNTIF(R50,"*Essai*"),"Essais"," "))</f>
        <v xml:space="preserve"> </v>
      </c>
      <c r="S52" s="53"/>
      <c r="T52" s="33" t="str">
        <f>IF(AND(OR(A46="1/16",C46="1/16",E46="1/16",E46="1/8",G46="1/16",G46="1/8",I46="1/16",I46="1/8",K46="1/16",K46="1/8",M46="1/16",M46="1/8",M46="1/4",O46="1/16",O46="1/8",O46="1/4",O46="F+PF",Q46="1/16",Q46="1/8",Q46="1/4",Q46="1/2",Q46="FInale",Q46="F+PF"),S46=" "),R52,IF(COUNTIF(T50,"*Essai*"),"Essais"," "))</f>
        <v xml:space="preserve"> </v>
      </c>
      <c r="U52" s="53"/>
      <c r="V52" s="33" t="str">
        <f>IF(AND(OR(A46="1/16",C46="1/16",E46="1/16",G46="1/16",G46="1/8",I46="1/16",I46="1/8",K46="1/16",K46="1/8",M46="1/16",M46="1/8",O46="1/16",O46="1/8",O46="1/4",Q46="1/16",Q46="1/8",Q46="1/4",Q46="F+PF",S46="1/16",S46="1/8",S46="1/4",S46="1/2",S46="Finale",S46="F+PF"),U46=" "),T52,IF(COUNTIF(V50,"*Essai*"),"Essais"," "))</f>
        <v xml:space="preserve"> </v>
      </c>
      <c r="W52" s="53"/>
      <c r="X52" s="53" t="str">
        <f>IF(AND(OR(A46="1/16",C46="1/16",E46="1/16",G46="1/16",I46="1/16",I46="1/8",K46="1/16",K46="1/8",M46="1/16",M46="1/8",O46="1/16",O46="1/8",Q46="1/16",Q46="1/8",Q46="1/4",S46="1/16",S46="1/8",S46="1/4",S46="F+PF",U46="1/16",U46="1/8",U46="1/4",U46="1/2",U46="Finale",U46="F+PF"),W46=" "),V52,IF(COUNTIF(X50,"*Essai*"),"Essais"," "))</f>
        <v xml:space="preserve"> </v>
      </c>
      <c r="Y52" s="53"/>
      <c r="Z52" s="52" t="str">
        <f>IF(AND(OR(A46="1/16",C46="1/16",E46="1/16",G46="1/16",I46="1/16",K46="1/16",K46="1/8",M46="1/16",M46="1/8",O46="1/16",O46="1/8",Q46="1/16",Q46="1/8",S46="1/16",S46="1/8",S46="1/4",U46="1/16",U46="1/8",U46="1/4",U46="F+PF",W46="1/16",W46="1/8",W46="1/4",W46="1/2",W46="Finale",W46="F+PF"),Y46=" "),X52,IF(COUNTIF(Z50,"*Essai*"),"Essais"," "))</f>
        <v xml:space="preserve"> </v>
      </c>
      <c r="AA52" s="53"/>
      <c r="AB52" s="33" t="str">
        <f>IF(AND(OR(A46="1/16",C46="1/16",E46="1/16",G46="1/16",I46="1/16",K46="1/16",M46="1/16",M46="1/8",O46="1/16",O46="1/8",Q46="1/16",Q46="1/8",S46="1/16",S46="1/8",U46="1/16",U46="1/8",U46="1/4",W46="1/16",W46="1/8",W46="1/4",W46="F+PF",Y46="1/16",Y46="1/8",Y46="1/4",Y46="1/2",Y46="Finale",Y46="F+PF"),AA46=" "),Z52,IF(COUNTIF(AB50,"*Essai*"),"Essais"," "))</f>
        <v xml:space="preserve"> </v>
      </c>
      <c r="AC52" s="53"/>
      <c r="AD52" s="33" t="str">
        <f>IF(AND(OR(A46="1/16",C46="1/16",E46="1/16",G46="1/16",I46="1/16",K46="1/16",M46="1/16",O46="1/16",O46="1/8",Q46="1/16",Q46="1/8",S46="1/16",S46="1/8",U46="1/16",U46="1/8",W46="1/16",W46="1/8",W46="1/4",Y46="1/16",Y46="1/8",Y46="1/4",Y46="F+PF",AA46="1/16",AA46="1/8",AA46="1/4",AA46="1/2",AA46="Finale",AA46="F+PF"),AC46=" "),AB52,IF(COUNTIF(AD50,"*Essai*"),"Essais"," "))</f>
        <v xml:space="preserve"> </v>
      </c>
      <c r="AE52" s="53"/>
      <c r="AF52" s="53" t="str">
        <f>IF(AND(OR(A46="1/16",C46="1/16",E46="1/16",G46="1/16",I46="1/16",K46="1/16",M46="1/16",O46="1/16",Q46="1/16",Q46="1/8",S46="1/16",S46="1/8",U46="1/16",U46="1/8",W46="1/16",W46="1/8",Y46="1/16",Y46="1/8",Y46="1/4",AA46="1/16",AA46="1/8",AA46="1/4",AA46="F+PF",AC46="1/16",AC46="1/8",AC46="1/4",AC46="1/2",AC46="Finale",AC46="F+PF"),AE46=" "),AD52,IF(COUNTIF(AF50,"*Essai*"),"Essais"," "))</f>
        <v xml:space="preserve"> </v>
      </c>
      <c r="AG52" s="53"/>
      <c r="AH52" s="52" t="str">
        <f>IF(AND(OR(C46="1/16",E46="1/16",G46="1/16",I46="1/16",K46="1/16",M46="1/16",O46="1/16",Q46="1/16",S46="1/16",S46="1/8",U46="1/16",U46="1/8",W46="1/16",W46="1/8",Y46="1/16",Y46="1/8",AA46="1/16",AA46="1/8",AA46="1/4",AC46="1/16",AC46="1/8",AC46="1/4",AC46="F+PF",AE46="1/16",AE46="1/8",AE46="1/4",AE46="1/2",AE46="Finale",AE46="F+PF"),AG46=" "),AF52,IF(COUNTIF(AH50,"*Essai*"),"Essais"," "))</f>
        <v xml:space="preserve"> </v>
      </c>
      <c r="AI52" s="53"/>
      <c r="AJ52" s="33" t="str">
        <f>IF(AND(OR(E46="1/16",G46="1/16",I46="1/16",K46="1/16",M46="1/16",O46="1/16",Q46="1/16",S46="1/16",U46="1/16",U46="1/8",W46="1/16",W46="1/8",Y46="1/16",Y46="1/8",AA46="1/16",AA46="1/8",AC46="1/16",AC46="1/8",AC46="1/4",AE46="1/16",AE46="1/8",AE46="1/4",AE46="F+PF",AG46="1/16",AG46="1/8",AG46="1/4",AG46="1/2",AG46="Finale",AG46="F+PF"),AI46=" "),AH52,IF(COUNTIF(AJ50,"*Essai*"),"Essais"," "))</f>
        <v xml:space="preserve"> </v>
      </c>
      <c r="AK52" s="53"/>
      <c r="AL52" s="33" t="str">
        <f>IF(AND(OR(G46="1/16",I46="1/16",K46="1/16",M46="1/16",O46="1/16",Q46="1/16",S46="1/16",U46="1/16",W46="1/16",W46="1/8",Y46="1/16",Y46="1/8",AA46="1/16",AA46="1/8",AC46="1/16",AC46="1/8",AE46="1/16",AE46="1/8",AE46="1/4",AG46="1/16",AG46="1/8",AG46="1/4",AG46="F+PF",AI46="1/16",AI46="1/8",AI46="1/4",AI46="1/2",AI46="Finale",AI46="F+PF"),AK46=" "),AJ52,IF(COUNTIF(AL50,"*Essai*"),"Essais"," "))</f>
        <v xml:space="preserve"> </v>
      </c>
      <c r="AM52" s="53"/>
      <c r="AN52" s="53" t="str">
        <f>IF(AND(OR(I46="1/16",K46="1/16",M46="1/16",O46="1/16",Q46="1/16",S46="1/16",U46="1/16",W46="1/16",Y46="1/16",Y46="1/8",AA46="1/16",AA46="1/8",AC46="1/16",AC46="1/8",AE46="1/16",AE46="1/8",AG46="1/16",AG46="1/8",AG46="1/4",AI46="1/16",AI46="1/8",AI46="1/4",AI46="F+PF",AK46="1/16",AK46="1/8",AK46="1/4",AK46="1/2",AK46="Finale",AK46="F+PF"),AM46=" "),AL52,IF(COUNTIF(AN50,"*Essai*"),"Essais"," "))</f>
        <v xml:space="preserve"> </v>
      </c>
      <c r="AO52" s="53"/>
      <c r="AP52" s="52" t="str">
        <f>IF(AND(OR(K46="1/16",M46="1/16",O46="1/16",Q46="1/16",S46="1/16",U46="1/16",W46="1/16",Y46="1/16",AA46="1/16",AA46="1/8",AC46="1/16",AC46="1/8",AE46="1/16",AE46="1/8",AG46="1/16",AG46="1/8",AI46="1/16",AI46="1/8",AI46="1/4",AK46="1/16",AK46="1/8",AK46="1/4",AK46="F+PF",AM46="1/16",AM46="1/8",AM46="1/4",AM46="1/2",AM46="Finale",AM46="F+PF"),AO46=" "),AN52,IF(COUNTIF(AP50,"*Essai*"),"Essais"," "))</f>
        <v xml:space="preserve"> </v>
      </c>
      <c r="AQ52" s="53"/>
      <c r="AR52" s="33" t="str">
        <f>IF(AND(OR(M46="1/16",O46="1/16",Q46="1/16",S46="1/16",U46="1/16",W46="1/16",Y46="1/16",AA46="1/16",AC46="1/16",AC46="1/8",AE46="1/16",AE46="1/8",AG46="1/16",AG46="1/8",AI46="1/16",AI46="1/8",AK46="1/16",AK46="1/8",AK46="1/4",AM46="1/16",AM46="1/8",AM46="1/4",AM46="F+PF",AO46="1/16",AO46="1/8",AO46="1/4",AO46="1/2",AO46="Finale",AO46="F+PF"),AQ46=" "),AP52,IF(COUNTIF(AR50,"*Essai*"),"Essais"," "))</f>
        <v xml:space="preserve"> </v>
      </c>
      <c r="AS52" s="53"/>
      <c r="AT52" s="33" t="str">
        <f>IF(AND(OR(O46="1/16",Q46="1/16",S46="1/16",U46="1/16",W46="1/16",Y46="1/16",AA46="1/16",AC46="1/16",AE46="1/16",AE46="1/8",AG46="1/16",AG46="1/8",AI46="1/16",AI46="1/8",AK46="1/16",AK46="1/8",AM46="1/16",AM46="1/8",AM46="1/4",AO46="1/16",AO46="1/8",AO46="1/4",AO46="F+PF",AQ46="1/16",AQ46="1/8",AQ46="1/4",AQ46="1/2",AQ46="Finale",AQ46="F+PF"),AS46=" "),AR52,IF(COUNTIF(AT50,"*Essai*"),"Essais"," "))</f>
        <v xml:space="preserve"> </v>
      </c>
      <c r="AU52" s="53"/>
      <c r="AV52" s="53" t="str">
        <f>IF(AND(OR(Q46="1/16",S46="1/16",U46="1/16",W46="1/16",Y46="1/16",AA46="1/16",AC46="1/16",AE46="1/16",AG46="1/16",AG46="1/8",AI46="1/16",AI46="1/8",AK46="1/16",AK46="1/8",AM46="1/16",AM46="1/8",AO46="1/16",AO46="1/8",AO46="1/4",AQ46="1/16",AQ46="1/8",AQ46="1/4",AQ46="F+PF",AS46="1/16",AS46="1/8",AS46="1/4",AS46="1/2",AS46="Finale",AS46="F+PF"),AU46=" "),AT52,IF(COUNTIF(AV50,"*Essai*"),"Essais"," "))</f>
        <v xml:space="preserve"> </v>
      </c>
      <c r="AW52" s="53"/>
      <c r="AX52" s="52" t="str">
        <f>IF(AND(OR(S46="1/16",U46="1/16",W46="1/16",Y46="1/16",AA46="1/16",AC46="1/16",AE46="1/16",AG46="1/16",AI46="1/16",AI46="1/8",AK46="1/16",AK46="1/8",AM46="1/16",AM46="1/8",AO46="1/16",AO46="1/8",AQ46="1/16",AQ46="1/8",AQ46="1/4",AS46="1/16",AS46="1/8",AS46="1/4",AS46="F+PF",AU46="1/16",AU46="1/8",AU46="1/4",AU46="1/2",AU46="Finale",AU46="F+PF"),AW46=" "),AV52,IF(COUNTIF(AX50,"*Essai*"),"Essais"," "))</f>
        <v xml:space="preserve"> </v>
      </c>
      <c r="AY52" s="53"/>
      <c r="AZ52" s="33" t="str">
        <f>IF(AND(OR(U46="1/16",W46="1/16",Y46="1/16",AA46="1/16",AC46="1/16",AE46="1/16",AG46="1/16",AI46="1/16",AK46="1/16",AK46="1/8",AM46="1/16",AM46="1/8",AO46="1/16",AO46="1/8",AQ46="1/16",AQ46="1/8",AS46="1/16",AS46="1/8",AS46="1/4",AU46="1/16",AU46="1/8",AU46="1/4",AU46="F+PF",AW46="1/16",AW46="1/8",AW46="1/4",AW46="1/2",AW46="Finale",AW46="F+PF"),AY46=" "),AX52,IF(COUNTIF(AZ50,"*Essai*"),"Essais"," "))</f>
        <v xml:space="preserve"> </v>
      </c>
      <c r="BA52" s="53"/>
      <c r="BB52" s="33" t="str">
        <f>IF(AND(OR(W46="1/16",Y46="1/16",AA46="1/16",AC46="1/16",AE46="1/16",AG46="1/16",AI46="1/16",AK46="1/16",AM46="1/16",AM46="1/8",AO46="1/16",AO46="1/8",AQ46="1/16",AQ46="1/8",AS46="1/16",AS46="1/8",AU46="1/16",AU46="1/8",AU46="1/4",AW46="1/16",AW46="1/8",AW46="1/4",AW46="F+PF",AY46="1/16",AY46="1/8",AY46="1/2",AY46="Finale",AY46="F+PF"),BA46=" "),AZ52,IF(COUNTIF(BB50,"*Essai*"),"Essais"," "))</f>
        <v xml:space="preserve"> </v>
      </c>
      <c r="BC52" s="53"/>
      <c r="BD52" s="53" t="str">
        <f>IF(AND(OR(Y46="1/16",AA46="1/16",AC46="1/16",AE46="1/16",AG46="1/16",AI46="1/16",AK46="1/16",AM46="1/16",AO46="1/16",AO46="1/8",AQ46="1/16",AQ46="1/8",AS46="1/16",AS46="1/8",AU46="1/16",AU46="1/8",AW46="1/16",AW46="1/8",AW46="1/4",AY46="1/16",AY46="1/8",AY46="F+PF",BA46="1/16",BA46="1/8",BA46="1/4",BA46="1/2",BA46="Finale",BA46="F+PF"),BC46=" "),BB52,IF(COUNTIF(BD50,"*Essai*"),"Essais"," "))</f>
        <v xml:space="preserve"> </v>
      </c>
      <c r="BE52" s="53"/>
      <c r="BF52" s="52" t="str">
        <f>IF(AND(OR(AA46="1/16",AC46="1/16",AE46="1/16",AG46="1/16",AI46="1/16",AK46="1/16",AM46="1/16",AO46="1/16",AQ46="1/16",AQ46="1/8",AS46="1/16",AS46="1/8",AU46="1/16",AU46="1/8",AW46="1/16",AW46="1/8",AY46="1/16",AY46="1/8",AY46="1/4",BA46="1/16",BA46="1/8",BA46="1/4",BA46="F+PF",BC46="1/16",BC46="1/8",BC46="1/4",BC46="1/2",BC46="Finale",BC46="F+PF"),BE46=" "),BD52,IF(COUNTIF(BF50,"*Essai*"),"Essais"," "))</f>
        <v xml:space="preserve"> </v>
      </c>
      <c r="BG52" s="53"/>
      <c r="BH52" s="33" t="str">
        <f>IF(AND(OR(AC46="1/16",AE46="1/16",AG46="1/16",AI46="1/16",AK46="1/16",AM46="1/16",AO46="1/16",AQ46="1/16",AS46="1/16",AS46="1/8",AU46="1/16",AU46="1/8",AW46="1/16",AW46="1/8",AY46="1/16",AY46="1/8",BA46="1/16",BA46="1/8",BA46="1/4",BC46="1/16",BC46="1/8",BC46="1/4",BC46="F+PF",BE46="1/16",BE46="1/8",BE46="1/4",BE46="1/2",BE46="Finale",BE46="F+PF"),BG46=" "),BF52,IF(COUNTIF(BH50,"*Essai*"),"Essais"," "))</f>
        <v xml:space="preserve"> </v>
      </c>
      <c r="BI52" s="53"/>
      <c r="BJ52" s="33" t="str">
        <f>IF(AND(OR(AE46="1/16",AG46="1/16",AI46="1/16",AK46="1/16",AM46="1/16",AO46="1/16",AQ46="1/16",AS46="1/16",AU46="1/16",AU46="1/8",AW46="1/16",AW46="1/8",AY46="1/16",AY46="1/8",BA46="1/16",BA46="1/8",BC46="1/16",BC46="1/8",BC46="1/4",BE46="1/16",BE46="1/8",BE46="1/4",BE46="F+PF",BG46="1/16",BG46="1/8",BG46="1/4",BG46="1/2",BG46="Finale",BG46="F+PF"),BI46=" "),BH52,IF(COUNTIF(BJ50,"*Essai*"),"Essais"," "))</f>
        <v xml:space="preserve"> </v>
      </c>
      <c r="BK52" s="53"/>
      <c r="BL52" s="53" t="str">
        <f>IF(AND(OR(AG46="1/16",AI46="1/16",AK46="1/16",AM46="1/16",AO46="1/16",AQ46="1/16",AS46="1/16",AU46="1/16",AW46="1/16",AW46="1/8",AY46="1/16",AY46="1/8",BA46="1/16",BA46="1/8",BC46="1/16",BC46="1/8",BE46="1/16",BE46="1/8",BE46="1/4",BG46="1/16",BG46="1/8",BG46="1/4",BG46="F+PF",BI46="1/16",BI46="1/8",BI46="1/4",BI46="1/2",BI46="Finale",BI46="F+PF"),BK46=" "),BJ52,IF(COUNTIF(BL50,"*Essai*"),"Essais"," "))</f>
        <v xml:space="preserve"> </v>
      </c>
      <c r="BM52" s="53"/>
      <c r="BN52" s="52" t="str">
        <f>IF(AND(OR(AI46="1/16",AK46="1/16",AM46="1/16",AO46="1/16",AQ46="1/16",AS46="1/16",AU46="1/16",AW46="1/16",AY46="1/16",AY46="1/8",BA46="1/16",BA46="1/8",BC46="1/16",BC46="1/8",BE46="1/16",BE46="1/8",BG46="1/16",BG46="1/8",BG46="1/4",BI46="1/16",BI46="1/8",BI46="1/4",BI46="F+PF",BK46="1/16",BK46="1/8",BK46="1/4",BK46="1/2",BK46="Finale",BK46="F+PF"),BM46=" "),BL52,IF(COUNTIF(BN50,"*Essai*"),"Essais"," "))</f>
        <v xml:space="preserve"> </v>
      </c>
      <c r="BO52" s="53"/>
      <c r="BP52" s="33" t="str">
        <f>IF(AND(OR(AK46="1/16",AM46="1/16",AO46="1/16",AQ46="1/16",AS46="1/16",AU46="1/16",AW46="1/16",AY46="1/16",BA46="1/16",BA46="1/8",BC46="1/16",BC46="1/8",BE46="1/16",BE46="1/8",BG46="1/16",BG46="1/8",BI46="1/16",BI46="1/8",BI46="1/4",BK46="1/16",BK46="1/8",BK46="1/4",BK46="F+PF",BM46="1/16",BM46="1/8",BM46="1/4",BM46="1/2",BM46="Finale",BM46="F+PF"),BO46=" "),BN52,IF(COUNTIF(BP50,"*Essai*"),"Essais"," "))</f>
        <v xml:space="preserve"> </v>
      </c>
      <c r="BQ52" s="53"/>
      <c r="BR52" s="33" t="str">
        <f>IF(AND(OR(AM46="1/16",AO46="1/16",AQ46="1/16",AS46="1/16",AU46="1/16",AW46="1/16",AY46="1/16",BA46="1/16",BC46="1/16",BC46="1/8",BE46="1/16",BE46="1/8",BG46="1/16",BG46="1/8",BI46="1/16",BI46="1/8",BK46="1/16",BK46="1/8",BK46="1/4",BM46="1/16",BM46="1/8",BM46="1/4",BM46="F+PF",BO46="1/8",BO46="1/4",BO46="1/2",BO46="Finale",BO46="F+PF"),BQ46=" "),BP52,IF(COUNTIF(BR50,"*Essai*"),"Essais"," "))</f>
        <v xml:space="preserve"> </v>
      </c>
      <c r="BS52" s="53"/>
      <c r="BT52" s="53" t="str">
        <f>IF(AND(OR(AO46="1/16",AQ46="1/16",AS46="1/16",AU46="1/16",AW46="1/16",AY46="1/16",BA46="1/16",BC46="1/16",BE46="1/16",BE46="1/8",BG46="1/16",BG46="1/8",BI46="1/16",BI46="1/8",BK46="1/16",BK46="1/8",BM46="1/16",BM46="1/8",BM46="1/4",BO46="1/8",BO46="1/4",BO46="F+PF",BQ46="1/8",BQ46="1/4",BQ46="1/2",BQ46="Finale",BQ46="F+PF"),BS46=" "),BR52,IF(COUNTIF(BT50,"*Essai*"),"Essais"," "))</f>
        <v xml:space="preserve"> </v>
      </c>
      <c r="BU52" s="53"/>
      <c r="BV52" s="52" t="str">
        <f>IF(AND(OR(AQ46="1/16",AS46="1/16",AU46="1/16",AW46="1/16",AY46="1/16",BA46="1/16",BC46="1/16",BE46="1/16",BG46="1/16",BG46="1/8",BI46="1/16",BI46="1/8",BK46="1/16",BK46="1/8",BM46="1/16",BM46="1/8",BO46="1/8",BO46="1/4",BQ46="1/8",BQ46="1/4",BQ46="F+PF",BS46="1/8",BS46="1/4",BS46="1/2",BS46="Finale",BS46="F+PF"),BU46=" "),BT52,IF(COUNTIF(BV50,"*Essai*"),"Essais"," "))</f>
        <v xml:space="preserve"> </v>
      </c>
      <c r="BW52" s="53"/>
      <c r="BX52" s="33" t="str">
        <f>IF(AND(OR(AS46="1/16",AU46="1/16",AW46="1/16",AY46="1/16",BA46="1/16",BC46="1/16",BE46="1/16",BG46="1/16",BI46="1/16",BI46="1/8",BK46="1/16",BK46="1/8",BM46="1/16",BM46="1/8",BO46="1/8",BQ46="1/8",BQ46="1/4",BS46="1/8",BS46="1/4",BS46="F+PF",BU46="1/8",BU46="1/4",BU46="1/2",BU46="Finale",BU46="F+PF"),BW46=" "),BV52,IF(COUNTIF(BX50,"*Essai*"),"Essais"," "))</f>
        <v xml:space="preserve"> </v>
      </c>
      <c r="BY52" s="53"/>
      <c r="BZ52" s="33" t="str">
        <f>IF(AND(OR(AU46="1/16",AW46="1/16",AY46="1/16",BA46="1/16",BC46="1/16",BE46="1/16",BG46="1/16",BI46="1/16",BK46="1/16",BK46="1/8",BM46="1/16",BM46="1/8",BO46="1/8",BQ46="1/8",BS46="1/8",BS46="1/4",BU46="1/8",BU46="1/4",BU46="F+PF",BW46="1/8",BW46="1/4",BW46="1/2",BW46="Finale",BW46="F+PF"),BY46=" "),BX52,IF(COUNTIF(BZ50,"*Essai*"),"Essais"," "))</f>
        <v xml:space="preserve"> </v>
      </c>
      <c r="CA52" s="53"/>
      <c r="CB52" s="53" t="str">
        <f>IF(AND(OR(AW46="1/16",AY46="1/16",BA46="1/16",BC46="1/16",BE46="1/16",BG46="1/16",BI46="1/16",BK46="1/16",BM46="1/16",BM46="1/8",BO46="1/8",BQ46="1/8",BS46="1/8",BU46="1/8",BU46="1/4",BW46="1/8",BW46="1/4",BW46="F+PF",BY46="1/8",BY46="1/4",BY46="1/2",BY46="Finale",BY46="F+PF"),CA46=" "),BZ52,IF(COUNTIF(CB50,"*Essai*"),"Essais"," "))</f>
        <v xml:space="preserve"> </v>
      </c>
      <c r="CC52" s="53"/>
      <c r="CD52" s="52" t="str">
        <f>IF(AND(OR(AY46="1/16",BA46="1/16",BC46="1/16",BE46="1/16",BG46="1/16",BI46="1/16",BK46="1/16",BM46="1/16",BO46="1/8",BQ46="1/8",BS46="1/8",BU46="1/8",BW46="1/8",BW46="1/4",BY46="1/8",BY46="1/4",BY46="F+PF",CA46="1/8",CA46="1/4",CA46="1/2",CA46="Finale",CA46="F+PF"),CC46=" "),CB52,IF(COUNTIF(CD50,"*Essai*"),"Essais"," "))</f>
        <v xml:space="preserve"> </v>
      </c>
      <c r="CE52" s="53"/>
      <c r="CF52" s="33" t="str">
        <f>IF(AND(OR(BA46="1/16",BC46="1/16",BE46="1/16",BG46="1/16",BI46="1/16",BK46="1/16",BM46="1/16",BQ46="1/8",BS46="1/8",BU46="1/8",BW46="1/8",BY46="1/8",BY46="1/4",CA46="1/8",CA46="1/4",CA46="F+PF",CC46="1/8",CC46="1/4",CC46="1/2",CC46="Finale",CC46="F+PF"),CE46=" "),CD52,IF(COUNTIF(CF50,"*Essai*"),"Essais"," "))</f>
        <v xml:space="preserve"> </v>
      </c>
      <c r="CG52" s="53"/>
      <c r="CH52" s="33" t="str">
        <f>IF(AND(OR(BC46="1/16",BE46="1/16",BG46="1/16",BI46="1/16",BK46="1/16",BM46="1/16",BS46="1/8",BU46="1/8",BW46="1/8",BY46="1/8",CA46="1/8",CA46="1/4",CC46="1/8",CC46="1/4",CC46="F+PF",CE46="1/4",CE46="1/2",CE46="Finale",CE46="F+PF"),CG46=" "),CF52,IF(COUNTIF(CH50,"*Essai*"),"Essais"," "))</f>
        <v xml:space="preserve"> </v>
      </c>
      <c r="CI52" s="53"/>
      <c r="CJ52" s="53" t="str">
        <f>IF(AND(OR(BE46="1/16",BG46="1/16",BI46="1/16",BK46="1/16",BM46="1/16",BU46="1/8",BW46="1/8",BY46="1/8",CA46="1/8",CC46="1/8",CC46="1/4",CE46="1/4",CE46="F+PF",CG46="1/4",CG46="1/2",CG46="Finale",CG46="F+PF"),CI46=" "),CH52,IF(COUNTIF(CJ50,"*Essai*"),"Essais"," "))</f>
        <v xml:space="preserve"> </v>
      </c>
      <c r="CK52" s="53"/>
      <c r="CL52" s="52" t="str">
        <f>IF(AND(OR(BG46="1/16",BI46="1/16",BK46="1/16",BM46="1/16",BW46="1/8",BY46="1/8",CA46="1/8",CC46="1/8",CE46="1/4",CG46="1/4",CG46="F+PF",CI46="1/4",CI46="1/2",CI46="Finale",CI46="F+PF"),CK46=" "),CJ52,IF(COUNTIF(CL50,"*Essai*"),"Essais"," "))</f>
        <v xml:space="preserve"> </v>
      </c>
      <c r="CM52" s="53"/>
      <c r="CN52" s="33" t="str">
        <f>IF(AND(OR(BI46="1/16",BK46="1/16",BM46="1/16",BY46="1/8",CA46="1/8",CC46="1/8",CG46="1/4",CI46="1/4",CI46="F+PF",CK46="1/4",CK46="1/2",CK46="Finale",CK46="F+PF"),CM46=" "),CL52,IF(COUNTIF(CN50,"*Essai*"),"Essais"," "))</f>
        <v xml:space="preserve"> </v>
      </c>
      <c r="CO52" s="53"/>
      <c r="CP52" s="33" t="str">
        <f>IF(AND(OR(BK46="1/16",BM46="1/16",CA46="1/8",CC46="1/8",CI46="1/4",CK46="1/4",CK46="F+PF",CM46="1/2",CM46="Finale",CM46="F+PF"),CO46=" "),CN52,IF(COUNTIF(CP50,"*Essai*"),"Essais"," "))</f>
        <v xml:space="preserve"> </v>
      </c>
      <c r="CQ52" s="53"/>
      <c r="CR52" s="53" t="str">
        <f>IF(AND(OR(BM46="1/16",CC46="1/8",CK46="1/4",CM46="F+PF",CO46="1/2",CO46="Finale"),CQ46=" "),CP52,IF(COUNTIF(CR50,"*Essai*"),"Essais"," "))</f>
        <v xml:space="preserve"> </v>
      </c>
      <c r="CS52" s="53"/>
      <c r="DA52" s="22"/>
      <c r="DK52" s="23"/>
      <c r="DL52" s="23"/>
      <c r="DM52" s="23"/>
      <c r="DN52" s="23"/>
      <c r="DO52" s="23"/>
      <c r="DP52" s="23"/>
    </row>
    <row r="53" spans="1:120" s="50" customFormat="1" ht="26.25" customHeight="1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E53" s="51"/>
      <c r="BF53" s="51"/>
      <c r="BG53" s="51"/>
      <c r="DA53" s="22"/>
      <c r="DK53" s="23"/>
      <c r="DL53" s="23"/>
      <c r="DM53" s="23"/>
      <c r="DN53" s="23"/>
      <c r="DO53" s="23"/>
      <c r="DP53" s="23"/>
    </row>
  </sheetData>
  <sheetProtection sheet="1" objects="1" scenarios="1" selectLockedCells="1"/>
  <mergeCells count="10">
    <mergeCell ref="B1:AG1"/>
    <mergeCell ref="AH1:BM1"/>
    <mergeCell ref="BN1:CS1"/>
    <mergeCell ref="A2:C2"/>
    <mergeCell ref="D2:F2"/>
    <mergeCell ref="DB4:DD4"/>
    <mergeCell ref="DE4:DG4"/>
    <mergeCell ref="DH4:DJ4"/>
    <mergeCell ref="DK4:DM4"/>
    <mergeCell ref="DN4:DP4"/>
  </mergeCells>
  <conditionalFormatting sqref="B8:AZ8 BB8 BF8 BD8 BV8 BH8 BT8 BR8 BP8 BN8 BL8 BJ8 CR8 BX8 CP8 CN8 CL8 CJ8 CH8 CF8 CD8 CB8 BZ8">
    <cfRule type="colorScale" priority="3838">
      <colorScale>
        <cfvo type="num" val="0"/>
        <cfvo type="num" val="1"/>
        <cfvo type="num" val="2"/>
        <color theme="0"/>
        <color rgb="FF00B0F0"/>
        <color theme="9" tint="0.39997558519241921"/>
      </colorScale>
    </cfRule>
  </conditionalFormatting>
  <conditionalFormatting sqref="F12 D12 A6:CZ6 DI7:DI33 DH6:DI6 DK6:DL6 DN6:DO6 DQ6:XFD6 DL7:DL33 DO7:DO33">
    <cfRule type="cellIs" dxfId="1549" priority="3834" operator="equal">
      <formula>"Poulies"</formula>
    </cfRule>
    <cfRule type="cellIs" dxfId="1548" priority="3835" operator="equal">
      <formula>"Classique"</formula>
    </cfRule>
  </conditionalFormatting>
  <conditionalFormatting sqref="DH12:DI12 DK12:DL12 DN12:DO12 DQ12:XFD12 A12:CZ12">
    <cfRule type="cellIs" dxfId="1547" priority="3829" operator="equal">
      <formula>"Essais"</formula>
    </cfRule>
  </conditionalFormatting>
  <conditionalFormatting sqref="C12">
    <cfRule type="expression" dxfId="1546" priority="3828">
      <formula>B12="Essais"</formula>
    </cfRule>
  </conditionalFormatting>
  <conditionalFormatting sqref="E12">
    <cfRule type="expression" dxfId="1545" priority="3827">
      <formula>D12="essais"</formula>
    </cfRule>
  </conditionalFormatting>
  <conditionalFormatting sqref="A7:CZ7 DI7 DK7:DL7 DN7:DO7 DQ7:XFD7">
    <cfRule type="cellIs" dxfId="1544" priority="3802" operator="equal">
      <formula>0</formula>
    </cfRule>
    <cfRule type="notContainsBlanks" dxfId="1543" priority="3803">
      <formula>LEN(TRIM(A7))&gt;0</formula>
    </cfRule>
  </conditionalFormatting>
  <conditionalFormatting sqref="CT22:DB22 DE22 DH22:DI22 DK22:DL22 DN22:DO22 DQ22:XFD22">
    <cfRule type="cellIs" dxfId="1542" priority="2632" operator="equal">
      <formula>"Essais"</formula>
    </cfRule>
  </conditionalFormatting>
  <conditionalFormatting sqref="A17 DH17:DI17 DK17:DL17 DN17:DO17 DQ17:XFD17 CT17:CZ17">
    <cfRule type="containsBlanks" dxfId="1541" priority="2605">
      <formula>LEN(TRIM(A17))=0</formula>
    </cfRule>
    <cfRule type="notContainsBlanks" dxfId="1540" priority="2606">
      <formula>LEN(TRIM(A17))&gt;0</formula>
    </cfRule>
  </conditionalFormatting>
  <conditionalFormatting sqref="CT32:DB32 DE32 DH32:DI32 DL32 DN32:DO32 DQ32:XFD32">
    <cfRule type="cellIs" dxfId="1539" priority="2574" operator="equal">
      <formula>"Essais"</formula>
    </cfRule>
  </conditionalFormatting>
  <conditionalFormatting sqref="A27 DE27 DH27:DI27 DK27:DL27 DN27:DO27 DQ27:XFD27 CT27:DB27">
    <cfRule type="containsBlanks" dxfId="1538" priority="2547">
      <formula>LEN(TRIM(A27))=0</formula>
    </cfRule>
    <cfRule type="notContainsBlanks" dxfId="1537" priority="2548">
      <formula>LEN(TRIM(A27))&gt;0</formula>
    </cfRule>
  </conditionalFormatting>
  <conditionalFormatting sqref="CT42:XFD42">
    <cfRule type="cellIs" dxfId="1536" priority="2516" operator="equal">
      <formula>"Essais"</formula>
    </cfRule>
  </conditionalFormatting>
  <conditionalFormatting sqref="A37 CT37:XFD37">
    <cfRule type="containsBlanks" dxfId="1535" priority="2489">
      <formula>LEN(TRIM(A37))=0</formula>
    </cfRule>
    <cfRule type="notContainsBlanks" dxfId="1534" priority="2490">
      <formula>LEN(TRIM(A37))&gt;0</formula>
    </cfRule>
  </conditionalFormatting>
  <conditionalFormatting sqref="CT52:XFD52">
    <cfRule type="cellIs" dxfId="1533" priority="2458" operator="equal">
      <formula>"Essais"</formula>
    </cfRule>
  </conditionalFormatting>
  <conditionalFormatting sqref="A47 CT47:XFD47">
    <cfRule type="containsBlanks" dxfId="1532" priority="2431">
      <formula>LEN(TRIM(A47))=0</formula>
    </cfRule>
    <cfRule type="notContainsBlanks" dxfId="1531" priority="2432">
      <formula>LEN(TRIM(A47))&gt;0</formula>
    </cfRule>
  </conditionalFormatting>
  <conditionalFormatting sqref="B10">
    <cfRule type="expression" dxfId="1530" priority="1896">
      <formula>B7&lt;&gt;0</formula>
    </cfRule>
  </conditionalFormatting>
  <conditionalFormatting sqref="C10">
    <cfRule type="expression" dxfId="1529" priority="1895">
      <formula>B7&lt;&gt;0</formula>
    </cfRule>
  </conditionalFormatting>
  <conditionalFormatting sqref="D10">
    <cfRule type="expression" dxfId="1528" priority="1894">
      <formula>D7&lt;&gt;0</formula>
    </cfRule>
  </conditionalFormatting>
  <conditionalFormatting sqref="E10">
    <cfRule type="expression" dxfId="1527" priority="1893">
      <formula>D7&lt;&gt;0</formula>
    </cfRule>
  </conditionalFormatting>
  <conditionalFormatting sqref="F10">
    <cfRule type="expression" dxfId="1526" priority="1892">
      <formula>F7&lt;&gt;0</formula>
    </cfRule>
  </conditionalFormatting>
  <conditionalFormatting sqref="G10">
    <cfRule type="expression" dxfId="1525" priority="1891">
      <formula>F7&lt;&gt;0</formula>
    </cfRule>
  </conditionalFormatting>
  <conditionalFormatting sqref="H10">
    <cfRule type="expression" dxfId="1524" priority="1890">
      <formula>H7&lt;&gt;0</formula>
    </cfRule>
  </conditionalFormatting>
  <conditionalFormatting sqref="I10">
    <cfRule type="expression" dxfId="1523" priority="1889">
      <formula>H7&lt;&gt;0</formula>
    </cfRule>
  </conditionalFormatting>
  <conditionalFormatting sqref="J10">
    <cfRule type="expression" dxfId="1522" priority="1888">
      <formula>J7&lt;&gt;0</formula>
    </cfRule>
  </conditionalFormatting>
  <conditionalFormatting sqref="K10">
    <cfRule type="expression" dxfId="1521" priority="1887">
      <formula>J7&lt;&gt;0</formula>
    </cfRule>
  </conditionalFormatting>
  <conditionalFormatting sqref="L10">
    <cfRule type="expression" dxfId="1520" priority="1886">
      <formula>L7&lt;&gt;0</formula>
    </cfRule>
  </conditionalFormatting>
  <conditionalFormatting sqref="M10">
    <cfRule type="expression" dxfId="1519" priority="1885">
      <formula>L7&lt;&gt;0</formula>
    </cfRule>
  </conditionalFormatting>
  <conditionalFormatting sqref="J10">
    <cfRule type="expression" dxfId="1518" priority="1884">
      <formula>J7&lt;&gt;0</formula>
    </cfRule>
  </conditionalFormatting>
  <conditionalFormatting sqref="K10">
    <cfRule type="expression" dxfId="1517" priority="1883">
      <formula>J7&lt;&gt;0</formula>
    </cfRule>
  </conditionalFormatting>
  <conditionalFormatting sqref="L10">
    <cfRule type="expression" dxfId="1516" priority="1882">
      <formula>L7&lt;&gt;0</formula>
    </cfRule>
  </conditionalFormatting>
  <conditionalFormatting sqref="M10">
    <cfRule type="expression" dxfId="1515" priority="1881">
      <formula>L7&lt;&gt;0</formula>
    </cfRule>
  </conditionalFormatting>
  <conditionalFormatting sqref="N10">
    <cfRule type="expression" dxfId="1514" priority="1880">
      <formula>N7&lt;&gt;0</formula>
    </cfRule>
  </conditionalFormatting>
  <conditionalFormatting sqref="O10">
    <cfRule type="expression" dxfId="1513" priority="1879">
      <formula>N7&lt;&gt;0</formula>
    </cfRule>
  </conditionalFormatting>
  <conditionalFormatting sqref="P10">
    <cfRule type="expression" dxfId="1512" priority="1878">
      <formula>P7&lt;&gt;0</formula>
    </cfRule>
  </conditionalFormatting>
  <conditionalFormatting sqref="Q10">
    <cfRule type="expression" dxfId="1511" priority="1877">
      <formula>P7&lt;&gt;0</formula>
    </cfRule>
  </conditionalFormatting>
  <conditionalFormatting sqref="R10">
    <cfRule type="expression" dxfId="1510" priority="1876">
      <formula>R7&lt;&gt;0</formula>
    </cfRule>
  </conditionalFormatting>
  <conditionalFormatting sqref="S10">
    <cfRule type="expression" dxfId="1509" priority="1875">
      <formula>R7&lt;&gt;0</formula>
    </cfRule>
  </conditionalFormatting>
  <conditionalFormatting sqref="T10">
    <cfRule type="expression" dxfId="1508" priority="1874">
      <formula>T7&lt;&gt;0</formula>
    </cfRule>
  </conditionalFormatting>
  <conditionalFormatting sqref="U10">
    <cfRule type="expression" dxfId="1507" priority="1873">
      <formula>T7&lt;&gt;0</formula>
    </cfRule>
  </conditionalFormatting>
  <conditionalFormatting sqref="R10">
    <cfRule type="expression" dxfId="1506" priority="1872">
      <formula>R7&lt;&gt;0</formula>
    </cfRule>
  </conditionalFormatting>
  <conditionalFormatting sqref="S10">
    <cfRule type="expression" dxfId="1505" priority="1871">
      <formula>R7&lt;&gt;0</formula>
    </cfRule>
  </conditionalFormatting>
  <conditionalFormatting sqref="T10">
    <cfRule type="expression" dxfId="1504" priority="1870">
      <formula>T7&lt;&gt;0</formula>
    </cfRule>
  </conditionalFormatting>
  <conditionalFormatting sqref="U10">
    <cfRule type="expression" dxfId="1503" priority="1869">
      <formula>T7&lt;&gt;0</formula>
    </cfRule>
  </conditionalFormatting>
  <conditionalFormatting sqref="V10">
    <cfRule type="expression" dxfId="1502" priority="1868">
      <formula>V7&lt;&gt;0</formula>
    </cfRule>
  </conditionalFormatting>
  <conditionalFormatting sqref="W10">
    <cfRule type="expression" dxfId="1501" priority="1867">
      <formula>V7&lt;&gt;0</formula>
    </cfRule>
  </conditionalFormatting>
  <conditionalFormatting sqref="X10">
    <cfRule type="expression" dxfId="1500" priority="1866">
      <formula>X7&lt;&gt;0</formula>
    </cfRule>
  </conditionalFormatting>
  <conditionalFormatting sqref="Y10">
    <cfRule type="expression" dxfId="1499" priority="1865">
      <formula>X7&lt;&gt;0</formula>
    </cfRule>
  </conditionalFormatting>
  <conditionalFormatting sqref="Z10">
    <cfRule type="expression" dxfId="1498" priority="1864">
      <formula>Z7&lt;&gt;0</formula>
    </cfRule>
  </conditionalFormatting>
  <conditionalFormatting sqref="AA10">
    <cfRule type="expression" dxfId="1497" priority="1863">
      <formula>Z7&lt;&gt;0</formula>
    </cfRule>
  </conditionalFormatting>
  <conditionalFormatting sqref="AB10">
    <cfRule type="expression" dxfId="1496" priority="1862">
      <formula>AB7&lt;&gt;0</formula>
    </cfRule>
  </conditionalFormatting>
  <conditionalFormatting sqref="AC10">
    <cfRule type="expression" dxfId="1495" priority="1861">
      <formula>AB7&lt;&gt;0</formula>
    </cfRule>
  </conditionalFormatting>
  <conditionalFormatting sqref="Z10">
    <cfRule type="expression" dxfId="1494" priority="1860">
      <formula>Z7&lt;&gt;0</formula>
    </cfRule>
  </conditionalFormatting>
  <conditionalFormatting sqref="AA10">
    <cfRule type="expression" dxfId="1493" priority="1859">
      <formula>Z7&lt;&gt;0</formula>
    </cfRule>
  </conditionalFormatting>
  <conditionalFormatting sqref="AB10">
    <cfRule type="expression" dxfId="1492" priority="1858">
      <formula>AB7&lt;&gt;0</formula>
    </cfRule>
  </conditionalFormatting>
  <conditionalFormatting sqref="AC10">
    <cfRule type="expression" dxfId="1491" priority="1857">
      <formula>AB7&lt;&gt;0</formula>
    </cfRule>
  </conditionalFormatting>
  <conditionalFormatting sqref="AD10">
    <cfRule type="expression" dxfId="1490" priority="1856">
      <formula>AD7&lt;&gt;0</formula>
    </cfRule>
  </conditionalFormatting>
  <conditionalFormatting sqref="AE10">
    <cfRule type="expression" dxfId="1489" priority="1855">
      <formula>AD7&lt;&gt;0</formula>
    </cfRule>
  </conditionalFormatting>
  <conditionalFormatting sqref="AF10">
    <cfRule type="expression" dxfId="1488" priority="1854">
      <formula>AF7&lt;&gt;0</formula>
    </cfRule>
  </conditionalFormatting>
  <conditionalFormatting sqref="AG10">
    <cfRule type="expression" dxfId="1487" priority="1853">
      <formula>AF7&lt;&gt;0</formula>
    </cfRule>
  </conditionalFormatting>
  <conditionalFormatting sqref="AH10">
    <cfRule type="expression" dxfId="1486" priority="1852">
      <formula>AH7&lt;&gt;0</formula>
    </cfRule>
  </conditionalFormatting>
  <conditionalFormatting sqref="AI10">
    <cfRule type="expression" dxfId="1485" priority="1851">
      <formula>AH7&lt;&gt;0</formula>
    </cfRule>
  </conditionalFormatting>
  <conditionalFormatting sqref="AJ10">
    <cfRule type="expression" dxfId="1484" priority="1850">
      <formula>AJ7&lt;&gt;0</formula>
    </cfRule>
  </conditionalFormatting>
  <conditionalFormatting sqref="AK10">
    <cfRule type="expression" dxfId="1483" priority="1849">
      <formula>AJ7&lt;&gt;0</formula>
    </cfRule>
  </conditionalFormatting>
  <conditionalFormatting sqref="AH10">
    <cfRule type="expression" dxfId="1482" priority="1848">
      <formula>AH7&lt;&gt;0</formula>
    </cfRule>
  </conditionalFormatting>
  <conditionalFormatting sqref="AI10">
    <cfRule type="expression" dxfId="1481" priority="1847">
      <formula>AH7&lt;&gt;0</formula>
    </cfRule>
  </conditionalFormatting>
  <conditionalFormatting sqref="AJ10">
    <cfRule type="expression" dxfId="1480" priority="1846">
      <formula>AJ7&lt;&gt;0</formula>
    </cfRule>
  </conditionalFormatting>
  <conditionalFormatting sqref="AK10">
    <cfRule type="expression" dxfId="1479" priority="1845">
      <formula>AJ7&lt;&gt;0</formula>
    </cfRule>
  </conditionalFormatting>
  <conditionalFormatting sqref="AL10">
    <cfRule type="expression" dxfId="1478" priority="1844">
      <formula>AL7&lt;&gt;0</formula>
    </cfRule>
  </conditionalFormatting>
  <conditionalFormatting sqref="AM10">
    <cfRule type="expression" dxfId="1477" priority="1843">
      <formula>AL7&lt;&gt;0</formula>
    </cfRule>
  </conditionalFormatting>
  <conditionalFormatting sqref="AN10">
    <cfRule type="expression" dxfId="1476" priority="1842">
      <formula>AN7&lt;&gt;0</formula>
    </cfRule>
  </conditionalFormatting>
  <conditionalFormatting sqref="AO10">
    <cfRule type="expression" dxfId="1475" priority="1841">
      <formula>AN7&lt;&gt;0</formula>
    </cfRule>
  </conditionalFormatting>
  <conditionalFormatting sqref="AP10">
    <cfRule type="expression" dxfId="1474" priority="1840">
      <formula>AP7&lt;&gt;0</formula>
    </cfRule>
  </conditionalFormatting>
  <conditionalFormatting sqref="AQ10">
    <cfRule type="expression" dxfId="1473" priority="1839">
      <formula>AP7&lt;&gt;0</formula>
    </cfRule>
  </conditionalFormatting>
  <conditionalFormatting sqref="AR10">
    <cfRule type="expression" dxfId="1472" priority="1838">
      <formula>AR7&lt;&gt;0</formula>
    </cfRule>
  </conditionalFormatting>
  <conditionalFormatting sqref="AS10">
    <cfRule type="expression" dxfId="1471" priority="1837">
      <formula>AR7&lt;&gt;0</formula>
    </cfRule>
  </conditionalFormatting>
  <conditionalFormatting sqref="AP10">
    <cfRule type="expression" dxfId="1470" priority="1836">
      <formula>AP7&lt;&gt;0</formula>
    </cfRule>
  </conditionalFormatting>
  <conditionalFormatting sqref="AQ10">
    <cfRule type="expression" dxfId="1469" priority="1835">
      <formula>AP7&lt;&gt;0</formula>
    </cfRule>
  </conditionalFormatting>
  <conditionalFormatting sqref="AR10">
    <cfRule type="expression" dxfId="1468" priority="1834">
      <formula>AR7&lt;&gt;0</formula>
    </cfRule>
  </conditionalFormatting>
  <conditionalFormatting sqref="AS10">
    <cfRule type="expression" dxfId="1467" priority="1833">
      <formula>AR7&lt;&gt;0</formula>
    </cfRule>
  </conditionalFormatting>
  <conditionalFormatting sqref="AT10">
    <cfRule type="expression" dxfId="1466" priority="1832">
      <formula>AT7&lt;&gt;0</formula>
    </cfRule>
  </conditionalFormatting>
  <conditionalFormatting sqref="AU10">
    <cfRule type="expression" dxfId="1465" priority="1831">
      <formula>AT7&lt;&gt;0</formula>
    </cfRule>
  </conditionalFormatting>
  <conditionalFormatting sqref="AV10">
    <cfRule type="expression" dxfId="1464" priority="1830">
      <formula>AV7&lt;&gt;0</formula>
    </cfRule>
  </conditionalFormatting>
  <conditionalFormatting sqref="AW10">
    <cfRule type="expression" dxfId="1463" priority="1829">
      <formula>AV7&lt;&gt;0</formula>
    </cfRule>
  </conditionalFormatting>
  <conditionalFormatting sqref="AX10">
    <cfRule type="expression" dxfId="1462" priority="1828">
      <formula>AX7&lt;&gt;0</formula>
    </cfRule>
  </conditionalFormatting>
  <conditionalFormatting sqref="AY10">
    <cfRule type="expression" dxfId="1461" priority="1827">
      <formula>AX7&lt;&gt;0</formula>
    </cfRule>
  </conditionalFormatting>
  <conditionalFormatting sqref="AZ10">
    <cfRule type="expression" dxfId="1460" priority="1826">
      <formula>AZ7&lt;&gt;0</formula>
    </cfRule>
  </conditionalFormatting>
  <conditionalFormatting sqref="BA10">
    <cfRule type="expression" dxfId="1459" priority="1825">
      <formula>AZ7&lt;&gt;0</formula>
    </cfRule>
  </conditionalFormatting>
  <conditionalFormatting sqref="AX10">
    <cfRule type="expression" dxfId="1458" priority="1824">
      <formula>AX7&lt;&gt;0</formula>
    </cfRule>
  </conditionalFormatting>
  <conditionalFormatting sqref="AY10">
    <cfRule type="expression" dxfId="1457" priority="1823">
      <formula>AX7&lt;&gt;0</formula>
    </cfRule>
  </conditionalFormatting>
  <conditionalFormatting sqref="AZ10">
    <cfRule type="expression" dxfId="1456" priority="1822">
      <formula>AZ7&lt;&gt;0</formula>
    </cfRule>
  </conditionalFormatting>
  <conditionalFormatting sqref="BA10">
    <cfRule type="expression" dxfId="1455" priority="1821">
      <formula>AZ7&lt;&gt;0</formula>
    </cfRule>
  </conditionalFormatting>
  <conditionalFormatting sqref="BB10">
    <cfRule type="expression" dxfId="1454" priority="1820">
      <formula>BB7&lt;&gt;0</formula>
    </cfRule>
  </conditionalFormatting>
  <conditionalFormatting sqref="BC10">
    <cfRule type="expression" dxfId="1453" priority="1819">
      <formula>BB7&lt;&gt;0</formula>
    </cfRule>
  </conditionalFormatting>
  <conditionalFormatting sqref="BD10">
    <cfRule type="expression" dxfId="1452" priority="1818">
      <formula>BD7&lt;&gt;0</formula>
    </cfRule>
  </conditionalFormatting>
  <conditionalFormatting sqref="BE10">
    <cfRule type="expression" dxfId="1451" priority="1817">
      <formula>BD7&lt;&gt;0</formula>
    </cfRule>
  </conditionalFormatting>
  <conditionalFormatting sqref="BF10">
    <cfRule type="expression" dxfId="1450" priority="1816">
      <formula>BF7&lt;&gt;0</formula>
    </cfRule>
  </conditionalFormatting>
  <conditionalFormatting sqref="BG10">
    <cfRule type="expression" dxfId="1449" priority="1815">
      <formula>BF7&lt;&gt;0</formula>
    </cfRule>
  </conditionalFormatting>
  <conditionalFormatting sqref="BH10">
    <cfRule type="expression" dxfId="1448" priority="1814">
      <formula>BH7&lt;&gt;0</formula>
    </cfRule>
  </conditionalFormatting>
  <conditionalFormatting sqref="BI10">
    <cfRule type="expression" dxfId="1447" priority="1813">
      <formula>BH7&lt;&gt;0</formula>
    </cfRule>
  </conditionalFormatting>
  <conditionalFormatting sqref="BF10">
    <cfRule type="expression" dxfId="1446" priority="1812">
      <formula>BF7&lt;&gt;0</formula>
    </cfRule>
  </conditionalFormatting>
  <conditionalFormatting sqref="BG10">
    <cfRule type="expression" dxfId="1445" priority="1811">
      <formula>BF7&lt;&gt;0</formula>
    </cfRule>
  </conditionalFormatting>
  <conditionalFormatting sqref="BH10">
    <cfRule type="expression" dxfId="1444" priority="1810">
      <formula>BH7&lt;&gt;0</formula>
    </cfRule>
  </conditionalFormatting>
  <conditionalFormatting sqref="BI10">
    <cfRule type="expression" dxfId="1443" priority="1809">
      <formula>BH7&lt;&gt;0</formula>
    </cfRule>
  </conditionalFormatting>
  <conditionalFormatting sqref="BJ10">
    <cfRule type="expression" dxfId="1442" priority="1808">
      <formula>BJ7&lt;&gt;0</formula>
    </cfRule>
  </conditionalFormatting>
  <conditionalFormatting sqref="BK10">
    <cfRule type="expression" dxfId="1441" priority="1807">
      <formula>BJ7&lt;&gt;0</formula>
    </cfRule>
  </conditionalFormatting>
  <conditionalFormatting sqref="BL10">
    <cfRule type="expression" dxfId="1440" priority="1806">
      <formula>BL7&lt;&gt;0</formula>
    </cfRule>
  </conditionalFormatting>
  <conditionalFormatting sqref="BM10">
    <cfRule type="expression" dxfId="1439" priority="1805">
      <formula>BL7&lt;&gt;0</formula>
    </cfRule>
  </conditionalFormatting>
  <conditionalFormatting sqref="BN10">
    <cfRule type="expression" dxfId="1438" priority="1804">
      <formula>BN7&lt;&gt;0</formula>
    </cfRule>
  </conditionalFormatting>
  <conditionalFormatting sqref="BO10">
    <cfRule type="expression" dxfId="1437" priority="1803">
      <formula>BN7&lt;&gt;0</formula>
    </cfRule>
  </conditionalFormatting>
  <conditionalFormatting sqref="BP10">
    <cfRule type="expression" dxfId="1436" priority="1802">
      <formula>BP7&lt;&gt;0</formula>
    </cfRule>
  </conditionalFormatting>
  <conditionalFormatting sqref="BQ10">
    <cfRule type="expression" dxfId="1435" priority="1801">
      <formula>BP7&lt;&gt;0</formula>
    </cfRule>
  </conditionalFormatting>
  <conditionalFormatting sqref="BN10">
    <cfRule type="expression" dxfId="1434" priority="1800">
      <formula>BN7&lt;&gt;0</formula>
    </cfRule>
  </conditionalFormatting>
  <conditionalFormatting sqref="BO10">
    <cfRule type="expression" dxfId="1433" priority="1799">
      <formula>BN7&lt;&gt;0</formula>
    </cfRule>
  </conditionalFormatting>
  <conditionalFormatting sqref="BP10">
    <cfRule type="expression" dxfId="1432" priority="1798">
      <formula>BP7&lt;&gt;0</formula>
    </cfRule>
  </conditionalFormatting>
  <conditionalFormatting sqref="BQ10">
    <cfRule type="expression" dxfId="1431" priority="1797">
      <formula>BP7&lt;&gt;0</formula>
    </cfRule>
  </conditionalFormatting>
  <conditionalFormatting sqref="BR10">
    <cfRule type="expression" dxfId="1430" priority="1796">
      <formula>BR7&lt;&gt;0</formula>
    </cfRule>
  </conditionalFormatting>
  <conditionalFormatting sqref="BS10">
    <cfRule type="expression" dxfId="1429" priority="1795">
      <formula>BR7&lt;&gt;0</formula>
    </cfRule>
  </conditionalFormatting>
  <conditionalFormatting sqref="BT10">
    <cfRule type="expression" dxfId="1428" priority="1794">
      <formula>BT7&lt;&gt;0</formula>
    </cfRule>
  </conditionalFormatting>
  <conditionalFormatting sqref="BU10">
    <cfRule type="expression" dxfId="1427" priority="1793">
      <formula>BT7&lt;&gt;0</formula>
    </cfRule>
  </conditionalFormatting>
  <conditionalFormatting sqref="BV10">
    <cfRule type="expression" dxfId="1426" priority="1792">
      <formula>BV7&lt;&gt;0</formula>
    </cfRule>
  </conditionalFormatting>
  <conditionalFormatting sqref="BW10">
    <cfRule type="expression" dxfId="1425" priority="1791">
      <formula>BV7&lt;&gt;0</formula>
    </cfRule>
  </conditionalFormatting>
  <conditionalFormatting sqref="BX10">
    <cfRule type="expression" dxfId="1424" priority="1790">
      <formula>BX7&lt;&gt;0</formula>
    </cfRule>
  </conditionalFormatting>
  <conditionalFormatting sqref="BY10">
    <cfRule type="expression" dxfId="1423" priority="1789">
      <formula>BX7&lt;&gt;0</formula>
    </cfRule>
  </conditionalFormatting>
  <conditionalFormatting sqref="BV10">
    <cfRule type="expression" dxfId="1422" priority="1788">
      <formula>BV7&lt;&gt;0</formula>
    </cfRule>
  </conditionalFormatting>
  <conditionalFormatting sqref="BW10">
    <cfRule type="expression" dxfId="1421" priority="1787">
      <formula>BV7&lt;&gt;0</formula>
    </cfRule>
  </conditionalFormatting>
  <conditionalFormatting sqref="BX10">
    <cfRule type="expression" dxfId="1420" priority="1786">
      <formula>BX7&lt;&gt;0</formula>
    </cfRule>
  </conditionalFormatting>
  <conditionalFormatting sqref="BY10">
    <cfRule type="expression" dxfId="1419" priority="1785">
      <formula>BX7&lt;&gt;0</formula>
    </cfRule>
  </conditionalFormatting>
  <conditionalFormatting sqref="BZ10">
    <cfRule type="expression" dxfId="1418" priority="1784">
      <formula>BZ7&lt;&gt;0</formula>
    </cfRule>
  </conditionalFormatting>
  <conditionalFormatting sqref="CA10">
    <cfRule type="expression" dxfId="1417" priority="1783">
      <formula>BZ7&lt;&gt;0</formula>
    </cfRule>
  </conditionalFormatting>
  <conditionalFormatting sqref="CB10">
    <cfRule type="expression" dxfId="1416" priority="1782">
      <formula>CB7&lt;&gt;0</formula>
    </cfRule>
  </conditionalFormatting>
  <conditionalFormatting sqref="CC10">
    <cfRule type="expression" dxfId="1415" priority="1781">
      <formula>CB7&lt;&gt;0</formula>
    </cfRule>
  </conditionalFormatting>
  <conditionalFormatting sqref="CD10">
    <cfRule type="expression" dxfId="1414" priority="1780">
      <formula>CD7&lt;&gt;0</formula>
    </cfRule>
  </conditionalFormatting>
  <conditionalFormatting sqref="CE10">
    <cfRule type="expression" dxfId="1413" priority="1779">
      <formula>CD7&lt;&gt;0</formula>
    </cfRule>
  </conditionalFormatting>
  <conditionalFormatting sqref="CF10">
    <cfRule type="expression" dxfId="1412" priority="1778">
      <formula>CF7&lt;&gt;0</formula>
    </cfRule>
  </conditionalFormatting>
  <conditionalFormatting sqref="CG10">
    <cfRule type="expression" dxfId="1411" priority="1777">
      <formula>CF7&lt;&gt;0</formula>
    </cfRule>
  </conditionalFormatting>
  <conditionalFormatting sqref="CD10">
    <cfRule type="expression" dxfId="1410" priority="1776">
      <formula>CD7&lt;&gt;0</formula>
    </cfRule>
  </conditionalFormatting>
  <conditionalFormatting sqref="CE10">
    <cfRule type="expression" dxfId="1409" priority="1775">
      <formula>CD7&lt;&gt;0</formula>
    </cfRule>
  </conditionalFormatting>
  <conditionalFormatting sqref="CF10">
    <cfRule type="expression" dxfId="1408" priority="1774">
      <formula>CF7&lt;&gt;0</formula>
    </cfRule>
  </conditionalFormatting>
  <conditionalFormatting sqref="CG10">
    <cfRule type="expression" dxfId="1407" priority="1773">
      <formula>CF7&lt;&gt;0</formula>
    </cfRule>
  </conditionalFormatting>
  <conditionalFormatting sqref="CH10">
    <cfRule type="expression" dxfId="1406" priority="1772">
      <formula>CH7&lt;&gt;0</formula>
    </cfRule>
  </conditionalFormatting>
  <conditionalFormatting sqref="CI10">
    <cfRule type="expression" dxfId="1405" priority="1771">
      <formula>CH7&lt;&gt;0</formula>
    </cfRule>
  </conditionalFormatting>
  <conditionalFormatting sqref="CJ10">
    <cfRule type="expression" dxfId="1404" priority="1770">
      <formula>CJ7&lt;&gt;0</formula>
    </cfRule>
  </conditionalFormatting>
  <conditionalFormatting sqref="CK10">
    <cfRule type="expression" dxfId="1403" priority="1769">
      <formula>CJ7&lt;&gt;0</formula>
    </cfRule>
  </conditionalFormatting>
  <conditionalFormatting sqref="CL10">
    <cfRule type="expression" dxfId="1402" priority="1768">
      <formula>CL7&lt;&gt;0</formula>
    </cfRule>
  </conditionalFormatting>
  <conditionalFormatting sqref="CM10">
    <cfRule type="expression" dxfId="1401" priority="1767">
      <formula>CL7&lt;&gt;0</formula>
    </cfRule>
  </conditionalFormatting>
  <conditionalFormatting sqref="CN10">
    <cfRule type="expression" dxfId="1400" priority="1766">
      <formula>CN7&lt;&gt;0</formula>
    </cfRule>
  </conditionalFormatting>
  <conditionalFormatting sqref="CO10">
    <cfRule type="expression" dxfId="1399" priority="1765">
      <formula>CN7&lt;&gt;0</formula>
    </cfRule>
  </conditionalFormatting>
  <conditionalFormatting sqref="CL10">
    <cfRule type="expression" dxfId="1398" priority="1764">
      <formula>CL7&lt;&gt;0</formula>
    </cfRule>
  </conditionalFormatting>
  <conditionalFormatting sqref="CM10">
    <cfRule type="expression" dxfId="1397" priority="1763">
      <formula>CL7&lt;&gt;0</formula>
    </cfRule>
  </conditionalFormatting>
  <conditionalFormatting sqref="CN10">
    <cfRule type="expression" dxfId="1396" priority="1762">
      <formula>CN7&lt;&gt;0</formula>
    </cfRule>
  </conditionalFormatting>
  <conditionalFormatting sqref="CO10">
    <cfRule type="expression" dxfId="1395" priority="1761">
      <formula>CN7&lt;&gt;0</formula>
    </cfRule>
  </conditionalFormatting>
  <conditionalFormatting sqref="CP10">
    <cfRule type="expression" dxfId="1394" priority="1760">
      <formula>CP7&lt;&gt;0</formula>
    </cfRule>
  </conditionalFormatting>
  <conditionalFormatting sqref="CQ10">
    <cfRule type="expression" dxfId="1393" priority="1759">
      <formula>CP7&lt;&gt;0</formula>
    </cfRule>
  </conditionalFormatting>
  <conditionalFormatting sqref="CR10">
    <cfRule type="expression" dxfId="1392" priority="1758">
      <formula>CR7&lt;&gt;0</formula>
    </cfRule>
  </conditionalFormatting>
  <conditionalFormatting sqref="CS10">
    <cfRule type="expression" dxfId="1391" priority="1757">
      <formula>CR7&lt;&gt;0</formula>
    </cfRule>
  </conditionalFormatting>
  <conditionalFormatting sqref="B4">
    <cfRule type="expression" dxfId="830" priority="1196">
      <formula>$B$7&lt;&gt;0</formula>
    </cfRule>
  </conditionalFormatting>
  <conditionalFormatting sqref="AD4">
    <cfRule type="expression" dxfId="829" priority="1168">
      <formula>AD7&lt;&gt;0</formula>
    </cfRule>
  </conditionalFormatting>
  <conditionalFormatting sqref="AE4">
    <cfRule type="expression" dxfId="828" priority="1167">
      <formula>AD7&lt;&gt;0</formula>
    </cfRule>
  </conditionalFormatting>
  <conditionalFormatting sqref="AF4">
    <cfRule type="expression" dxfId="827" priority="1166">
      <formula>AF7&lt;&gt;0</formula>
    </cfRule>
  </conditionalFormatting>
  <conditionalFormatting sqref="AG4">
    <cfRule type="expression" dxfId="826" priority="1165">
      <formula>AF7&lt;&gt;0</formula>
    </cfRule>
  </conditionalFormatting>
  <conditionalFormatting sqref="AH4:BM4">
    <cfRule type="expression" dxfId="825" priority="1164">
      <formula>$AH$7&lt;&gt;0</formula>
    </cfRule>
  </conditionalFormatting>
  <conditionalFormatting sqref="AI4 AY4">
    <cfRule type="expression" dxfId="824" priority="1163">
      <formula>AH7&lt;&gt;0</formula>
    </cfRule>
  </conditionalFormatting>
  <conditionalFormatting sqref="AJ4 AZ4">
    <cfRule type="expression" dxfId="823" priority="1162">
      <formula>AJ7&lt;&gt;0</formula>
    </cfRule>
  </conditionalFormatting>
  <conditionalFormatting sqref="AK4 BA4">
    <cfRule type="expression" dxfId="822" priority="1161">
      <formula>AJ7&lt;&gt;0</formula>
    </cfRule>
  </conditionalFormatting>
  <conditionalFormatting sqref="AL4">
    <cfRule type="expression" dxfId="821" priority="1160">
      <formula>AL7&lt;&gt;0</formula>
    </cfRule>
  </conditionalFormatting>
  <conditionalFormatting sqref="AM4">
    <cfRule type="expression" dxfId="820" priority="1159">
      <formula>AL7&lt;&gt;0</formula>
    </cfRule>
  </conditionalFormatting>
  <conditionalFormatting sqref="AN4">
    <cfRule type="expression" dxfId="819" priority="1158">
      <formula>AN7&lt;&gt;0</formula>
    </cfRule>
  </conditionalFormatting>
  <conditionalFormatting sqref="AO4">
    <cfRule type="expression" dxfId="818" priority="1157">
      <formula>AN7&lt;&gt;0</formula>
    </cfRule>
  </conditionalFormatting>
  <conditionalFormatting sqref="AP4">
    <cfRule type="expression" dxfId="817" priority="1156">
      <formula>AP7&lt;&gt;0</formula>
    </cfRule>
  </conditionalFormatting>
  <conditionalFormatting sqref="AQ4">
    <cfRule type="expression" dxfId="816" priority="1155">
      <formula>AP7&lt;&gt;0</formula>
    </cfRule>
  </conditionalFormatting>
  <conditionalFormatting sqref="AR4">
    <cfRule type="expression" dxfId="815" priority="1154">
      <formula>AR7&lt;&gt;0</formula>
    </cfRule>
  </conditionalFormatting>
  <conditionalFormatting sqref="AS4">
    <cfRule type="expression" dxfId="814" priority="1153">
      <formula>AR7&lt;&gt;0</formula>
    </cfRule>
  </conditionalFormatting>
  <conditionalFormatting sqref="AT4">
    <cfRule type="expression" dxfId="813" priority="1152">
      <formula>AT7&lt;&gt;0</formula>
    </cfRule>
  </conditionalFormatting>
  <conditionalFormatting sqref="AU4">
    <cfRule type="expression" dxfId="812" priority="1151">
      <formula>AT7&lt;&gt;0</formula>
    </cfRule>
  </conditionalFormatting>
  <conditionalFormatting sqref="AV4">
    <cfRule type="expression" dxfId="811" priority="1150">
      <formula>AV7&lt;&gt;0</formula>
    </cfRule>
  </conditionalFormatting>
  <conditionalFormatting sqref="AW4">
    <cfRule type="expression" dxfId="810" priority="1149">
      <formula>AV7&lt;&gt;0</formula>
    </cfRule>
  </conditionalFormatting>
  <conditionalFormatting sqref="BB4">
    <cfRule type="expression" dxfId="809" priority="1148">
      <formula>BB7&lt;&gt;0</formula>
    </cfRule>
  </conditionalFormatting>
  <conditionalFormatting sqref="BC4">
    <cfRule type="expression" dxfId="808" priority="1147">
      <formula>BB7&lt;&gt;0</formula>
    </cfRule>
  </conditionalFormatting>
  <conditionalFormatting sqref="BD4">
    <cfRule type="expression" dxfId="807" priority="1146">
      <formula>BD7&lt;&gt;0</formula>
    </cfRule>
  </conditionalFormatting>
  <conditionalFormatting sqref="BE4">
    <cfRule type="expression" dxfId="806" priority="1145">
      <formula>BD7&lt;&gt;0</formula>
    </cfRule>
  </conditionalFormatting>
  <conditionalFormatting sqref="BF4">
    <cfRule type="expression" dxfId="805" priority="1144">
      <formula>BF7&lt;&gt;0</formula>
    </cfRule>
  </conditionalFormatting>
  <conditionalFormatting sqref="BG4">
    <cfRule type="expression" dxfId="804" priority="1143">
      <formula>BF7&lt;&gt;0</formula>
    </cfRule>
  </conditionalFormatting>
  <conditionalFormatting sqref="BH4">
    <cfRule type="expression" dxfId="803" priority="1142">
      <formula>BH7&lt;&gt;0</formula>
    </cfRule>
  </conditionalFormatting>
  <conditionalFormatting sqref="BI4">
    <cfRule type="expression" dxfId="802" priority="1141">
      <formula>BH7&lt;&gt;0</formula>
    </cfRule>
  </conditionalFormatting>
  <conditionalFormatting sqref="BJ4">
    <cfRule type="expression" dxfId="801" priority="1140">
      <formula>BJ7&lt;&gt;0</formula>
    </cfRule>
  </conditionalFormatting>
  <conditionalFormatting sqref="BK4">
    <cfRule type="expression" dxfId="800" priority="1139">
      <formula>BJ7&lt;&gt;0</formula>
    </cfRule>
  </conditionalFormatting>
  <conditionalFormatting sqref="BL4">
    <cfRule type="expression" dxfId="799" priority="1138">
      <formula>BL7&lt;&gt;0</formula>
    </cfRule>
  </conditionalFormatting>
  <conditionalFormatting sqref="BM4">
    <cfRule type="expression" dxfId="798" priority="1137">
      <formula>BL7&lt;&gt;0</formula>
    </cfRule>
  </conditionalFormatting>
  <conditionalFormatting sqref="BN4">
    <cfRule type="expression" dxfId="797" priority="1132">
      <formula>$BN$7&lt;&gt;0</formula>
    </cfRule>
  </conditionalFormatting>
  <conditionalFormatting sqref="A8:CS8">
    <cfRule type="cellIs" dxfId="796" priority="806" operator="equal">
      <formula>0</formula>
    </cfRule>
  </conditionalFormatting>
  <conditionalFormatting sqref="B18:AZ18 BB18 BF18 BD18 BV18 BH18 BT18 BR18 BP18 BN18 BL18 BJ18 CR18 BX18 CP18 CN18 CL18 CJ18 CH18 CF18 CD18 CB18 BZ18">
    <cfRule type="colorScale" priority="805">
      <colorScale>
        <cfvo type="num" val="0"/>
        <cfvo type="num" val="1"/>
        <cfvo type="num" val="2"/>
        <color theme="0"/>
        <color rgb="FF00B0F0"/>
        <color theme="9" tint="0.39997558519241921"/>
      </colorScale>
    </cfRule>
  </conditionalFormatting>
  <conditionalFormatting sqref="C17:CS17">
    <cfRule type="cellIs" dxfId="795" priority="803" operator="equal">
      <formula>0</formula>
    </cfRule>
    <cfRule type="notContainsBlanks" dxfId="794" priority="804">
      <formula>LEN(TRIM(C17))&gt;0</formula>
    </cfRule>
  </conditionalFormatting>
  <conditionalFormatting sqref="B18:CS18">
    <cfRule type="cellIs" dxfId="793" priority="802" operator="equal">
      <formula>0</formula>
    </cfRule>
  </conditionalFormatting>
  <conditionalFormatting sqref="B28:AZ28 BB28 BF28 BD28 BV28 BH28 BT28 BR28 BP28 BN28 BL28 BJ28 CR28 BX28 CP28 CN28 CL28 CJ28 CH28 CF28 CD28 CB28 BZ28">
    <cfRule type="colorScale" priority="801">
      <colorScale>
        <cfvo type="num" val="0"/>
        <cfvo type="num" val="1"/>
        <cfvo type="num" val="2"/>
        <color theme="0"/>
        <color rgb="FF00B0F0"/>
        <color theme="9" tint="0.39997558519241921"/>
      </colorScale>
    </cfRule>
  </conditionalFormatting>
  <conditionalFormatting sqref="C27:CS27">
    <cfRule type="cellIs" dxfId="792" priority="799" operator="equal">
      <formula>0</formula>
    </cfRule>
    <cfRule type="notContainsBlanks" dxfId="791" priority="800">
      <formula>LEN(TRIM(C27))&gt;0</formula>
    </cfRule>
  </conditionalFormatting>
  <conditionalFormatting sqref="B28:CS28">
    <cfRule type="cellIs" dxfId="790" priority="798" operator="equal">
      <formula>0</formula>
    </cfRule>
  </conditionalFormatting>
  <conditionalFormatting sqref="B38:AZ38 BB38 BF38 BD38 BV38 BH38 BT38 BR38 BP38 BN38 BL38 BJ38 CR38 BX38 CP38 CN38 CL38 CJ38 CH38 CF38 CD38 CB38 BZ38">
    <cfRule type="colorScale" priority="797">
      <colorScale>
        <cfvo type="num" val="0"/>
        <cfvo type="num" val="1"/>
        <cfvo type="num" val="2"/>
        <color theme="0"/>
        <color rgb="FF00B0F0"/>
        <color theme="9" tint="0.39997558519241921"/>
      </colorScale>
    </cfRule>
  </conditionalFormatting>
  <conditionalFormatting sqref="C37:CS37">
    <cfRule type="cellIs" dxfId="789" priority="795" operator="equal">
      <formula>0</formula>
    </cfRule>
    <cfRule type="notContainsBlanks" dxfId="788" priority="796">
      <formula>LEN(TRIM(C37))&gt;0</formula>
    </cfRule>
  </conditionalFormatting>
  <conditionalFormatting sqref="B38:CS38">
    <cfRule type="cellIs" dxfId="787" priority="794" operator="equal">
      <formula>0</formula>
    </cfRule>
  </conditionalFormatting>
  <conditionalFormatting sqref="B48:AZ48 BB48 BF48 BD48 BV48 BH48 BT48 BR48 BP48 BN48 BL48 BJ48 CR48 BX48 CP48 CN48 CL48 CJ48 CH48 CF48 CD48 CB48 BZ48">
    <cfRule type="colorScale" priority="793">
      <colorScale>
        <cfvo type="num" val="0"/>
        <cfvo type="num" val="1"/>
        <cfvo type="num" val="2"/>
        <color theme="0"/>
        <color rgb="FF00B0F0"/>
        <color theme="9" tint="0.39997558519241921"/>
      </colorScale>
    </cfRule>
  </conditionalFormatting>
  <conditionalFormatting sqref="C47:CS47">
    <cfRule type="cellIs" dxfId="786" priority="791" operator="equal">
      <formula>0</formula>
    </cfRule>
    <cfRule type="notContainsBlanks" dxfId="785" priority="792">
      <formula>LEN(TRIM(C47))&gt;0</formula>
    </cfRule>
  </conditionalFormatting>
  <conditionalFormatting sqref="B48:CS48">
    <cfRule type="cellIs" dxfId="784" priority="790" operator="equal">
      <formula>0</formula>
    </cfRule>
  </conditionalFormatting>
  <conditionalFormatting sqref="G12">
    <cfRule type="expression" dxfId="783" priority="789">
      <formula>F12="essais"</formula>
    </cfRule>
  </conditionalFormatting>
  <conditionalFormatting sqref="I12">
    <cfRule type="expression" dxfId="782" priority="788">
      <formula>H12="essais"</formula>
    </cfRule>
  </conditionalFormatting>
  <conditionalFormatting sqref="N12 V12 AD12 AL12 AT12 BB12 BJ12 BR12 BZ12 CH12 CP12 L12 T12 AB12 AJ12 AR12 AZ12 BH12 BP12 BX12 CF12 CN12">
    <cfRule type="cellIs" dxfId="781" priority="786" operator="equal">
      <formula>"Poulies"</formula>
    </cfRule>
    <cfRule type="cellIs" dxfId="780" priority="787" operator="equal">
      <formula>"Classique"</formula>
    </cfRule>
  </conditionalFormatting>
  <conditionalFormatting sqref="K12 S12 AA12 AI12 AQ12 AY12 BG12 BO12 BW12 CE12 CM12">
    <cfRule type="expression" dxfId="779" priority="785">
      <formula>J12="Essais"</formula>
    </cfRule>
  </conditionalFormatting>
  <conditionalFormatting sqref="M12 U12 AC12 AK12 AS12 BA12 BI12 BQ12 BY12 CG12 CO12">
    <cfRule type="expression" dxfId="778" priority="784">
      <formula>L12="essais"</formula>
    </cfRule>
  </conditionalFormatting>
  <conditionalFormatting sqref="O12 W12 AE12 AM12 AU12 BC12 BK12 BS12 CA12 CI12 CQ12">
    <cfRule type="expression" dxfId="777" priority="783">
      <formula>N12="essais"</formula>
    </cfRule>
  </conditionalFormatting>
  <conditionalFormatting sqref="Q12 Y12 AG12 AO12 AW12 BE12 BM12 BU12 CC12 CK12 CS12">
    <cfRule type="expression" dxfId="776" priority="782">
      <formula>P12="essais"</formula>
    </cfRule>
  </conditionalFormatting>
  <conditionalFormatting sqref="F22 D22">
    <cfRule type="cellIs" dxfId="775" priority="780" operator="equal">
      <formula>"Poulies"</formula>
    </cfRule>
    <cfRule type="cellIs" dxfId="774" priority="781" operator="equal">
      <formula>"Classique"</formula>
    </cfRule>
  </conditionalFormatting>
  <conditionalFormatting sqref="A22:CS22">
    <cfRule type="cellIs" dxfId="773" priority="779" operator="equal">
      <formula>"Essais"</formula>
    </cfRule>
  </conditionalFormatting>
  <conditionalFormatting sqref="C22">
    <cfRule type="expression" dxfId="772" priority="778">
      <formula>B22="Essais"</formula>
    </cfRule>
  </conditionalFormatting>
  <conditionalFormatting sqref="E22">
    <cfRule type="expression" dxfId="771" priority="777">
      <formula>D22="essais"</formula>
    </cfRule>
  </conditionalFormatting>
  <conditionalFormatting sqref="G22">
    <cfRule type="expression" dxfId="770" priority="776">
      <formula>F22="essais"</formula>
    </cfRule>
  </conditionalFormatting>
  <conditionalFormatting sqref="I22">
    <cfRule type="expression" dxfId="769" priority="775">
      <formula>H22="essais"</formula>
    </cfRule>
  </conditionalFormatting>
  <conditionalFormatting sqref="N22 V22 AD22 AL22 AT22 BB22 BJ22 BR22 BZ22 CH22 CP22 L22 T22 AB22 AJ22 AR22 AZ22 BH22 BP22 BX22 CF22 CN22">
    <cfRule type="cellIs" dxfId="768" priority="773" operator="equal">
      <formula>"Poulies"</formula>
    </cfRule>
    <cfRule type="cellIs" dxfId="767" priority="774" operator="equal">
      <formula>"Classique"</formula>
    </cfRule>
  </conditionalFormatting>
  <conditionalFormatting sqref="K22 S22 AA22 AI22 AQ22 AY22 BG22 BO22 BW22 CE22 CM22">
    <cfRule type="expression" dxfId="766" priority="772">
      <formula>J22="Essais"</formula>
    </cfRule>
  </conditionalFormatting>
  <conditionalFormatting sqref="M22 U22 AC22 AK22 AS22 BA22 BI22 BQ22 BY22 CG22 CO22">
    <cfRule type="expression" dxfId="765" priority="771">
      <formula>L22="essais"</formula>
    </cfRule>
  </conditionalFormatting>
  <conditionalFormatting sqref="O22 W22 AE22 AM22 AU22 BC22 BK22 BS22 CA22 CI22 CQ22">
    <cfRule type="expression" dxfId="764" priority="770">
      <formula>N22="essais"</formula>
    </cfRule>
  </conditionalFormatting>
  <conditionalFormatting sqref="Q22 Y22 AG22 AO22 AW22 BE22 BM22 BU22 CC22 CK22 CS22">
    <cfRule type="expression" dxfId="763" priority="769">
      <formula>P22="essais"</formula>
    </cfRule>
  </conditionalFormatting>
  <conditionalFormatting sqref="F32 D32">
    <cfRule type="cellIs" dxfId="762" priority="767" operator="equal">
      <formula>"Poulies"</formula>
    </cfRule>
    <cfRule type="cellIs" dxfId="761" priority="768" operator="equal">
      <formula>"Classique"</formula>
    </cfRule>
  </conditionalFormatting>
  <conditionalFormatting sqref="A32:CS32">
    <cfRule type="cellIs" dxfId="760" priority="766" operator="equal">
      <formula>"Essais"</formula>
    </cfRule>
  </conditionalFormatting>
  <conditionalFormatting sqref="C32">
    <cfRule type="expression" dxfId="759" priority="765">
      <formula>B32="Essais"</formula>
    </cfRule>
  </conditionalFormatting>
  <conditionalFormatting sqref="E32">
    <cfRule type="expression" dxfId="758" priority="764">
      <formula>D32="essais"</formula>
    </cfRule>
  </conditionalFormatting>
  <conditionalFormatting sqref="G32">
    <cfRule type="expression" dxfId="757" priority="763">
      <formula>F32="essais"</formula>
    </cfRule>
  </conditionalFormatting>
  <conditionalFormatting sqref="I32">
    <cfRule type="expression" dxfId="756" priority="762">
      <formula>H32="essais"</formula>
    </cfRule>
  </conditionalFormatting>
  <conditionalFormatting sqref="N32 V32 AD32 AL32 AT32 BB32 BJ32 BR32 BZ32 CH32 CP32 L32 T32 AB32 AJ32 AR32 AZ32 BH32 BP32 BX32 CF32 CN32">
    <cfRule type="cellIs" dxfId="755" priority="760" operator="equal">
      <formula>"Poulies"</formula>
    </cfRule>
    <cfRule type="cellIs" dxfId="754" priority="761" operator="equal">
      <formula>"Classique"</formula>
    </cfRule>
  </conditionalFormatting>
  <conditionalFormatting sqref="K32 S32 AA32 AI32 AQ32 AY32 BG32 BO32 BW32 CE32 CM32">
    <cfRule type="expression" dxfId="753" priority="759">
      <formula>J32="Essais"</formula>
    </cfRule>
  </conditionalFormatting>
  <conditionalFormatting sqref="M32 U32 AC32 AK32 AS32 BA32 BI32 BQ32 BY32 CG32 CO32">
    <cfRule type="expression" dxfId="752" priority="758">
      <formula>L32="essais"</formula>
    </cfRule>
  </conditionalFormatting>
  <conditionalFormatting sqref="O32 W32 AE32 AM32 AU32 BC32 BK32 BS32 CA32 CI32 CQ32">
    <cfRule type="expression" dxfId="751" priority="757">
      <formula>N32="essais"</formula>
    </cfRule>
  </conditionalFormatting>
  <conditionalFormatting sqref="Q32 Y32 AG32 AO32 AW32 BE32 BM32 BU32 CC32 CK32 CS32">
    <cfRule type="expression" dxfId="750" priority="756">
      <formula>P32="essais"</formula>
    </cfRule>
  </conditionalFormatting>
  <conditionalFormatting sqref="F42 D42">
    <cfRule type="cellIs" dxfId="749" priority="754" operator="equal">
      <formula>"Poulies"</formula>
    </cfRule>
    <cfRule type="cellIs" dxfId="748" priority="755" operator="equal">
      <formula>"Classique"</formula>
    </cfRule>
  </conditionalFormatting>
  <conditionalFormatting sqref="A42:CS42">
    <cfRule type="cellIs" dxfId="747" priority="753" operator="equal">
      <formula>"Essais"</formula>
    </cfRule>
  </conditionalFormatting>
  <conditionalFormatting sqref="C42">
    <cfRule type="expression" dxfId="746" priority="752">
      <formula>B42="Essais"</formula>
    </cfRule>
  </conditionalFormatting>
  <conditionalFormatting sqref="E42">
    <cfRule type="expression" dxfId="745" priority="751">
      <formula>D42="essais"</formula>
    </cfRule>
  </conditionalFormatting>
  <conditionalFormatting sqref="G42">
    <cfRule type="expression" dxfId="744" priority="750">
      <formula>F42="essais"</formula>
    </cfRule>
  </conditionalFormatting>
  <conditionalFormatting sqref="I42">
    <cfRule type="expression" dxfId="743" priority="749">
      <formula>H42="essais"</formula>
    </cfRule>
  </conditionalFormatting>
  <conditionalFormatting sqref="N42 V42 AD42 AL42 AT42 BB42 BJ42 BR42 BZ42 CH42 CP42 L42 T42 AB42 AJ42 AR42 AZ42 BH42 BP42 BX42 CF42 CN42">
    <cfRule type="cellIs" dxfId="742" priority="747" operator="equal">
      <formula>"Poulies"</formula>
    </cfRule>
    <cfRule type="cellIs" dxfId="741" priority="748" operator="equal">
      <formula>"Classique"</formula>
    </cfRule>
  </conditionalFormatting>
  <conditionalFormatting sqref="K42 S42 AA42 AI42 AQ42 AY42 BG42 BO42 BW42 CE42 CM42">
    <cfRule type="expression" dxfId="740" priority="746">
      <formula>J42="Essais"</formula>
    </cfRule>
  </conditionalFormatting>
  <conditionalFormatting sqref="M42 U42 AC42 AK42 AS42 BA42 BI42 BQ42 BY42 CG42 CO42">
    <cfRule type="expression" dxfId="739" priority="745">
      <formula>L42="essais"</formula>
    </cfRule>
  </conditionalFormatting>
  <conditionalFormatting sqref="O42 W42 AE42 AM42 AU42 BC42 BK42 BS42 CA42 CI42 CQ42">
    <cfRule type="expression" dxfId="738" priority="744">
      <formula>N42="essais"</formula>
    </cfRule>
  </conditionalFormatting>
  <conditionalFormatting sqref="Q42 Y42 AG42 AO42 AW42 BE42 BM42 BU42 CC42 CK42 CS42">
    <cfRule type="expression" dxfId="737" priority="743">
      <formula>P42="essais"</formula>
    </cfRule>
  </conditionalFormatting>
  <conditionalFormatting sqref="F52 D52">
    <cfRule type="cellIs" dxfId="736" priority="741" operator="equal">
      <formula>"Poulies"</formula>
    </cfRule>
    <cfRule type="cellIs" dxfId="735" priority="742" operator="equal">
      <formula>"Classique"</formula>
    </cfRule>
  </conditionalFormatting>
  <conditionalFormatting sqref="A52:CS52">
    <cfRule type="cellIs" dxfId="734" priority="740" operator="equal">
      <formula>"Essais"</formula>
    </cfRule>
  </conditionalFormatting>
  <conditionalFormatting sqref="C52">
    <cfRule type="expression" dxfId="733" priority="739">
      <formula>B52="Essais"</formula>
    </cfRule>
  </conditionalFormatting>
  <conditionalFormatting sqref="E52">
    <cfRule type="expression" dxfId="732" priority="738">
      <formula>D52="essais"</formula>
    </cfRule>
  </conditionalFormatting>
  <conditionalFormatting sqref="G52">
    <cfRule type="expression" dxfId="731" priority="737">
      <formula>F52="essais"</formula>
    </cfRule>
  </conditionalFormatting>
  <conditionalFormatting sqref="I52">
    <cfRule type="expression" dxfId="730" priority="736">
      <formula>H52="essais"</formula>
    </cfRule>
  </conditionalFormatting>
  <conditionalFormatting sqref="N52 V52 AD52 AL52 AT52 BB52 BJ52 BR52 BZ52 CH52 CP52 L52 T52 AB52 AJ52 AR52 AZ52 BH52 BP52 BX52 CF52 CN52">
    <cfRule type="cellIs" dxfId="729" priority="734" operator="equal">
      <formula>"Poulies"</formula>
    </cfRule>
    <cfRule type="cellIs" dxfId="728" priority="735" operator="equal">
      <formula>"Classique"</formula>
    </cfRule>
  </conditionalFormatting>
  <conditionalFormatting sqref="K52 S52 AA52 AI52 AQ52 AY52 BG52 BO52 BW52 CE52 CM52">
    <cfRule type="expression" dxfId="727" priority="733">
      <formula>J52="Essais"</formula>
    </cfRule>
  </conditionalFormatting>
  <conditionalFormatting sqref="M52 U52 AC52 AK52 AS52 BA52 BI52 BQ52 BY52 CG52 CO52">
    <cfRule type="expression" dxfId="726" priority="732">
      <formula>L52="essais"</formula>
    </cfRule>
  </conditionalFormatting>
  <conditionalFormatting sqref="O52 W52 AE52 AM52 AU52 BC52 BK52 BS52 CA52 CI52 CQ52">
    <cfRule type="expression" dxfId="725" priority="731">
      <formula>N52="essais"</formula>
    </cfRule>
  </conditionalFormatting>
  <conditionalFormatting sqref="Q52 Y52 AG52 AO52 AW52 BE52 BM52 BU52 CC52 CK52 CS52">
    <cfRule type="expression" dxfId="724" priority="730">
      <formula>P52="essais"</formula>
    </cfRule>
  </conditionalFormatting>
  <conditionalFormatting sqref="A16:CS16">
    <cfRule type="cellIs" dxfId="723" priority="728" operator="equal">
      <formula>"Poulies"</formula>
    </cfRule>
    <cfRule type="cellIs" dxfId="722" priority="729" operator="equal">
      <formula>"Classique"</formula>
    </cfRule>
  </conditionalFormatting>
  <conditionalFormatting sqref="A26:CS26">
    <cfRule type="cellIs" dxfId="721" priority="726" operator="equal">
      <formula>"Poulies"</formula>
    </cfRule>
    <cfRule type="cellIs" dxfId="720" priority="727" operator="equal">
      <formula>"Classique"</formula>
    </cfRule>
  </conditionalFormatting>
  <conditionalFormatting sqref="A36:CS36">
    <cfRule type="cellIs" dxfId="719" priority="724" operator="equal">
      <formula>"Poulies"</formula>
    </cfRule>
    <cfRule type="cellIs" dxfId="718" priority="725" operator="equal">
      <formula>"Classique"</formula>
    </cfRule>
  </conditionalFormatting>
  <conditionalFormatting sqref="A46:CS46">
    <cfRule type="cellIs" dxfId="717" priority="722" operator="equal">
      <formula>"Poulies"</formula>
    </cfRule>
    <cfRule type="cellIs" dxfId="716" priority="723" operator="equal">
      <formula>"Classique"</formula>
    </cfRule>
  </conditionalFormatting>
  <conditionalFormatting sqref="B17">
    <cfRule type="cellIs" dxfId="715" priority="720" operator="equal">
      <formula>0</formula>
    </cfRule>
    <cfRule type="notContainsBlanks" dxfId="714" priority="721">
      <formula>LEN(TRIM(B17))&gt;0</formula>
    </cfRule>
  </conditionalFormatting>
  <conditionalFormatting sqref="B27">
    <cfRule type="cellIs" dxfId="713" priority="718" operator="equal">
      <formula>0</formula>
    </cfRule>
    <cfRule type="notContainsBlanks" dxfId="712" priority="719">
      <formula>LEN(TRIM(B27))&gt;0</formula>
    </cfRule>
  </conditionalFormatting>
  <conditionalFormatting sqref="B37">
    <cfRule type="cellIs" dxfId="711" priority="716" operator="equal">
      <formula>0</formula>
    </cfRule>
    <cfRule type="notContainsBlanks" dxfId="710" priority="717">
      <formula>LEN(TRIM(B37))&gt;0</formula>
    </cfRule>
  </conditionalFormatting>
  <conditionalFormatting sqref="B47">
    <cfRule type="cellIs" dxfId="709" priority="714" operator="equal">
      <formula>0</formula>
    </cfRule>
    <cfRule type="notContainsBlanks" dxfId="708" priority="715">
      <formula>LEN(TRIM(B47))&gt;0</formula>
    </cfRule>
  </conditionalFormatting>
  <conditionalFormatting sqref="C4:AG4">
    <cfRule type="expression" dxfId="707" priority="713">
      <formula>$B$7&lt;&gt;0</formula>
    </cfRule>
  </conditionalFormatting>
  <conditionalFormatting sqref="BO4:CS4">
    <cfRule type="expression" dxfId="706" priority="712">
      <formula>$BN$7&lt;&gt;0</formula>
    </cfRule>
  </conditionalFormatting>
  <conditionalFormatting sqref="B14">
    <cfRule type="expression" dxfId="705" priority="711">
      <formula>$B$7&lt;&gt;0</formula>
    </cfRule>
  </conditionalFormatting>
  <conditionalFormatting sqref="AD14">
    <cfRule type="expression" dxfId="704" priority="710">
      <formula>AD17&lt;&gt;0</formula>
    </cfRule>
  </conditionalFormatting>
  <conditionalFormatting sqref="AE14">
    <cfRule type="expression" dxfId="703" priority="709">
      <formula>AD17&lt;&gt;0</formula>
    </cfRule>
  </conditionalFormatting>
  <conditionalFormatting sqref="AF14">
    <cfRule type="expression" dxfId="702" priority="708">
      <formula>AF17&lt;&gt;0</formula>
    </cfRule>
  </conditionalFormatting>
  <conditionalFormatting sqref="AG14">
    <cfRule type="expression" dxfId="701" priority="707">
      <formula>AF17&lt;&gt;0</formula>
    </cfRule>
  </conditionalFormatting>
  <conditionalFormatting sqref="AH14:BM14">
    <cfRule type="expression" dxfId="700" priority="706">
      <formula>$AH$7&lt;&gt;0</formula>
    </cfRule>
  </conditionalFormatting>
  <conditionalFormatting sqref="AI14 AY14">
    <cfRule type="expression" dxfId="699" priority="705">
      <formula>AH17&lt;&gt;0</formula>
    </cfRule>
  </conditionalFormatting>
  <conditionalFormatting sqref="AJ14 AZ14">
    <cfRule type="expression" dxfId="698" priority="704">
      <formula>AJ17&lt;&gt;0</formula>
    </cfRule>
  </conditionalFormatting>
  <conditionalFormatting sqref="AK14 BA14">
    <cfRule type="expression" dxfId="697" priority="703">
      <formula>AJ17&lt;&gt;0</formula>
    </cfRule>
  </conditionalFormatting>
  <conditionalFormatting sqref="AL14">
    <cfRule type="expression" dxfId="696" priority="702">
      <formula>AL17&lt;&gt;0</formula>
    </cfRule>
  </conditionalFormatting>
  <conditionalFormatting sqref="AM14">
    <cfRule type="expression" dxfId="695" priority="701">
      <formula>AL17&lt;&gt;0</formula>
    </cfRule>
  </conditionalFormatting>
  <conditionalFormatting sqref="AN14">
    <cfRule type="expression" dxfId="694" priority="700">
      <formula>AN17&lt;&gt;0</formula>
    </cfRule>
  </conditionalFormatting>
  <conditionalFormatting sqref="AO14">
    <cfRule type="expression" dxfId="693" priority="699">
      <formula>AN17&lt;&gt;0</formula>
    </cfRule>
  </conditionalFormatting>
  <conditionalFormatting sqref="AP14">
    <cfRule type="expression" dxfId="692" priority="698">
      <formula>AP17&lt;&gt;0</formula>
    </cfRule>
  </conditionalFormatting>
  <conditionalFormatting sqref="AQ14">
    <cfRule type="expression" dxfId="691" priority="697">
      <formula>AP17&lt;&gt;0</formula>
    </cfRule>
  </conditionalFormatting>
  <conditionalFormatting sqref="AR14">
    <cfRule type="expression" dxfId="690" priority="696">
      <formula>AR17&lt;&gt;0</formula>
    </cfRule>
  </conditionalFormatting>
  <conditionalFormatting sqref="AS14">
    <cfRule type="expression" dxfId="689" priority="695">
      <formula>AR17&lt;&gt;0</formula>
    </cfRule>
  </conditionalFormatting>
  <conditionalFormatting sqref="AT14">
    <cfRule type="expression" dxfId="688" priority="694">
      <formula>AT17&lt;&gt;0</formula>
    </cfRule>
  </conditionalFormatting>
  <conditionalFormatting sqref="AU14">
    <cfRule type="expression" dxfId="687" priority="693">
      <formula>AT17&lt;&gt;0</formula>
    </cfRule>
  </conditionalFormatting>
  <conditionalFormatting sqref="AV14">
    <cfRule type="expression" dxfId="686" priority="692">
      <formula>AV17&lt;&gt;0</formula>
    </cfRule>
  </conditionalFormatting>
  <conditionalFormatting sqref="AW14">
    <cfRule type="expression" dxfId="685" priority="691">
      <formula>AV17&lt;&gt;0</formula>
    </cfRule>
  </conditionalFormatting>
  <conditionalFormatting sqref="BB14">
    <cfRule type="expression" dxfId="684" priority="690">
      <formula>BB17&lt;&gt;0</formula>
    </cfRule>
  </conditionalFormatting>
  <conditionalFormatting sqref="BC14">
    <cfRule type="expression" dxfId="683" priority="689">
      <formula>BB17&lt;&gt;0</formula>
    </cfRule>
  </conditionalFormatting>
  <conditionalFormatting sqref="BD14">
    <cfRule type="expression" dxfId="682" priority="688">
      <formula>BD17&lt;&gt;0</formula>
    </cfRule>
  </conditionalFormatting>
  <conditionalFormatting sqref="BE14">
    <cfRule type="expression" dxfId="681" priority="687">
      <formula>BD17&lt;&gt;0</formula>
    </cfRule>
  </conditionalFormatting>
  <conditionalFormatting sqref="BF14">
    <cfRule type="expression" dxfId="680" priority="686">
      <formula>BF17&lt;&gt;0</formula>
    </cfRule>
  </conditionalFormatting>
  <conditionalFormatting sqref="BG14">
    <cfRule type="expression" dxfId="679" priority="685">
      <formula>BF17&lt;&gt;0</formula>
    </cfRule>
  </conditionalFormatting>
  <conditionalFormatting sqref="BH14">
    <cfRule type="expression" dxfId="678" priority="684">
      <formula>BH17&lt;&gt;0</formula>
    </cfRule>
  </conditionalFormatting>
  <conditionalFormatting sqref="BI14">
    <cfRule type="expression" dxfId="677" priority="683">
      <formula>BH17&lt;&gt;0</formula>
    </cfRule>
  </conditionalFormatting>
  <conditionalFormatting sqref="BJ14">
    <cfRule type="expression" dxfId="676" priority="682">
      <formula>BJ17&lt;&gt;0</formula>
    </cfRule>
  </conditionalFormatting>
  <conditionalFormatting sqref="BK14">
    <cfRule type="expression" dxfId="675" priority="681">
      <formula>BJ17&lt;&gt;0</formula>
    </cfRule>
  </conditionalFormatting>
  <conditionalFormatting sqref="BL14">
    <cfRule type="expression" dxfId="674" priority="680">
      <formula>BL17&lt;&gt;0</formula>
    </cfRule>
  </conditionalFormatting>
  <conditionalFormatting sqref="BM14">
    <cfRule type="expression" dxfId="673" priority="679">
      <formula>BL17&lt;&gt;0</formula>
    </cfRule>
  </conditionalFormatting>
  <conditionalFormatting sqref="BN14">
    <cfRule type="expression" dxfId="672" priority="678">
      <formula>$BN$7&lt;&gt;0</formula>
    </cfRule>
  </conditionalFormatting>
  <conditionalFormatting sqref="C14:AG14">
    <cfRule type="expression" dxfId="671" priority="677">
      <formula>$B$7&lt;&gt;0</formula>
    </cfRule>
  </conditionalFormatting>
  <conditionalFormatting sqref="BO14:CS14">
    <cfRule type="expression" dxfId="670" priority="676">
      <formula>$BN$7&lt;&gt;0</formula>
    </cfRule>
  </conditionalFormatting>
  <conditionalFormatting sqref="B24">
    <cfRule type="expression" dxfId="669" priority="675">
      <formula>$B$7&lt;&gt;0</formula>
    </cfRule>
  </conditionalFormatting>
  <conditionalFormatting sqref="AD24">
    <cfRule type="expression" dxfId="668" priority="674">
      <formula>AD27&lt;&gt;0</formula>
    </cfRule>
  </conditionalFormatting>
  <conditionalFormatting sqref="AE24">
    <cfRule type="expression" dxfId="667" priority="673">
      <formula>AD27&lt;&gt;0</formula>
    </cfRule>
  </conditionalFormatting>
  <conditionalFormatting sqref="AF24">
    <cfRule type="expression" dxfId="666" priority="672">
      <formula>AF27&lt;&gt;0</formula>
    </cfRule>
  </conditionalFormatting>
  <conditionalFormatting sqref="AG24">
    <cfRule type="expression" dxfId="665" priority="671">
      <formula>AF27&lt;&gt;0</formula>
    </cfRule>
  </conditionalFormatting>
  <conditionalFormatting sqref="AH24:BM24">
    <cfRule type="expression" dxfId="664" priority="670">
      <formula>$AH$7&lt;&gt;0</formula>
    </cfRule>
  </conditionalFormatting>
  <conditionalFormatting sqref="AI24 AY24">
    <cfRule type="expression" dxfId="663" priority="669">
      <formula>AH27&lt;&gt;0</formula>
    </cfRule>
  </conditionalFormatting>
  <conditionalFormatting sqref="AJ24 AZ24">
    <cfRule type="expression" dxfId="662" priority="668">
      <formula>AJ27&lt;&gt;0</formula>
    </cfRule>
  </conditionalFormatting>
  <conditionalFormatting sqref="AK24 BA24">
    <cfRule type="expression" dxfId="661" priority="667">
      <formula>AJ27&lt;&gt;0</formula>
    </cfRule>
  </conditionalFormatting>
  <conditionalFormatting sqref="AL24">
    <cfRule type="expression" dxfId="660" priority="666">
      <formula>AL27&lt;&gt;0</formula>
    </cfRule>
  </conditionalFormatting>
  <conditionalFormatting sqref="AM24">
    <cfRule type="expression" dxfId="659" priority="665">
      <formula>AL27&lt;&gt;0</formula>
    </cfRule>
  </conditionalFormatting>
  <conditionalFormatting sqref="AN24">
    <cfRule type="expression" dxfId="658" priority="664">
      <formula>AN27&lt;&gt;0</formula>
    </cfRule>
  </conditionalFormatting>
  <conditionalFormatting sqref="AO24">
    <cfRule type="expression" dxfId="657" priority="663">
      <formula>AN27&lt;&gt;0</formula>
    </cfRule>
  </conditionalFormatting>
  <conditionalFormatting sqref="AP24">
    <cfRule type="expression" dxfId="656" priority="662">
      <formula>AP27&lt;&gt;0</formula>
    </cfRule>
  </conditionalFormatting>
  <conditionalFormatting sqref="AQ24">
    <cfRule type="expression" dxfId="655" priority="661">
      <formula>AP27&lt;&gt;0</formula>
    </cfRule>
  </conditionalFormatting>
  <conditionalFormatting sqref="AR24">
    <cfRule type="expression" dxfId="654" priority="660">
      <formula>AR27&lt;&gt;0</formula>
    </cfRule>
  </conditionalFormatting>
  <conditionalFormatting sqref="AS24">
    <cfRule type="expression" dxfId="653" priority="659">
      <formula>AR27&lt;&gt;0</formula>
    </cfRule>
  </conditionalFormatting>
  <conditionalFormatting sqref="AT24">
    <cfRule type="expression" dxfId="652" priority="658">
      <formula>AT27&lt;&gt;0</formula>
    </cfRule>
  </conditionalFormatting>
  <conditionalFormatting sqref="AU24">
    <cfRule type="expression" dxfId="651" priority="657">
      <formula>AT27&lt;&gt;0</formula>
    </cfRule>
  </conditionalFormatting>
  <conditionalFormatting sqref="AV24">
    <cfRule type="expression" dxfId="650" priority="656">
      <formula>AV27&lt;&gt;0</formula>
    </cfRule>
  </conditionalFormatting>
  <conditionalFormatting sqref="AW24">
    <cfRule type="expression" dxfId="649" priority="655">
      <formula>AV27&lt;&gt;0</formula>
    </cfRule>
  </conditionalFormatting>
  <conditionalFormatting sqref="BB24">
    <cfRule type="expression" dxfId="648" priority="654">
      <formula>BB27&lt;&gt;0</formula>
    </cfRule>
  </conditionalFormatting>
  <conditionalFormatting sqref="BC24">
    <cfRule type="expression" dxfId="647" priority="653">
      <formula>BB27&lt;&gt;0</formula>
    </cfRule>
  </conditionalFormatting>
  <conditionalFormatting sqref="BD24">
    <cfRule type="expression" dxfId="646" priority="652">
      <formula>BD27&lt;&gt;0</formula>
    </cfRule>
  </conditionalFormatting>
  <conditionalFormatting sqref="BE24">
    <cfRule type="expression" dxfId="645" priority="651">
      <formula>BD27&lt;&gt;0</formula>
    </cfRule>
  </conditionalFormatting>
  <conditionalFormatting sqref="BF24">
    <cfRule type="expression" dxfId="644" priority="650">
      <formula>BF27&lt;&gt;0</formula>
    </cfRule>
  </conditionalFormatting>
  <conditionalFormatting sqref="BG24">
    <cfRule type="expression" dxfId="643" priority="649">
      <formula>BF27&lt;&gt;0</formula>
    </cfRule>
  </conditionalFormatting>
  <conditionalFormatting sqref="BH24">
    <cfRule type="expression" dxfId="642" priority="648">
      <formula>BH27&lt;&gt;0</formula>
    </cfRule>
  </conditionalFormatting>
  <conditionalFormatting sqref="BI24">
    <cfRule type="expression" dxfId="641" priority="647">
      <formula>BH27&lt;&gt;0</formula>
    </cfRule>
  </conditionalFormatting>
  <conditionalFormatting sqref="BJ24">
    <cfRule type="expression" dxfId="640" priority="646">
      <formula>BJ27&lt;&gt;0</formula>
    </cfRule>
  </conditionalFormatting>
  <conditionalFormatting sqref="BK24">
    <cfRule type="expression" dxfId="639" priority="645">
      <formula>BJ27&lt;&gt;0</formula>
    </cfRule>
  </conditionalFormatting>
  <conditionalFormatting sqref="BL24">
    <cfRule type="expression" dxfId="638" priority="644">
      <formula>BL27&lt;&gt;0</formula>
    </cfRule>
  </conditionalFormatting>
  <conditionalFormatting sqref="BM24">
    <cfRule type="expression" dxfId="637" priority="643">
      <formula>BL27&lt;&gt;0</formula>
    </cfRule>
  </conditionalFormatting>
  <conditionalFormatting sqref="BN24">
    <cfRule type="expression" dxfId="636" priority="642">
      <formula>$BN$7&lt;&gt;0</formula>
    </cfRule>
  </conditionalFormatting>
  <conditionalFormatting sqref="C24:AG24">
    <cfRule type="expression" dxfId="635" priority="641">
      <formula>$B$7&lt;&gt;0</formula>
    </cfRule>
  </conditionalFormatting>
  <conditionalFormatting sqref="BO24:CS24">
    <cfRule type="expression" dxfId="634" priority="640">
      <formula>$BN$7&lt;&gt;0</formula>
    </cfRule>
  </conditionalFormatting>
  <conditionalFormatting sqref="B34">
    <cfRule type="expression" dxfId="633" priority="639">
      <formula>$B$7&lt;&gt;0</formula>
    </cfRule>
  </conditionalFormatting>
  <conditionalFormatting sqref="AD34">
    <cfRule type="expression" dxfId="632" priority="638">
      <formula>AD37&lt;&gt;0</formula>
    </cfRule>
  </conditionalFormatting>
  <conditionalFormatting sqref="AE34">
    <cfRule type="expression" dxfId="631" priority="637">
      <formula>AD37&lt;&gt;0</formula>
    </cfRule>
  </conditionalFormatting>
  <conditionalFormatting sqref="AF34">
    <cfRule type="expression" dxfId="630" priority="636">
      <formula>AF37&lt;&gt;0</formula>
    </cfRule>
  </conditionalFormatting>
  <conditionalFormatting sqref="AG34">
    <cfRule type="expression" dxfId="629" priority="635">
      <formula>AF37&lt;&gt;0</formula>
    </cfRule>
  </conditionalFormatting>
  <conditionalFormatting sqref="AH34:BM34">
    <cfRule type="expression" dxfId="628" priority="634">
      <formula>$AH$7&lt;&gt;0</formula>
    </cfRule>
  </conditionalFormatting>
  <conditionalFormatting sqref="AI34 AY34">
    <cfRule type="expression" dxfId="627" priority="633">
      <formula>AH37&lt;&gt;0</formula>
    </cfRule>
  </conditionalFormatting>
  <conditionalFormatting sqref="AJ34 AZ34">
    <cfRule type="expression" dxfId="626" priority="632">
      <formula>AJ37&lt;&gt;0</formula>
    </cfRule>
  </conditionalFormatting>
  <conditionalFormatting sqref="AK34 BA34">
    <cfRule type="expression" dxfId="625" priority="631">
      <formula>AJ37&lt;&gt;0</formula>
    </cfRule>
  </conditionalFormatting>
  <conditionalFormatting sqref="AL34">
    <cfRule type="expression" dxfId="624" priority="630">
      <formula>AL37&lt;&gt;0</formula>
    </cfRule>
  </conditionalFormatting>
  <conditionalFormatting sqref="AM34">
    <cfRule type="expression" dxfId="623" priority="629">
      <formula>AL37&lt;&gt;0</formula>
    </cfRule>
  </conditionalFormatting>
  <conditionalFormatting sqref="AN34">
    <cfRule type="expression" dxfId="622" priority="628">
      <formula>AN37&lt;&gt;0</formula>
    </cfRule>
  </conditionalFormatting>
  <conditionalFormatting sqref="AO34">
    <cfRule type="expression" dxfId="621" priority="627">
      <formula>AN37&lt;&gt;0</formula>
    </cfRule>
  </conditionalFormatting>
  <conditionalFormatting sqref="AP34">
    <cfRule type="expression" dxfId="620" priority="626">
      <formula>AP37&lt;&gt;0</formula>
    </cfRule>
  </conditionalFormatting>
  <conditionalFormatting sqref="AQ34">
    <cfRule type="expression" dxfId="619" priority="625">
      <formula>AP37&lt;&gt;0</formula>
    </cfRule>
  </conditionalFormatting>
  <conditionalFormatting sqref="AR34">
    <cfRule type="expression" dxfId="618" priority="624">
      <formula>AR37&lt;&gt;0</formula>
    </cfRule>
  </conditionalFormatting>
  <conditionalFormatting sqref="AS34">
    <cfRule type="expression" dxfId="617" priority="623">
      <formula>AR37&lt;&gt;0</formula>
    </cfRule>
  </conditionalFormatting>
  <conditionalFormatting sqref="AT34">
    <cfRule type="expression" dxfId="616" priority="622">
      <formula>AT37&lt;&gt;0</formula>
    </cfRule>
  </conditionalFormatting>
  <conditionalFormatting sqref="AU34">
    <cfRule type="expression" dxfId="615" priority="621">
      <formula>AT37&lt;&gt;0</formula>
    </cfRule>
  </conditionalFormatting>
  <conditionalFormatting sqref="AV34">
    <cfRule type="expression" dxfId="614" priority="620">
      <formula>AV37&lt;&gt;0</formula>
    </cfRule>
  </conditionalFormatting>
  <conditionalFormatting sqref="AW34">
    <cfRule type="expression" dxfId="613" priority="619">
      <formula>AV37&lt;&gt;0</formula>
    </cfRule>
  </conditionalFormatting>
  <conditionalFormatting sqref="BB34">
    <cfRule type="expression" dxfId="612" priority="618">
      <formula>BB37&lt;&gt;0</formula>
    </cfRule>
  </conditionalFormatting>
  <conditionalFormatting sqref="BC34">
    <cfRule type="expression" dxfId="611" priority="617">
      <formula>BB37&lt;&gt;0</formula>
    </cfRule>
  </conditionalFormatting>
  <conditionalFormatting sqref="BD34">
    <cfRule type="expression" dxfId="610" priority="616">
      <formula>BD37&lt;&gt;0</formula>
    </cfRule>
  </conditionalFormatting>
  <conditionalFormatting sqref="BE34">
    <cfRule type="expression" dxfId="609" priority="615">
      <formula>BD37&lt;&gt;0</formula>
    </cfRule>
  </conditionalFormatting>
  <conditionalFormatting sqref="BF34">
    <cfRule type="expression" dxfId="608" priority="614">
      <formula>BF37&lt;&gt;0</formula>
    </cfRule>
  </conditionalFormatting>
  <conditionalFormatting sqref="BG34">
    <cfRule type="expression" dxfId="607" priority="613">
      <formula>BF37&lt;&gt;0</formula>
    </cfRule>
  </conditionalFormatting>
  <conditionalFormatting sqref="BH34">
    <cfRule type="expression" dxfId="606" priority="612">
      <formula>BH37&lt;&gt;0</formula>
    </cfRule>
  </conditionalFormatting>
  <conditionalFormatting sqref="BI34">
    <cfRule type="expression" dxfId="605" priority="611">
      <formula>BH37&lt;&gt;0</formula>
    </cfRule>
  </conditionalFormatting>
  <conditionalFormatting sqref="BJ34">
    <cfRule type="expression" dxfId="604" priority="610">
      <formula>BJ37&lt;&gt;0</formula>
    </cfRule>
  </conditionalFormatting>
  <conditionalFormatting sqref="BK34">
    <cfRule type="expression" dxfId="603" priority="609">
      <formula>BJ37&lt;&gt;0</formula>
    </cfRule>
  </conditionalFormatting>
  <conditionalFormatting sqref="BL34">
    <cfRule type="expression" dxfId="602" priority="608">
      <formula>BL37&lt;&gt;0</formula>
    </cfRule>
  </conditionalFormatting>
  <conditionalFormatting sqref="BM34">
    <cfRule type="expression" dxfId="601" priority="607">
      <formula>BL37&lt;&gt;0</formula>
    </cfRule>
  </conditionalFormatting>
  <conditionalFormatting sqref="BN34">
    <cfRule type="expression" dxfId="600" priority="606">
      <formula>$BN$7&lt;&gt;0</formula>
    </cfRule>
  </conditionalFormatting>
  <conditionalFormatting sqref="C34:AG34">
    <cfRule type="expression" dxfId="599" priority="605">
      <formula>$B$7&lt;&gt;0</formula>
    </cfRule>
  </conditionalFormatting>
  <conditionalFormatting sqref="BO34:CS34">
    <cfRule type="expression" dxfId="598" priority="604">
      <formula>$BN$7&lt;&gt;0</formula>
    </cfRule>
  </conditionalFormatting>
  <conditionalFormatting sqref="B44">
    <cfRule type="expression" dxfId="597" priority="603">
      <formula>$B$7&lt;&gt;0</formula>
    </cfRule>
  </conditionalFormatting>
  <conditionalFormatting sqref="AD44">
    <cfRule type="expression" dxfId="596" priority="602">
      <formula>AD47&lt;&gt;0</formula>
    </cfRule>
  </conditionalFormatting>
  <conditionalFormatting sqref="AE44">
    <cfRule type="expression" dxfId="595" priority="601">
      <formula>AD47&lt;&gt;0</formula>
    </cfRule>
  </conditionalFormatting>
  <conditionalFormatting sqref="AF44">
    <cfRule type="expression" dxfId="594" priority="600">
      <formula>AF47&lt;&gt;0</formula>
    </cfRule>
  </conditionalFormatting>
  <conditionalFormatting sqref="AG44">
    <cfRule type="expression" dxfId="593" priority="599">
      <formula>AF47&lt;&gt;0</formula>
    </cfRule>
  </conditionalFormatting>
  <conditionalFormatting sqref="AH44:BM44">
    <cfRule type="expression" dxfId="592" priority="598">
      <formula>$AH$7&lt;&gt;0</formula>
    </cfRule>
  </conditionalFormatting>
  <conditionalFormatting sqref="AI44 AY44">
    <cfRule type="expression" dxfId="591" priority="597">
      <formula>AH47&lt;&gt;0</formula>
    </cfRule>
  </conditionalFormatting>
  <conditionalFormatting sqref="AJ44 AZ44">
    <cfRule type="expression" dxfId="590" priority="596">
      <formula>AJ47&lt;&gt;0</formula>
    </cfRule>
  </conditionalFormatting>
  <conditionalFormatting sqref="AK44 BA44">
    <cfRule type="expression" dxfId="589" priority="595">
      <formula>AJ47&lt;&gt;0</formula>
    </cfRule>
  </conditionalFormatting>
  <conditionalFormatting sqref="AL44">
    <cfRule type="expression" dxfId="588" priority="594">
      <formula>AL47&lt;&gt;0</formula>
    </cfRule>
  </conditionalFormatting>
  <conditionalFormatting sqref="AM44">
    <cfRule type="expression" dxfId="587" priority="593">
      <formula>AL47&lt;&gt;0</formula>
    </cfRule>
  </conditionalFormatting>
  <conditionalFormatting sqref="AN44">
    <cfRule type="expression" dxfId="586" priority="592">
      <formula>AN47&lt;&gt;0</formula>
    </cfRule>
  </conditionalFormatting>
  <conditionalFormatting sqref="AO44">
    <cfRule type="expression" dxfId="585" priority="591">
      <formula>AN47&lt;&gt;0</formula>
    </cfRule>
  </conditionalFormatting>
  <conditionalFormatting sqref="AP44">
    <cfRule type="expression" dxfId="584" priority="590">
      <formula>AP47&lt;&gt;0</formula>
    </cfRule>
  </conditionalFormatting>
  <conditionalFormatting sqref="AQ44">
    <cfRule type="expression" dxfId="583" priority="589">
      <formula>AP47&lt;&gt;0</formula>
    </cfRule>
  </conditionalFormatting>
  <conditionalFormatting sqref="AR44">
    <cfRule type="expression" dxfId="582" priority="588">
      <formula>AR47&lt;&gt;0</formula>
    </cfRule>
  </conditionalFormatting>
  <conditionalFormatting sqref="AS44">
    <cfRule type="expression" dxfId="581" priority="587">
      <formula>AR47&lt;&gt;0</formula>
    </cfRule>
  </conditionalFormatting>
  <conditionalFormatting sqref="AT44">
    <cfRule type="expression" dxfId="580" priority="586">
      <formula>AT47&lt;&gt;0</formula>
    </cfRule>
  </conditionalFormatting>
  <conditionalFormatting sqref="AU44">
    <cfRule type="expression" dxfId="579" priority="585">
      <formula>AT47&lt;&gt;0</formula>
    </cfRule>
  </conditionalFormatting>
  <conditionalFormatting sqref="AV44">
    <cfRule type="expression" dxfId="578" priority="584">
      <formula>AV47&lt;&gt;0</formula>
    </cfRule>
  </conditionalFormatting>
  <conditionalFormatting sqref="AW44">
    <cfRule type="expression" dxfId="577" priority="583">
      <formula>AV47&lt;&gt;0</formula>
    </cfRule>
  </conditionalFormatting>
  <conditionalFormatting sqref="BB44">
    <cfRule type="expression" dxfId="576" priority="582">
      <formula>BB47&lt;&gt;0</formula>
    </cfRule>
  </conditionalFormatting>
  <conditionalFormatting sqref="BC44">
    <cfRule type="expression" dxfId="575" priority="581">
      <formula>BB47&lt;&gt;0</formula>
    </cfRule>
  </conditionalFormatting>
  <conditionalFormatting sqref="BD44">
    <cfRule type="expression" dxfId="574" priority="580">
      <formula>BD47&lt;&gt;0</formula>
    </cfRule>
  </conditionalFormatting>
  <conditionalFormatting sqref="BE44">
    <cfRule type="expression" dxfId="573" priority="579">
      <formula>BD47&lt;&gt;0</formula>
    </cfRule>
  </conditionalFormatting>
  <conditionalFormatting sqref="BF44">
    <cfRule type="expression" dxfId="572" priority="578">
      <formula>BF47&lt;&gt;0</formula>
    </cfRule>
  </conditionalFormatting>
  <conditionalFormatting sqref="BG44">
    <cfRule type="expression" dxfId="571" priority="577">
      <formula>BF47&lt;&gt;0</formula>
    </cfRule>
  </conditionalFormatting>
  <conditionalFormatting sqref="BH44">
    <cfRule type="expression" dxfId="570" priority="576">
      <formula>BH47&lt;&gt;0</formula>
    </cfRule>
  </conditionalFormatting>
  <conditionalFormatting sqref="BI44">
    <cfRule type="expression" dxfId="569" priority="575">
      <formula>BH47&lt;&gt;0</formula>
    </cfRule>
  </conditionalFormatting>
  <conditionalFormatting sqref="BJ44">
    <cfRule type="expression" dxfId="568" priority="574">
      <formula>BJ47&lt;&gt;0</formula>
    </cfRule>
  </conditionalFormatting>
  <conditionalFormatting sqref="BK44">
    <cfRule type="expression" dxfId="567" priority="573">
      <formula>BJ47&lt;&gt;0</formula>
    </cfRule>
  </conditionalFormatting>
  <conditionalFormatting sqref="BL44">
    <cfRule type="expression" dxfId="566" priority="572">
      <formula>BL47&lt;&gt;0</formula>
    </cfRule>
  </conditionalFormatting>
  <conditionalFormatting sqref="BM44">
    <cfRule type="expression" dxfId="565" priority="571">
      <formula>BL47&lt;&gt;0</formula>
    </cfRule>
  </conditionalFormatting>
  <conditionalFormatting sqref="BN44">
    <cfRule type="expression" dxfId="564" priority="570">
      <formula>$BN$7&lt;&gt;0</formula>
    </cfRule>
  </conditionalFormatting>
  <conditionalFormatting sqref="C44:AG44">
    <cfRule type="expression" dxfId="563" priority="569">
      <formula>$B$7&lt;&gt;0</formula>
    </cfRule>
  </conditionalFormatting>
  <conditionalFormatting sqref="BO44:CS44">
    <cfRule type="expression" dxfId="562" priority="568">
      <formula>$BN$7&lt;&gt;0</formula>
    </cfRule>
  </conditionalFormatting>
  <conditionalFormatting sqref="A51:XFD51 A41:XFD41 A31:XFD31 A21:XFD21 A11:XFD11">
    <cfRule type="cellIs" dxfId="561" priority="561" operator="equal">
      <formula>"Petite Finale"</formula>
    </cfRule>
    <cfRule type="cellIs" dxfId="560" priority="562" operator="equal">
      <formula>"Finale"</formula>
    </cfRule>
  </conditionalFormatting>
  <conditionalFormatting sqref="B20">
    <cfRule type="expression" dxfId="559" priority="560">
      <formula>B17&lt;&gt;0</formula>
    </cfRule>
  </conditionalFormatting>
  <conditionalFormatting sqref="C20">
    <cfRule type="expression" dxfId="558" priority="559">
      <formula>B17&lt;&gt;0</formula>
    </cfRule>
  </conditionalFormatting>
  <conditionalFormatting sqref="D20">
    <cfRule type="expression" dxfId="557" priority="558">
      <formula>D17&lt;&gt;0</formula>
    </cfRule>
  </conditionalFormatting>
  <conditionalFormatting sqref="E20">
    <cfRule type="expression" dxfId="556" priority="557">
      <formula>D17&lt;&gt;0</formula>
    </cfRule>
  </conditionalFormatting>
  <conditionalFormatting sqref="F20">
    <cfRule type="expression" dxfId="555" priority="556">
      <formula>F17&lt;&gt;0</formula>
    </cfRule>
  </conditionalFormatting>
  <conditionalFormatting sqref="G20">
    <cfRule type="expression" dxfId="554" priority="555">
      <formula>F17&lt;&gt;0</formula>
    </cfRule>
  </conditionalFormatting>
  <conditionalFormatting sqref="H20">
    <cfRule type="expression" dxfId="553" priority="554">
      <formula>H17&lt;&gt;0</formula>
    </cfRule>
  </conditionalFormatting>
  <conditionalFormatting sqref="I20">
    <cfRule type="expression" dxfId="552" priority="553">
      <formula>H17&lt;&gt;0</formula>
    </cfRule>
  </conditionalFormatting>
  <conditionalFormatting sqref="J20">
    <cfRule type="expression" dxfId="551" priority="552">
      <formula>J17&lt;&gt;0</formula>
    </cfRule>
  </conditionalFormatting>
  <conditionalFormatting sqref="K20">
    <cfRule type="expression" dxfId="550" priority="551">
      <formula>J17&lt;&gt;0</formula>
    </cfRule>
  </conditionalFormatting>
  <conditionalFormatting sqref="L20">
    <cfRule type="expression" dxfId="549" priority="550">
      <formula>L17&lt;&gt;0</formula>
    </cfRule>
  </conditionalFormatting>
  <conditionalFormatting sqref="M20">
    <cfRule type="expression" dxfId="548" priority="549">
      <formula>L17&lt;&gt;0</formula>
    </cfRule>
  </conditionalFormatting>
  <conditionalFormatting sqref="J20">
    <cfRule type="expression" dxfId="547" priority="548">
      <formula>J17&lt;&gt;0</formula>
    </cfRule>
  </conditionalFormatting>
  <conditionalFormatting sqref="K20">
    <cfRule type="expression" dxfId="546" priority="547">
      <formula>J17&lt;&gt;0</formula>
    </cfRule>
  </conditionalFormatting>
  <conditionalFormatting sqref="L20">
    <cfRule type="expression" dxfId="545" priority="546">
      <formula>L17&lt;&gt;0</formula>
    </cfRule>
  </conditionalFormatting>
  <conditionalFormatting sqref="M20">
    <cfRule type="expression" dxfId="544" priority="545">
      <formula>L17&lt;&gt;0</formula>
    </cfRule>
  </conditionalFormatting>
  <conditionalFormatting sqref="N20">
    <cfRule type="expression" dxfId="543" priority="544">
      <formula>N17&lt;&gt;0</formula>
    </cfRule>
  </conditionalFormatting>
  <conditionalFormatting sqref="O20">
    <cfRule type="expression" dxfId="542" priority="543">
      <formula>N17&lt;&gt;0</formula>
    </cfRule>
  </conditionalFormatting>
  <conditionalFormatting sqref="P20">
    <cfRule type="expression" dxfId="541" priority="542">
      <formula>P17&lt;&gt;0</formula>
    </cfRule>
  </conditionalFormatting>
  <conditionalFormatting sqref="Q20">
    <cfRule type="expression" dxfId="540" priority="541">
      <formula>P17&lt;&gt;0</formula>
    </cfRule>
  </conditionalFormatting>
  <conditionalFormatting sqref="R20">
    <cfRule type="expression" dxfId="539" priority="540">
      <formula>R17&lt;&gt;0</formula>
    </cfRule>
  </conditionalFormatting>
  <conditionalFormatting sqref="S20">
    <cfRule type="expression" dxfId="538" priority="539">
      <formula>R17&lt;&gt;0</formula>
    </cfRule>
  </conditionalFormatting>
  <conditionalFormatting sqref="T20">
    <cfRule type="expression" dxfId="537" priority="538">
      <formula>T17&lt;&gt;0</formula>
    </cfRule>
  </conditionalFormatting>
  <conditionalFormatting sqref="U20">
    <cfRule type="expression" dxfId="536" priority="537">
      <formula>T17&lt;&gt;0</formula>
    </cfRule>
  </conditionalFormatting>
  <conditionalFormatting sqref="R20">
    <cfRule type="expression" dxfId="535" priority="536">
      <formula>R17&lt;&gt;0</formula>
    </cfRule>
  </conditionalFormatting>
  <conditionalFormatting sqref="S20">
    <cfRule type="expression" dxfId="534" priority="535">
      <formula>R17&lt;&gt;0</formula>
    </cfRule>
  </conditionalFormatting>
  <conditionalFormatting sqref="T20">
    <cfRule type="expression" dxfId="533" priority="534">
      <formula>T17&lt;&gt;0</formula>
    </cfRule>
  </conditionalFormatting>
  <conditionalFormatting sqref="U20">
    <cfRule type="expression" dxfId="532" priority="533">
      <formula>T17&lt;&gt;0</formula>
    </cfRule>
  </conditionalFormatting>
  <conditionalFormatting sqref="V20">
    <cfRule type="expression" dxfId="531" priority="532">
      <formula>V17&lt;&gt;0</formula>
    </cfRule>
  </conditionalFormatting>
  <conditionalFormatting sqref="W20">
    <cfRule type="expression" dxfId="530" priority="531">
      <formula>V17&lt;&gt;0</formula>
    </cfRule>
  </conditionalFormatting>
  <conditionalFormatting sqref="X20">
    <cfRule type="expression" dxfId="529" priority="530">
      <formula>X17&lt;&gt;0</formula>
    </cfRule>
  </conditionalFormatting>
  <conditionalFormatting sqref="Y20">
    <cfRule type="expression" dxfId="528" priority="529">
      <formula>X17&lt;&gt;0</formula>
    </cfRule>
  </conditionalFormatting>
  <conditionalFormatting sqref="Z20">
    <cfRule type="expression" dxfId="527" priority="528">
      <formula>Z17&lt;&gt;0</formula>
    </cfRule>
  </conditionalFormatting>
  <conditionalFormatting sqref="AA20">
    <cfRule type="expression" dxfId="526" priority="527">
      <formula>Z17&lt;&gt;0</formula>
    </cfRule>
  </conditionalFormatting>
  <conditionalFormatting sqref="AB20">
    <cfRule type="expression" dxfId="525" priority="526">
      <formula>AB17&lt;&gt;0</formula>
    </cfRule>
  </conditionalFormatting>
  <conditionalFormatting sqref="AC20">
    <cfRule type="expression" dxfId="524" priority="525">
      <formula>AB17&lt;&gt;0</formula>
    </cfRule>
  </conditionalFormatting>
  <conditionalFormatting sqref="Z20">
    <cfRule type="expression" dxfId="523" priority="524">
      <formula>Z17&lt;&gt;0</formula>
    </cfRule>
  </conditionalFormatting>
  <conditionalFormatting sqref="AA20">
    <cfRule type="expression" dxfId="522" priority="523">
      <formula>Z17&lt;&gt;0</formula>
    </cfRule>
  </conditionalFormatting>
  <conditionalFormatting sqref="AB20">
    <cfRule type="expression" dxfId="521" priority="522">
      <formula>AB17&lt;&gt;0</formula>
    </cfRule>
  </conditionalFormatting>
  <conditionalFormatting sqref="AC20">
    <cfRule type="expression" dxfId="520" priority="521">
      <formula>AB17&lt;&gt;0</formula>
    </cfRule>
  </conditionalFormatting>
  <conditionalFormatting sqref="AD20">
    <cfRule type="expression" dxfId="519" priority="520">
      <formula>AD17&lt;&gt;0</formula>
    </cfRule>
  </conditionalFormatting>
  <conditionalFormatting sqref="AE20">
    <cfRule type="expression" dxfId="518" priority="519">
      <formula>AD17&lt;&gt;0</formula>
    </cfRule>
  </conditionalFormatting>
  <conditionalFormatting sqref="AF20">
    <cfRule type="expression" dxfId="517" priority="518">
      <formula>AF17&lt;&gt;0</formula>
    </cfRule>
  </conditionalFormatting>
  <conditionalFormatting sqref="AG20">
    <cfRule type="expression" dxfId="516" priority="517">
      <formula>AF17&lt;&gt;0</formula>
    </cfRule>
  </conditionalFormatting>
  <conditionalFormatting sqref="AH20">
    <cfRule type="expression" dxfId="515" priority="516">
      <formula>AH17&lt;&gt;0</formula>
    </cfRule>
  </conditionalFormatting>
  <conditionalFormatting sqref="AI20">
    <cfRule type="expression" dxfId="514" priority="515">
      <formula>AH17&lt;&gt;0</formula>
    </cfRule>
  </conditionalFormatting>
  <conditionalFormatting sqref="AJ20">
    <cfRule type="expression" dxfId="513" priority="514">
      <formula>AJ17&lt;&gt;0</formula>
    </cfRule>
  </conditionalFormatting>
  <conditionalFormatting sqref="AK20">
    <cfRule type="expression" dxfId="512" priority="513">
      <formula>AJ17&lt;&gt;0</formula>
    </cfRule>
  </conditionalFormatting>
  <conditionalFormatting sqref="AH20">
    <cfRule type="expression" dxfId="511" priority="512">
      <formula>AH17&lt;&gt;0</formula>
    </cfRule>
  </conditionalFormatting>
  <conditionalFormatting sqref="AI20">
    <cfRule type="expression" dxfId="510" priority="511">
      <formula>AH17&lt;&gt;0</formula>
    </cfRule>
  </conditionalFormatting>
  <conditionalFormatting sqref="AJ20">
    <cfRule type="expression" dxfId="509" priority="510">
      <formula>AJ17&lt;&gt;0</formula>
    </cfRule>
  </conditionalFormatting>
  <conditionalFormatting sqref="AK20">
    <cfRule type="expression" dxfId="508" priority="509">
      <formula>AJ17&lt;&gt;0</formula>
    </cfRule>
  </conditionalFormatting>
  <conditionalFormatting sqref="AL20">
    <cfRule type="expression" dxfId="507" priority="508">
      <formula>AL17&lt;&gt;0</formula>
    </cfRule>
  </conditionalFormatting>
  <conditionalFormatting sqref="AM20">
    <cfRule type="expression" dxfId="506" priority="507">
      <formula>AL17&lt;&gt;0</formula>
    </cfRule>
  </conditionalFormatting>
  <conditionalFormatting sqref="AN20">
    <cfRule type="expression" dxfId="505" priority="506">
      <formula>AN17&lt;&gt;0</formula>
    </cfRule>
  </conditionalFormatting>
  <conditionalFormatting sqref="AO20">
    <cfRule type="expression" dxfId="504" priority="505">
      <formula>AN17&lt;&gt;0</formula>
    </cfRule>
  </conditionalFormatting>
  <conditionalFormatting sqref="AP20">
    <cfRule type="expression" dxfId="503" priority="504">
      <formula>AP17&lt;&gt;0</formula>
    </cfRule>
  </conditionalFormatting>
  <conditionalFormatting sqref="AQ20">
    <cfRule type="expression" dxfId="502" priority="503">
      <formula>AP17&lt;&gt;0</formula>
    </cfRule>
  </conditionalFormatting>
  <conditionalFormatting sqref="AR20">
    <cfRule type="expression" dxfId="501" priority="502">
      <formula>AR17&lt;&gt;0</formula>
    </cfRule>
  </conditionalFormatting>
  <conditionalFormatting sqref="AS20">
    <cfRule type="expression" dxfId="500" priority="501">
      <formula>AR17&lt;&gt;0</formula>
    </cfRule>
  </conditionalFormatting>
  <conditionalFormatting sqref="AP20">
    <cfRule type="expression" dxfId="499" priority="500">
      <formula>AP17&lt;&gt;0</formula>
    </cfRule>
  </conditionalFormatting>
  <conditionalFormatting sqref="AQ20">
    <cfRule type="expression" dxfId="498" priority="499">
      <formula>AP17&lt;&gt;0</formula>
    </cfRule>
  </conditionalFormatting>
  <conditionalFormatting sqref="AR20">
    <cfRule type="expression" dxfId="497" priority="498">
      <formula>AR17&lt;&gt;0</formula>
    </cfRule>
  </conditionalFormatting>
  <conditionalFormatting sqref="AS20">
    <cfRule type="expression" dxfId="496" priority="497">
      <formula>AR17&lt;&gt;0</formula>
    </cfRule>
  </conditionalFormatting>
  <conditionalFormatting sqref="AT20">
    <cfRule type="expression" dxfId="495" priority="496">
      <formula>AT17&lt;&gt;0</formula>
    </cfRule>
  </conditionalFormatting>
  <conditionalFormatting sqref="AU20">
    <cfRule type="expression" dxfId="494" priority="495">
      <formula>AT17&lt;&gt;0</formula>
    </cfRule>
  </conditionalFormatting>
  <conditionalFormatting sqref="AV20">
    <cfRule type="expression" dxfId="493" priority="494">
      <formula>AV17&lt;&gt;0</formula>
    </cfRule>
  </conditionalFormatting>
  <conditionalFormatting sqref="AW20">
    <cfRule type="expression" dxfId="492" priority="493">
      <formula>AV17&lt;&gt;0</formula>
    </cfRule>
  </conditionalFormatting>
  <conditionalFormatting sqref="AX20">
    <cfRule type="expression" dxfId="491" priority="492">
      <formula>AX17&lt;&gt;0</formula>
    </cfRule>
  </conditionalFormatting>
  <conditionalFormatting sqref="AY20">
    <cfRule type="expression" dxfId="490" priority="491">
      <formula>AX17&lt;&gt;0</formula>
    </cfRule>
  </conditionalFormatting>
  <conditionalFormatting sqref="AZ20">
    <cfRule type="expression" dxfId="489" priority="490">
      <formula>AZ17&lt;&gt;0</formula>
    </cfRule>
  </conditionalFormatting>
  <conditionalFormatting sqref="BA20">
    <cfRule type="expression" dxfId="488" priority="489">
      <formula>AZ17&lt;&gt;0</formula>
    </cfRule>
  </conditionalFormatting>
  <conditionalFormatting sqref="AX20">
    <cfRule type="expression" dxfId="487" priority="488">
      <formula>AX17&lt;&gt;0</formula>
    </cfRule>
  </conditionalFormatting>
  <conditionalFormatting sqref="AY20">
    <cfRule type="expression" dxfId="486" priority="487">
      <formula>AX17&lt;&gt;0</formula>
    </cfRule>
  </conditionalFormatting>
  <conditionalFormatting sqref="AZ20">
    <cfRule type="expression" dxfId="485" priority="486">
      <formula>AZ17&lt;&gt;0</formula>
    </cfRule>
  </conditionalFormatting>
  <conditionalFormatting sqref="BA20">
    <cfRule type="expression" dxfId="484" priority="485">
      <formula>AZ17&lt;&gt;0</formula>
    </cfRule>
  </conditionalFormatting>
  <conditionalFormatting sqref="BB20">
    <cfRule type="expression" dxfId="483" priority="484">
      <formula>BB17&lt;&gt;0</formula>
    </cfRule>
  </conditionalFormatting>
  <conditionalFormatting sqref="BC20">
    <cfRule type="expression" dxfId="482" priority="483">
      <formula>BB17&lt;&gt;0</formula>
    </cfRule>
  </conditionalFormatting>
  <conditionalFormatting sqref="BD20">
    <cfRule type="expression" dxfId="481" priority="482">
      <formula>BD17&lt;&gt;0</formula>
    </cfRule>
  </conditionalFormatting>
  <conditionalFormatting sqref="BE20">
    <cfRule type="expression" dxfId="480" priority="481">
      <formula>BD17&lt;&gt;0</formula>
    </cfRule>
  </conditionalFormatting>
  <conditionalFormatting sqref="BF20">
    <cfRule type="expression" dxfId="479" priority="480">
      <formula>BF17&lt;&gt;0</formula>
    </cfRule>
  </conditionalFormatting>
  <conditionalFormatting sqref="BG20">
    <cfRule type="expression" dxfId="478" priority="479">
      <formula>BF17&lt;&gt;0</formula>
    </cfRule>
  </conditionalFormatting>
  <conditionalFormatting sqref="BH20">
    <cfRule type="expression" dxfId="477" priority="478">
      <formula>BH17&lt;&gt;0</formula>
    </cfRule>
  </conditionalFormatting>
  <conditionalFormatting sqref="BI20">
    <cfRule type="expression" dxfId="476" priority="477">
      <formula>BH17&lt;&gt;0</formula>
    </cfRule>
  </conditionalFormatting>
  <conditionalFormatting sqref="BF20">
    <cfRule type="expression" dxfId="475" priority="476">
      <formula>BF17&lt;&gt;0</formula>
    </cfRule>
  </conditionalFormatting>
  <conditionalFormatting sqref="BG20">
    <cfRule type="expression" dxfId="474" priority="475">
      <formula>BF17&lt;&gt;0</formula>
    </cfRule>
  </conditionalFormatting>
  <conditionalFormatting sqref="BH20">
    <cfRule type="expression" dxfId="473" priority="474">
      <formula>BH17&lt;&gt;0</formula>
    </cfRule>
  </conditionalFormatting>
  <conditionalFormatting sqref="BI20">
    <cfRule type="expression" dxfId="472" priority="473">
      <formula>BH17&lt;&gt;0</formula>
    </cfRule>
  </conditionalFormatting>
  <conditionalFormatting sqref="BJ20">
    <cfRule type="expression" dxfId="471" priority="472">
      <formula>BJ17&lt;&gt;0</formula>
    </cfRule>
  </conditionalFormatting>
  <conditionalFormatting sqref="BK20">
    <cfRule type="expression" dxfId="470" priority="471">
      <formula>BJ17&lt;&gt;0</formula>
    </cfRule>
  </conditionalFormatting>
  <conditionalFormatting sqref="BL20">
    <cfRule type="expression" dxfId="469" priority="470">
      <formula>BL17&lt;&gt;0</formula>
    </cfRule>
  </conditionalFormatting>
  <conditionalFormatting sqref="BM20">
    <cfRule type="expression" dxfId="468" priority="469">
      <formula>BL17&lt;&gt;0</formula>
    </cfRule>
  </conditionalFormatting>
  <conditionalFormatting sqref="BN20">
    <cfRule type="expression" dxfId="467" priority="468">
      <formula>BN17&lt;&gt;0</formula>
    </cfRule>
  </conditionalFormatting>
  <conditionalFormatting sqref="BO20">
    <cfRule type="expression" dxfId="466" priority="467">
      <formula>BN17&lt;&gt;0</formula>
    </cfRule>
  </conditionalFormatting>
  <conditionalFormatting sqref="BP20">
    <cfRule type="expression" dxfId="465" priority="466">
      <formula>BP17&lt;&gt;0</formula>
    </cfRule>
  </conditionalFormatting>
  <conditionalFormatting sqref="BQ20">
    <cfRule type="expression" dxfId="464" priority="465">
      <formula>BP17&lt;&gt;0</formula>
    </cfRule>
  </conditionalFormatting>
  <conditionalFormatting sqref="BN20">
    <cfRule type="expression" dxfId="463" priority="464">
      <formula>BN17&lt;&gt;0</formula>
    </cfRule>
  </conditionalFormatting>
  <conditionalFormatting sqref="BO20">
    <cfRule type="expression" dxfId="462" priority="463">
      <formula>BN17&lt;&gt;0</formula>
    </cfRule>
  </conditionalFormatting>
  <conditionalFormatting sqref="BP20">
    <cfRule type="expression" dxfId="461" priority="462">
      <formula>BP17&lt;&gt;0</formula>
    </cfRule>
  </conditionalFormatting>
  <conditionalFormatting sqref="BQ20">
    <cfRule type="expression" dxfId="460" priority="461">
      <formula>BP17&lt;&gt;0</formula>
    </cfRule>
  </conditionalFormatting>
  <conditionalFormatting sqref="BR20">
    <cfRule type="expression" dxfId="459" priority="460">
      <formula>BR17&lt;&gt;0</formula>
    </cfRule>
  </conditionalFormatting>
  <conditionalFormatting sqref="BS20">
    <cfRule type="expression" dxfId="458" priority="459">
      <formula>BR17&lt;&gt;0</formula>
    </cfRule>
  </conditionalFormatting>
  <conditionalFormatting sqref="BT20">
    <cfRule type="expression" dxfId="457" priority="458">
      <formula>BT17&lt;&gt;0</formula>
    </cfRule>
  </conditionalFormatting>
  <conditionalFormatting sqref="BU20">
    <cfRule type="expression" dxfId="456" priority="457">
      <formula>BT17&lt;&gt;0</formula>
    </cfRule>
  </conditionalFormatting>
  <conditionalFormatting sqref="BV20">
    <cfRule type="expression" dxfId="455" priority="456">
      <formula>BV17&lt;&gt;0</formula>
    </cfRule>
  </conditionalFormatting>
  <conditionalFormatting sqref="BW20">
    <cfRule type="expression" dxfId="454" priority="455">
      <formula>BV17&lt;&gt;0</formula>
    </cfRule>
  </conditionalFormatting>
  <conditionalFormatting sqref="BX20">
    <cfRule type="expression" dxfId="453" priority="454">
      <formula>BX17&lt;&gt;0</formula>
    </cfRule>
  </conditionalFormatting>
  <conditionalFormatting sqref="BY20">
    <cfRule type="expression" dxfId="452" priority="453">
      <formula>BX17&lt;&gt;0</formula>
    </cfRule>
  </conditionalFormatting>
  <conditionalFormatting sqref="BV20">
    <cfRule type="expression" dxfId="451" priority="452">
      <formula>BV17&lt;&gt;0</formula>
    </cfRule>
  </conditionalFormatting>
  <conditionalFormatting sqref="BW20">
    <cfRule type="expression" dxfId="450" priority="451">
      <formula>BV17&lt;&gt;0</formula>
    </cfRule>
  </conditionalFormatting>
  <conditionalFormatting sqref="BX20">
    <cfRule type="expression" dxfId="449" priority="450">
      <formula>BX17&lt;&gt;0</formula>
    </cfRule>
  </conditionalFormatting>
  <conditionalFormatting sqref="BY20">
    <cfRule type="expression" dxfId="448" priority="449">
      <formula>BX17&lt;&gt;0</formula>
    </cfRule>
  </conditionalFormatting>
  <conditionalFormatting sqref="BZ20">
    <cfRule type="expression" dxfId="447" priority="448">
      <formula>BZ17&lt;&gt;0</formula>
    </cfRule>
  </conditionalFormatting>
  <conditionalFormatting sqref="CA20">
    <cfRule type="expression" dxfId="446" priority="447">
      <formula>BZ17&lt;&gt;0</formula>
    </cfRule>
  </conditionalFormatting>
  <conditionalFormatting sqref="CB20">
    <cfRule type="expression" dxfId="445" priority="446">
      <formula>CB17&lt;&gt;0</formula>
    </cfRule>
  </conditionalFormatting>
  <conditionalFormatting sqref="CC20">
    <cfRule type="expression" dxfId="444" priority="445">
      <formula>CB17&lt;&gt;0</formula>
    </cfRule>
  </conditionalFormatting>
  <conditionalFormatting sqref="CD20">
    <cfRule type="expression" dxfId="443" priority="444">
      <formula>CD17&lt;&gt;0</formula>
    </cfRule>
  </conditionalFormatting>
  <conditionalFormatting sqref="CE20">
    <cfRule type="expression" dxfId="442" priority="443">
      <formula>CD17&lt;&gt;0</formula>
    </cfRule>
  </conditionalFormatting>
  <conditionalFormatting sqref="CF20">
    <cfRule type="expression" dxfId="441" priority="442">
      <formula>CF17&lt;&gt;0</formula>
    </cfRule>
  </conditionalFormatting>
  <conditionalFormatting sqref="CG20">
    <cfRule type="expression" dxfId="440" priority="441">
      <formula>CF17&lt;&gt;0</formula>
    </cfRule>
  </conditionalFormatting>
  <conditionalFormatting sqref="CD20">
    <cfRule type="expression" dxfId="439" priority="440">
      <formula>CD17&lt;&gt;0</formula>
    </cfRule>
  </conditionalFormatting>
  <conditionalFormatting sqref="CE20">
    <cfRule type="expression" dxfId="438" priority="439">
      <formula>CD17&lt;&gt;0</formula>
    </cfRule>
  </conditionalFormatting>
  <conditionalFormatting sqref="CF20">
    <cfRule type="expression" dxfId="437" priority="438">
      <formula>CF17&lt;&gt;0</formula>
    </cfRule>
  </conditionalFormatting>
  <conditionalFormatting sqref="CG20">
    <cfRule type="expression" dxfId="436" priority="437">
      <formula>CF17&lt;&gt;0</formula>
    </cfRule>
  </conditionalFormatting>
  <conditionalFormatting sqref="CH20">
    <cfRule type="expression" dxfId="435" priority="436">
      <formula>CH17&lt;&gt;0</formula>
    </cfRule>
  </conditionalFormatting>
  <conditionalFormatting sqref="CI20">
    <cfRule type="expression" dxfId="434" priority="435">
      <formula>CH17&lt;&gt;0</formula>
    </cfRule>
  </conditionalFormatting>
  <conditionalFormatting sqref="CJ20">
    <cfRule type="expression" dxfId="433" priority="434">
      <formula>CJ17&lt;&gt;0</formula>
    </cfRule>
  </conditionalFormatting>
  <conditionalFormatting sqref="CK20">
    <cfRule type="expression" dxfId="432" priority="433">
      <formula>CJ17&lt;&gt;0</formula>
    </cfRule>
  </conditionalFormatting>
  <conditionalFormatting sqref="CL20">
    <cfRule type="expression" dxfId="431" priority="432">
      <formula>CL17&lt;&gt;0</formula>
    </cfRule>
  </conditionalFormatting>
  <conditionalFormatting sqref="CM20">
    <cfRule type="expression" dxfId="430" priority="431">
      <formula>CL17&lt;&gt;0</formula>
    </cfRule>
  </conditionalFormatting>
  <conditionalFormatting sqref="CN20">
    <cfRule type="expression" dxfId="429" priority="430">
      <formula>CN17&lt;&gt;0</formula>
    </cfRule>
  </conditionalFormatting>
  <conditionalFormatting sqref="CO20">
    <cfRule type="expression" dxfId="428" priority="429">
      <formula>CN17&lt;&gt;0</formula>
    </cfRule>
  </conditionalFormatting>
  <conditionalFormatting sqref="CL20">
    <cfRule type="expression" dxfId="427" priority="428">
      <formula>CL17&lt;&gt;0</formula>
    </cfRule>
  </conditionalFormatting>
  <conditionalFormatting sqref="CM20">
    <cfRule type="expression" dxfId="426" priority="427">
      <formula>CL17&lt;&gt;0</formula>
    </cfRule>
  </conditionalFormatting>
  <conditionalFormatting sqref="CN20">
    <cfRule type="expression" dxfId="425" priority="426">
      <formula>CN17&lt;&gt;0</formula>
    </cfRule>
  </conditionalFormatting>
  <conditionalFormatting sqref="CO20">
    <cfRule type="expression" dxfId="424" priority="425">
      <formula>CN17&lt;&gt;0</formula>
    </cfRule>
  </conditionalFormatting>
  <conditionalFormatting sqref="CP20">
    <cfRule type="expression" dxfId="423" priority="424">
      <formula>CP17&lt;&gt;0</formula>
    </cfRule>
  </conditionalFormatting>
  <conditionalFormatting sqref="CQ20">
    <cfRule type="expression" dxfId="422" priority="423">
      <formula>CP17&lt;&gt;0</formula>
    </cfRule>
  </conditionalFormatting>
  <conditionalFormatting sqref="CR20">
    <cfRule type="expression" dxfId="421" priority="422">
      <formula>CR17&lt;&gt;0</formula>
    </cfRule>
  </conditionalFormatting>
  <conditionalFormatting sqref="CS20">
    <cfRule type="expression" dxfId="420" priority="421">
      <formula>CR17&lt;&gt;0</formula>
    </cfRule>
  </conditionalFormatting>
  <conditionalFormatting sqref="B30">
    <cfRule type="expression" dxfId="419" priority="420">
      <formula>B27&lt;&gt;0</formula>
    </cfRule>
  </conditionalFormatting>
  <conditionalFormatting sqref="C30">
    <cfRule type="expression" dxfId="418" priority="419">
      <formula>B27&lt;&gt;0</formula>
    </cfRule>
  </conditionalFormatting>
  <conditionalFormatting sqref="D30">
    <cfRule type="expression" dxfId="417" priority="418">
      <formula>D27&lt;&gt;0</formula>
    </cfRule>
  </conditionalFormatting>
  <conditionalFormatting sqref="E30">
    <cfRule type="expression" dxfId="416" priority="417">
      <formula>D27&lt;&gt;0</formula>
    </cfRule>
  </conditionalFormatting>
  <conditionalFormatting sqref="F30">
    <cfRule type="expression" dxfId="415" priority="416">
      <formula>F27&lt;&gt;0</formula>
    </cfRule>
  </conditionalFormatting>
  <conditionalFormatting sqref="G30">
    <cfRule type="expression" dxfId="414" priority="415">
      <formula>F27&lt;&gt;0</formula>
    </cfRule>
  </conditionalFormatting>
  <conditionalFormatting sqref="H30">
    <cfRule type="expression" dxfId="413" priority="414">
      <formula>H27&lt;&gt;0</formula>
    </cfRule>
  </conditionalFormatting>
  <conditionalFormatting sqref="I30">
    <cfRule type="expression" dxfId="412" priority="413">
      <formula>H27&lt;&gt;0</formula>
    </cfRule>
  </conditionalFormatting>
  <conditionalFormatting sqref="J30">
    <cfRule type="expression" dxfId="411" priority="412">
      <formula>J27&lt;&gt;0</formula>
    </cfRule>
  </conditionalFormatting>
  <conditionalFormatting sqref="K30">
    <cfRule type="expression" dxfId="410" priority="411">
      <formula>J27&lt;&gt;0</formula>
    </cfRule>
  </conditionalFormatting>
  <conditionalFormatting sqref="L30">
    <cfRule type="expression" dxfId="409" priority="410">
      <formula>L27&lt;&gt;0</formula>
    </cfRule>
  </conditionalFormatting>
  <conditionalFormatting sqref="M30">
    <cfRule type="expression" dxfId="408" priority="409">
      <formula>L27&lt;&gt;0</formula>
    </cfRule>
  </conditionalFormatting>
  <conditionalFormatting sqref="J30">
    <cfRule type="expression" dxfId="407" priority="408">
      <formula>J27&lt;&gt;0</formula>
    </cfRule>
  </conditionalFormatting>
  <conditionalFormatting sqref="K30">
    <cfRule type="expression" dxfId="406" priority="407">
      <formula>J27&lt;&gt;0</formula>
    </cfRule>
  </conditionalFormatting>
  <conditionalFormatting sqref="L30">
    <cfRule type="expression" dxfId="405" priority="406">
      <formula>L27&lt;&gt;0</formula>
    </cfRule>
  </conditionalFormatting>
  <conditionalFormatting sqref="M30">
    <cfRule type="expression" dxfId="404" priority="405">
      <formula>L27&lt;&gt;0</formula>
    </cfRule>
  </conditionalFormatting>
  <conditionalFormatting sqref="N30">
    <cfRule type="expression" dxfId="403" priority="404">
      <formula>N27&lt;&gt;0</formula>
    </cfRule>
  </conditionalFormatting>
  <conditionalFormatting sqref="O30">
    <cfRule type="expression" dxfId="402" priority="403">
      <formula>N27&lt;&gt;0</formula>
    </cfRule>
  </conditionalFormatting>
  <conditionalFormatting sqref="P30">
    <cfRule type="expression" dxfId="401" priority="402">
      <formula>P27&lt;&gt;0</formula>
    </cfRule>
  </conditionalFormatting>
  <conditionalFormatting sqref="Q30">
    <cfRule type="expression" dxfId="400" priority="401">
      <formula>P27&lt;&gt;0</formula>
    </cfRule>
  </conditionalFormatting>
  <conditionalFormatting sqref="R30">
    <cfRule type="expression" dxfId="399" priority="400">
      <formula>R27&lt;&gt;0</formula>
    </cfRule>
  </conditionalFormatting>
  <conditionalFormatting sqref="S30">
    <cfRule type="expression" dxfId="398" priority="399">
      <formula>R27&lt;&gt;0</formula>
    </cfRule>
  </conditionalFormatting>
  <conditionalFormatting sqref="T30">
    <cfRule type="expression" dxfId="397" priority="398">
      <formula>T27&lt;&gt;0</formula>
    </cfRule>
  </conditionalFormatting>
  <conditionalFormatting sqref="U30">
    <cfRule type="expression" dxfId="396" priority="397">
      <formula>T27&lt;&gt;0</formula>
    </cfRule>
  </conditionalFormatting>
  <conditionalFormatting sqref="R30">
    <cfRule type="expression" dxfId="395" priority="396">
      <formula>R27&lt;&gt;0</formula>
    </cfRule>
  </conditionalFormatting>
  <conditionalFormatting sqref="S30">
    <cfRule type="expression" dxfId="394" priority="395">
      <formula>R27&lt;&gt;0</formula>
    </cfRule>
  </conditionalFormatting>
  <conditionalFormatting sqref="T30">
    <cfRule type="expression" dxfId="393" priority="394">
      <formula>T27&lt;&gt;0</formula>
    </cfRule>
  </conditionalFormatting>
  <conditionalFormatting sqref="U30">
    <cfRule type="expression" dxfId="392" priority="393">
      <formula>T27&lt;&gt;0</formula>
    </cfRule>
  </conditionalFormatting>
  <conditionalFormatting sqref="V30">
    <cfRule type="expression" dxfId="391" priority="392">
      <formula>V27&lt;&gt;0</formula>
    </cfRule>
  </conditionalFormatting>
  <conditionalFormatting sqref="W30">
    <cfRule type="expression" dxfId="390" priority="391">
      <formula>V27&lt;&gt;0</formula>
    </cfRule>
  </conditionalFormatting>
  <conditionalFormatting sqref="X30">
    <cfRule type="expression" dxfId="389" priority="390">
      <formula>X27&lt;&gt;0</formula>
    </cfRule>
  </conditionalFormatting>
  <conditionalFormatting sqref="Y30">
    <cfRule type="expression" dxfId="388" priority="389">
      <formula>X27&lt;&gt;0</formula>
    </cfRule>
  </conditionalFormatting>
  <conditionalFormatting sqref="Z30">
    <cfRule type="expression" dxfId="387" priority="388">
      <formula>Z27&lt;&gt;0</formula>
    </cfRule>
  </conditionalFormatting>
  <conditionalFormatting sqref="AA30">
    <cfRule type="expression" dxfId="386" priority="387">
      <formula>Z27&lt;&gt;0</formula>
    </cfRule>
  </conditionalFormatting>
  <conditionalFormatting sqref="AB30">
    <cfRule type="expression" dxfId="385" priority="386">
      <formula>AB27&lt;&gt;0</formula>
    </cfRule>
  </conditionalFormatting>
  <conditionalFormatting sqref="AC30">
    <cfRule type="expression" dxfId="384" priority="385">
      <formula>AB27&lt;&gt;0</formula>
    </cfRule>
  </conditionalFormatting>
  <conditionalFormatting sqref="Z30">
    <cfRule type="expression" dxfId="383" priority="384">
      <formula>Z27&lt;&gt;0</formula>
    </cfRule>
  </conditionalFormatting>
  <conditionalFormatting sqref="AA30">
    <cfRule type="expression" dxfId="382" priority="383">
      <formula>Z27&lt;&gt;0</formula>
    </cfRule>
  </conditionalFormatting>
  <conditionalFormatting sqref="AB30">
    <cfRule type="expression" dxfId="381" priority="382">
      <formula>AB27&lt;&gt;0</formula>
    </cfRule>
  </conditionalFormatting>
  <conditionalFormatting sqref="AC30">
    <cfRule type="expression" dxfId="380" priority="381">
      <formula>AB27&lt;&gt;0</formula>
    </cfRule>
  </conditionalFormatting>
  <conditionalFormatting sqref="AD30">
    <cfRule type="expression" dxfId="379" priority="380">
      <formula>AD27&lt;&gt;0</formula>
    </cfRule>
  </conditionalFormatting>
  <conditionalFormatting sqref="AE30">
    <cfRule type="expression" dxfId="378" priority="379">
      <formula>AD27&lt;&gt;0</formula>
    </cfRule>
  </conditionalFormatting>
  <conditionalFormatting sqref="AF30">
    <cfRule type="expression" dxfId="377" priority="378">
      <formula>AF27&lt;&gt;0</formula>
    </cfRule>
  </conditionalFormatting>
  <conditionalFormatting sqref="AG30">
    <cfRule type="expression" dxfId="376" priority="377">
      <formula>AF27&lt;&gt;0</formula>
    </cfRule>
  </conditionalFormatting>
  <conditionalFormatting sqref="AH30">
    <cfRule type="expression" dxfId="375" priority="376">
      <formula>AH27&lt;&gt;0</formula>
    </cfRule>
  </conditionalFormatting>
  <conditionalFormatting sqref="AI30">
    <cfRule type="expression" dxfId="374" priority="375">
      <formula>AH27&lt;&gt;0</formula>
    </cfRule>
  </conditionalFormatting>
  <conditionalFormatting sqref="AJ30">
    <cfRule type="expression" dxfId="373" priority="374">
      <formula>AJ27&lt;&gt;0</formula>
    </cfRule>
  </conditionalFormatting>
  <conditionalFormatting sqref="AK30">
    <cfRule type="expression" dxfId="372" priority="373">
      <formula>AJ27&lt;&gt;0</formula>
    </cfRule>
  </conditionalFormatting>
  <conditionalFormatting sqref="AH30">
    <cfRule type="expression" dxfId="371" priority="372">
      <formula>AH27&lt;&gt;0</formula>
    </cfRule>
  </conditionalFormatting>
  <conditionalFormatting sqref="AI30">
    <cfRule type="expression" dxfId="370" priority="371">
      <formula>AH27&lt;&gt;0</formula>
    </cfRule>
  </conditionalFormatting>
  <conditionalFormatting sqref="AJ30">
    <cfRule type="expression" dxfId="369" priority="370">
      <formula>AJ27&lt;&gt;0</formula>
    </cfRule>
  </conditionalFormatting>
  <conditionalFormatting sqref="AK30">
    <cfRule type="expression" dxfId="368" priority="369">
      <formula>AJ27&lt;&gt;0</formula>
    </cfRule>
  </conditionalFormatting>
  <conditionalFormatting sqref="AL30">
    <cfRule type="expression" dxfId="367" priority="368">
      <formula>AL27&lt;&gt;0</formula>
    </cfRule>
  </conditionalFormatting>
  <conditionalFormatting sqref="AM30">
    <cfRule type="expression" dxfId="366" priority="367">
      <formula>AL27&lt;&gt;0</formula>
    </cfRule>
  </conditionalFormatting>
  <conditionalFormatting sqref="AN30">
    <cfRule type="expression" dxfId="365" priority="366">
      <formula>AN27&lt;&gt;0</formula>
    </cfRule>
  </conditionalFormatting>
  <conditionalFormatting sqref="AO30">
    <cfRule type="expression" dxfId="364" priority="365">
      <formula>AN27&lt;&gt;0</formula>
    </cfRule>
  </conditionalFormatting>
  <conditionalFormatting sqref="AP30">
    <cfRule type="expression" dxfId="363" priority="364">
      <formula>AP27&lt;&gt;0</formula>
    </cfRule>
  </conditionalFormatting>
  <conditionalFormatting sqref="AQ30">
    <cfRule type="expression" dxfId="362" priority="363">
      <formula>AP27&lt;&gt;0</formula>
    </cfRule>
  </conditionalFormatting>
  <conditionalFormatting sqref="AR30">
    <cfRule type="expression" dxfId="361" priority="362">
      <formula>AR27&lt;&gt;0</formula>
    </cfRule>
  </conditionalFormatting>
  <conditionalFormatting sqref="AS30">
    <cfRule type="expression" dxfId="360" priority="361">
      <formula>AR27&lt;&gt;0</formula>
    </cfRule>
  </conditionalFormatting>
  <conditionalFormatting sqref="AP30">
    <cfRule type="expression" dxfId="359" priority="360">
      <formula>AP27&lt;&gt;0</formula>
    </cfRule>
  </conditionalFormatting>
  <conditionalFormatting sqref="AQ30">
    <cfRule type="expression" dxfId="358" priority="359">
      <formula>AP27&lt;&gt;0</formula>
    </cfRule>
  </conditionalFormatting>
  <conditionalFormatting sqref="AR30">
    <cfRule type="expression" dxfId="357" priority="358">
      <formula>AR27&lt;&gt;0</formula>
    </cfRule>
  </conditionalFormatting>
  <conditionalFormatting sqref="AS30">
    <cfRule type="expression" dxfId="356" priority="357">
      <formula>AR27&lt;&gt;0</formula>
    </cfRule>
  </conditionalFormatting>
  <conditionalFormatting sqref="AT30">
    <cfRule type="expression" dxfId="355" priority="356">
      <formula>AT27&lt;&gt;0</formula>
    </cfRule>
  </conditionalFormatting>
  <conditionalFormatting sqref="AU30">
    <cfRule type="expression" dxfId="354" priority="355">
      <formula>AT27&lt;&gt;0</formula>
    </cfRule>
  </conditionalFormatting>
  <conditionalFormatting sqref="AV30">
    <cfRule type="expression" dxfId="353" priority="354">
      <formula>AV27&lt;&gt;0</formula>
    </cfRule>
  </conditionalFormatting>
  <conditionalFormatting sqref="AW30">
    <cfRule type="expression" dxfId="352" priority="353">
      <formula>AV27&lt;&gt;0</formula>
    </cfRule>
  </conditionalFormatting>
  <conditionalFormatting sqref="AX30">
    <cfRule type="expression" dxfId="351" priority="352">
      <formula>AX27&lt;&gt;0</formula>
    </cfRule>
  </conditionalFormatting>
  <conditionalFormatting sqref="AY30">
    <cfRule type="expression" dxfId="350" priority="351">
      <formula>AX27&lt;&gt;0</formula>
    </cfRule>
  </conditionalFormatting>
  <conditionalFormatting sqref="AZ30">
    <cfRule type="expression" dxfId="349" priority="350">
      <formula>AZ27&lt;&gt;0</formula>
    </cfRule>
  </conditionalFormatting>
  <conditionalFormatting sqref="BA30">
    <cfRule type="expression" dxfId="348" priority="349">
      <formula>AZ27&lt;&gt;0</formula>
    </cfRule>
  </conditionalFormatting>
  <conditionalFormatting sqref="AX30">
    <cfRule type="expression" dxfId="347" priority="348">
      <formula>AX27&lt;&gt;0</formula>
    </cfRule>
  </conditionalFormatting>
  <conditionalFormatting sqref="AY30">
    <cfRule type="expression" dxfId="346" priority="347">
      <formula>AX27&lt;&gt;0</formula>
    </cfRule>
  </conditionalFormatting>
  <conditionalFormatting sqref="AZ30">
    <cfRule type="expression" dxfId="345" priority="346">
      <formula>AZ27&lt;&gt;0</formula>
    </cfRule>
  </conditionalFormatting>
  <conditionalFormatting sqref="BA30">
    <cfRule type="expression" dxfId="344" priority="345">
      <formula>AZ27&lt;&gt;0</formula>
    </cfRule>
  </conditionalFormatting>
  <conditionalFormatting sqref="BB30">
    <cfRule type="expression" dxfId="343" priority="344">
      <formula>BB27&lt;&gt;0</formula>
    </cfRule>
  </conditionalFormatting>
  <conditionalFormatting sqref="BC30">
    <cfRule type="expression" dxfId="342" priority="343">
      <formula>BB27&lt;&gt;0</formula>
    </cfRule>
  </conditionalFormatting>
  <conditionalFormatting sqref="BD30">
    <cfRule type="expression" dxfId="341" priority="342">
      <formula>BD27&lt;&gt;0</formula>
    </cfRule>
  </conditionalFormatting>
  <conditionalFormatting sqref="BE30">
    <cfRule type="expression" dxfId="340" priority="341">
      <formula>BD27&lt;&gt;0</formula>
    </cfRule>
  </conditionalFormatting>
  <conditionalFormatting sqref="BF30">
    <cfRule type="expression" dxfId="339" priority="340">
      <formula>BF27&lt;&gt;0</formula>
    </cfRule>
  </conditionalFormatting>
  <conditionalFormatting sqref="BG30">
    <cfRule type="expression" dxfId="338" priority="339">
      <formula>BF27&lt;&gt;0</formula>
    </cfRule>
  </conditionalFormatting>
  <conditionalFormatting sqref="BH30">
    <cfRule type="expression" dxfId="337" priority="338">
      <formula>BH27&lt;&gt;0</formula>
    </cfRule>
  </conditionalFormatting>
  <conditionalFormatting sqref="BI30">
    <cfRule type="expression" dxfId="336" priority="337">
      <formula>BH27&lt;&gt;0</formula>
    </cfRule>
  </conditionalFormatting>
  <conditionalFormatting sqref="BF30">
    <cfRule type="expression" dxfId="335" priority="336">
      <formula>BF27&lt;&gt;0</formula>
    </cfRule>
  </conditionalFormatting>
  <conditionalFormatting sqref="BG30">
    <cfRule type="expression" dxfId="334" priority="335">
      <formula>BF27&lt;&gt;0</formula>
    </cfRule>
  </conditionalFormatting>
  <conditionalFormatting sqref="BH30">
    <cfRule type="expression" dxfId="333" priority="334">
      <formula>BH27&lt;&gt;0</formula>
    </cfRule>
  </conditionalFormatting>
  <conditionalFormatting sqref="BI30">
    <cfRule type="expression" dxfId="332" priority="333">
      <formula>BH27&lt;&gt;0</formula>
    </cfRule>
  </conditionalFormatting>
  <conditionalFormatting sqref="BJ30">
    <cfRule type="expression" dxfId="331" priority="332">
      <formula>BJ27&lt;&gt;0</formula>
    </cfRule>
  </conditionalFormatting>
  <conditionalFormatting sqref="BK30">
    <cfRule type="expression" dxfId="330" priority="331">
      <formula>BJ27&lt;&gt;0</formula>
    </cfRule>
  </conditionalFormatting>
  <conditionalFormatting sqref="BL30">
    <cfRule type="expression" dxfId="329" priority="330">
      <formula>BL27&lt;&gt;0</formula>
    </cfRule>
  </conditionalFormatting>
  <conditionalFormatting sqref="BM30">
    <cfRule type="expression" dxfId="328" priority="329">
      <formula>BL27&lt;&gt;0</formula>
    </cfRule>
  </conditionalFormatting>
  <conditionalFormatting sqref="BN30">
    <cfRule type="expression" dxfId="327" priority="328">
      <formula>BN27&lt;&gt;0</formula>
    </cfRule>
  </conditionalFormatting>
  <conditionalFormatting sqref="BO30">
    <cfRule type="expression" dxfId="326" priority="327">
      <formula>BN27&lt;&gt;0</formula>
    </cfRule>
  </conditionalFormatting>
  <conditionalFormatting sqref="BP30">
    <cfRule type="expression" dxfId="325" priority="326">
      <formula>BP27&lt;&gt;0</formula>
    </cfRule>
  </conditionalFormatting>
  <conditionalFormatting sqref="BQ30">
    <cfRule type="expression" dxfId="324" priority="325">
      <formula>BP27&lt;&gt;0</formula>
    </cfRule>
  </conditionalFormatting>
  <conditionalFormatting sqref="BN30">
    <cfRule type="expression" dxfId="323" priority="324">
      <formula>BN27&lt;&gt;0</formula>
    </cfRule>
  </conditionalFormatting>
  <conditionalFormatting sqref="BO30">
    <cfRule type="expression" dxfId="322" priority="323">
      <formula>BN27&lt;&gt;0</formula>
    </cfRule>
  </conditionalFormatting>
  <conditionalFormatting sqref="BP30">
    <cfRule type="expression" dxfId="321" priority="322">
      <formula>BP27&lt;&gt;0</formula>
    </cfRule>
  </conditionalFormatting>
  <conditionalFormatting sqref="BQ30">
    <cfRule type="expression" dxfId="320" priority="321">
      <formula>BP27&lt;&gt;0</formula>
    </cfRule>
  </conditionalFormatting>
  <conditionalFormatting sqref="BR30">
    <cfRule type="expression" dxfId="319" priority="320">
      <formula>BR27&lt;&gt;0</formula>
    </cfRule>
  </conditionalFormatting>
  <conditionalFormatting sqref="BS30">
    <cfRule type="expression" dxfId="318" priority="319">
      <formula>BR27&lt;&gt;0</formula>
    </cfRule>
  </conditionalFormatting>
  <conditionalFormatting sqref="BT30">
    <cfRule type="expression" dxfId="317" priority="318">
      <formula>BT27&lt;&gt;0</formula>
    </cfRule>
  </conditionalFormatting>
  <conditionalFormatting sqref="BU30">
    <cfRule type="expression" dxfId="316" priority="317">
      <formula>BT27&lt;&gt;0</formula>
    </cfRule>
  </conditionalFormatting>
  <conditionalFormatting sqref="BV30">
    <cfRule type="expression" dxfId="315" priority="316">
      <formula>BV27&lt;&gt;0</formula>
    </cfRule>
  </conditionalFormatting>
  <conditionalFormatting sqref="BW30">
    <cfRule type="expression" dxfId="314" priority="315">
      <formula>BV27&lt;&gt;0</formula>
    </cfRule>
  </conditionalFormatting>
  <conditionalFormatting sqref="BX30">
    <cfRule type="expression" dxfId="313" priority="314">
      <formula>BX27&lt;&gt;0</formula>
    </cfRule>
  </conditionalFormatting>
  <conditionalFormatting sqref="BY30">
    <cfRule type="expression" dxfId="312" priority="313">
      <formula>BX27&lt;&gt;0</formula>
    </cfRule>
  </conditionalFormatting>
  <conditionalFormatting sqref="BV30">
    <cfRule type="expression" dxfId="311" priority="312">
      <formula>BV27&lt;&gt;0</formula>
    </cfRule>
  </conditionalFormatting>
  <conditionalFormatting sqref="BW30">
    <cfRule type="expression" dxfId="310" priority="311">
      <formula>BV27&lt;&gt;0</formula>
    </cfRule>
  </conditionalFormatting>
  <conditionalFormatting sqref="BX30">
    <cfRule type="expression" dxfId="309" priority="310">
      <formula>BX27&lt;&gt;0</formula>
    </cfRule>
  </conditionalFormatting>
  <conditionalFormatting sqref="BY30">
    <cfRule type="expression" dxfId="308" priority="309">
      <formula>BX27&lt;&gt;0</formula>
    </cfRule>
  </conditionalFormatting>
  <conditionalFormatting sqref="BZ30">
    <cfRule type="expression" dxfId="307" priority="308">
      <formula>BZ27&lt;&gt;0</formula>
    </cfRule>
  </conditionalFormatting>
  <conditionalFormatting sqref="CA30">
    <cfRule type="expression" dxfId="306" priority="307">
      <formula>BZ27&lt;&gt;0</formula>
    </cfRule>
  </conditionalFormatting>
  <conditionalFormatting sqref="CB30">
    <cfRule type="expression" dxfId="305" priority="306">
      <formula>CB27&lt;&gt;0</formula>
    </cfRule>
  </conditionalFormatting>
  <conditionalFormatting sqref="CC30">
    <cfRule type="expression" dxfId="304" priority="305">
      <formula>CB27&lt;&gt;0</formula>
    </cfRule>
  </conditionalFormatting>
  <conditionalFormatting sqref="CD30">
    <cfRule type="expression" dxfId="303" priority="304">
      <formula>CD27&lt;&gt;0</formula>
    </cfRule>
  </conditionalFormatting>
  <conditionalFormatting sqref="CE30">
    <cfRule type="expression" dxfId="302" priority="303">
      <formula>CD27&lt;&gt;0</formula>
    </cfRule>
  </conditionalFormatting>
  <conditionalFormatting sqref="CF30">
    <cfRule type="expression" dxfId="301" priority="302">
      <formula>CF27&lt;&gt;0</formula>
    </cfRule>
  </conditionalFormatting>
  <conditionalFormatting sqref="CG30">
    <cfRule type="expression" dxfId="300" priority="301">
      <formula>CF27&lt;&gt;0</formula>
    </cfRule>
  </conditionalFormatting>
  <conditionalFormatting sqref="CD30">
    <cfRule type="expression" dxfId="299" priority="300">
      <formula>CD27&lt;&gt;0</formula>
    </cfRule>
  </conditionalFormatting>
  <conditionalFormatting sqref="CE30">
    <cfRule type="expression" dxfId="298" priority="299">
      <formula>CD27&lt;&gt;0</formula>
    </cfRule>
  </conditionalFormatting>
  <conditionalFormatting sqref="CF30">
    <cfRule type="expression" dxfId="297" priority="298">
      <formula>CF27&lt;&gt;0</formula>
    </cfRule>
  </conditionalFormatting>
  <conditionalFormatting sqref="CG30">
    <cfRule type="expression" dxfId="296" priority="297">
      <formula>CF27&lt;&gt;0</formula>
    </cfRule>
  </conditionalFormatting>
  <conditionalFormatting sqref="CH30">
    <cfRule type="expression" dxfId="295" priority="296">
      <formula>CH27&lt;&gt;0</formula>
    </cfRule>
  </conditionalFormatting>
  <conditionalFormatting sqref="CI30">
    <cfRule type="expression" dxfId="294" priority="295">
      <formula>CH27&lt;&gt;0</formula>
    </cfRule>
  </conditionalFormatting>
  <conditionalFormatting sqref="CJ30">
    <cfRule type="expression" dxfId="293" priority="294">
      <formula>CJ27&lt;&gt;0</formula>
    </cfRule>
  </conditionalFormatting>
  <conditionalFormatting sqref="CK30">
    <cfRule type="expression" dxfId="292" priority="293">
      <formula>CJ27&lt;&gt;0</formula>
    </cfRule>
  </conditionalFormatting>
  <conditionalFormatting sqref="CL30">
    <cfRule type="expression" dxfId="291" priority="292">
      <formula>CL27&lt;&gt;0</formula>
    </cfRule>
  </conditionalFormatting>
  <conditionalFormatting sqref="CM30">
    <cfRule type="expression" dxfId="290" priority="291">
      <formula>CL27&lt;&gt;0</formula>
    </cfRule>
  </conditionalFormatting>
  <conditionalFormatting sqref="CN30">
    <cfRule type="expression" dxfId="289" priority="290">
      <formula>CN27&lt;&gt;0</formula>
    </cfRule>
  </conditionalFormatting>
  <conditionalFormatting sqref="CO30">
    <cfRule type="expression" dxfId="288" priority="289">
      <formula>CN27&lt;&gt;0</formula>
    </cfRule>
  </conditionalFormatting>
  <conditionalFormatting sqref="CL30">
    <cfRule type="expression" dxfId="287" priority="288">
      <formula>CL27&lt;&gt;0</formula>
    </cfRule>
  </conditionalFormatting>
  <conditionalFormatting sqref="CM30">
    <cfRule type="expression" dxfId="286" priority="287">
      <formula>CL27&lt;&gt;0</formula>
    </cfRule>
  </conditionalFormatting>
  <conditionalFormatting sqref="CN30">
    <cfRule type="expression" dxfId="285" priority="286">
      <formula>CN27&lt;&gt;0</formula>
    </cfRule>
  </conditionalFormatting>
  <conditionalFormatting sqref="CO30">
    <cfRule type="expression" dxfId="284" priority="285">
      <formula>CN27&lt;&gt;0</formula>
    </cfRule>
  </conditionalFormatting>
  <conditionalFormatting sqref="CP30">
    <cfRule type="expression" dxfId="283" priority="284">
      <formula>CP27&lt;&gt;0</formula>
    </cfRule>
  </conditionalFormatting>
  <conditionalFormatting sqref="CQ30">
    <cfRule type="expression" dxfId="282" priority="283">
      <formula>CP27&lt;&gt;0</formula>
    </cfRule>
  </conditionalFormatting>
  <conditionalFormatting sqref="CR30">
    <cfRule type="expression" dxfId="281" priority="282">
      <formula>CR27&lt;&gt;0</formula>
    </cfRule>
  </conditionalFormatting>
  <conditionalFormatting sqref="CS30">
    <cfRule type="expression" dxfId="280" priority="281">
      <formula>CR27&lt;&gt;0</formula>
    </cfRule>
  </conditionalFormatting>
  <conditionalFormatting sqref="B40">
    <cfRule type="expression" dxfId="279" priority="280">
      <formula>B37&lt;&gt;0</formula>
    </cfRule>
  </conditionalFormatting>
  <conditionalFormatting sqref="C40">
    <cfRule type="expression" dxfId="278" priority="279">
      <formula>B37&lt;&gt;0</formula>
    </cfRule>
  </conditionalFormatting>
  <conditionalFormatting sqref="D40">
    <cfRule type="expression" dxfId="277" priority="278">
      <formula>D37&lt;&gt;0</formula>
    </cfRule>
  </conditionalFormatting>
  <conditionalFormatting sqref="E40">
    <cfRule type="expression" dxfId="276" priority="277">
      <formula>D37&lt;&gt;0</formula>
    </cfRule>
  </conditionalFormatting>
  <conditionalFormatting sqref="F40">
    <cfRule type="expression" dxfId="275" priority="276">
      <formula>F37&lt;&gt;0</formula>
    </cfRule>
  </conditionalFormatting>
  <conditionalFormatting sqref="G40">
    <cfRule type="expression" dxfId="274" priority="275">
      <formula>F37&lt;&gt;0</formula>
    </cfRule>
  </conditionalFormatting>
  <conditionalFormatting sqref="H40">
    <cfRule type="expression" dxfId="273" priority="274">
      <formula>H37&lt;&gt;0</formula>
    </cfRule>
  </conditionalFormatting>
  <conditionalFormatting sqref="I40">
    <cfRule type="expression" dxfId="272" priority="273">
      <formula>H37&lt;&gt;0</formula>
    </cfRule>
  </conditionalFormatting>
  <conditionalFormatting sqref="J40">
    <cfRule type="expression" dxfId="271" priority="272">
      <formula>J37&lt;&gt;0</formula>
    </cfRule>
  </conditionalFormatting>
  <conditionalFormatting sqref="K40">
    <cfRule type="expression" dxfId="270" priority="271">
      <formula>J37&lt;&gt;0</formula>
    </cfRule>
  </conditionalFormatting>
  <conditionalFormatting sqref="L40">
    <cfRule type="expression" dxfId="269" priority="270">
      <formula>L37&lt;&gt;0</formula>
    </cfRule>
  </conditionalFormatting>
  <conditionalFormatting sqref="M40">
    <cfRule type="expression" dxfId="268" priority="269">
      <formula>L37&lt;&gt;0</formula>
    </cfRule>
  </conditionalFormatting>
  <conditionalFormatting sqref="J40">
    <cfRule type="expression" dxfId="267" priority="268">
      <formula>J37&lt;&gt;0</formula>
    </cfRule>
  </conditionalFormatting>
  <conditionalFormatting sqref="K40">
    <cfRule type="expression" dxfId="266" priority="267">
      <formula>J37&lt;&gt;0</formula>
    </cfRule>
  </conditionalFormatting>
  <conditionalFormatting sqref="L40">
    <cfRule type="expression" dxfId="265" priority="266">
      <formula>L37&lt;&gt;0</formula>
    </cfRule>
  </conditionalFormatting>
  <conditionalFormatting sqref="M40">
    <cfRule type="expression" dxfId="264" priority="265">
      <formula>L37&lt;&gt;0</formula>
    </cfRule>
  </conditionalFormatting>
  <conditionalFormatting sqref="N40">
    <cfRule type="expression" dxfId="263" priority="264">
      <formula>N37&lt;&gt;0</formula>
    </cfRule>
  </conditionalFormatting>
  <conditionalFormatting sqref="O40">
    <cfRule type="expression" dxfId="262" priority="263">
      <formula>N37&lt;&gt;0</formula>
    </cfRule>
  </conditionalFormatting>
  <conditionalFormatting sqref="P40">
    <cfRule type="expression" dxfId="261" priority="262">
      <formula>P37&lt;&gt;0</formula>
    </cfRule>
  </conditionalFormatting>
  <conditionalFormatting sqref="Q40">
    <cfRule type="expression" dxfId="260" priority="261">
      <formula>P37&lt;&gt;0</formula>
    </cfRule>
  </conditionalFormatting>
  <conditionalFormatting sqref="R40">
    <cfRule type="expression" dxfId="259" priority="260">
      <formula>R37&lt;&gt;0</formula>
    </cfRule>
  </conditionalFormatting>
  <conditionalFormatting sqref="S40">
    <cfRule type="expression" dxfId="258" priority="259">
      <formula>R37&lt;&gt;0</formula>
    </cfRule>
  </conditionalFormatting>
  <conditionalFormatting sqref="T40">
    <cfRule type="expression" dxfId="257" priority="258">
      <formula>T37&lt;&gt;0</formula>
    </cfRule>
  </conditionalFormatting>
  <conditionalFormatting sqref="U40">
    <cfRule type="expression" dxfId="256" priority="257">
      <formula>T37&lt;&gt;0</formula>
    </cfRule>
  </conditionalFormatting>
  <conditionalFormatting sqref="R40">
    <cfRule type="expression" dxfId="255" priority="256">
      <formula>R37&lt;&gt;0</formula>
    </cfRule>
  </conditionalFormatting>
  <conditionalFormatting sqref="S40">
    <cfRule type="expression" dxfId="254" priority="255">
      <formula>R37&lt;&gt;0</formula>
    </cfRule>
  </conditionalFormatting>
  <conditionalFormatting sqref="T40">
    <cfRule type="expression" dxfId="253" priority="254">
      <formula>T37&lt;&gt;0</formula>
    </cfRule>
  </conditionalFormatting>
  <conditionalFormatting sqref="U40">
    <cfRule type="expression" dxfId="252" priority="253">
      <formula>T37&lt;&gt;0</formula>
    </cfRule>
  </conditionalFormatting>
  <conditionalFormatting sqref="V40">
    <cfRule type="expression" dxfId="251" priority="252">
      <formula>V37&lt;&gt;0</formula>
    </cfRule>
  </conditionalFormatting>
  <conditionalFormatting sqref="W40">
    <cfRule type="expression" dxfId="250" priority="251">
      <formula>V37&lt;&gt;0</formula>
    </cfRule>
  </conditionalFormatting>
  <conditionalFormatting sqref="X40">
    <cfRule type="expression" dxfId="249" priority="250">
      <formula>X37&lt;&gt;0</formula>
    </cfRule>
  </conditionalFormatting>
  <conditionalFormatting sqref="Y40">
    <cfRule type="expression" dxfId="248" priority="249">
      <formula>X37&lt;&gt;0</formula>
    </cfRule>
  </conditionalFormatting>
  <conditionalFormatting sqref="Z40">
    <cfRule type="expression" dxfId="247" priority="248">
      <formula>Z37&lt;&gt;0</formula>
    </cfRule>
  </conditionalFormatting>
  <conditionalFormatting sqref="AA40">
    <cfRule type="expression" dxfId="246" priority="247">
      <formula>Z37&lt;&gt;0</formula>
    </cfRule>
  </conditionalFormatting>
  <conditionalFormatting sqref="AB40">
    <cfRule type="expression" dxfId="245" priority="246">
      <formula>AB37&lt;&gt;0</formula>
    </cfRule>
  </conditionalFormatting>
  <conditionalFormatting sqref="AC40">
    <cfRule type="expression" dxfId="244" priority="245">
      <formula>AB37&lt;&gt;0</formula>
    </cfRule>
  </conditionalFormatting>
  <conditionalFormatting sqref="Z40">
    <cfRule type="expression" dxfId="243" priority="244">
      <formula>Z37&lt;&gt;0</formula>
    </cfRule>
  </conditionalFormatting>
  <conditionalFormatting sqref="AA40">
    <cfRule type="expression" dxfId="242" priority="243">
      <formula>Z37&lt;&gt;0</formula>
    </cfRule>
  </conditionalFormatting>
  <conditionalFormatting sqref="AB40">
    <cfRule type="expression" dxfId="241" priority="242">
      <formula>AB37&lt;&gt;0</formula>
    </cfRule>
  </conditionalFormatting>
  <conditionalFormatting sqref="AC40">
    <cfRule type="expression" dxfId="240" priority="241">
      <formula>AB37&lt;&gt;0</formula>
    </cfRule>
  </conditionalFormatting>
  <conditionalFormatting sqref="AD40">
    <cfRule type="expression" dxfId="239" priority="240">
      <formula>AD37&lt;&gt;0</formula>
    </cfRule>
  </conditionalFormatting>
  <conditionalFormatting sqref="AE40">
    <cfRule type="expression" dxfId="238" priority="239">
      <formula>AD37&lt;&gt;0</formula>
    </cfRule>
  </conditionalFormatting>
  <conditionalFormatting sqref="AF40">
    <cfRule type="expression" dxfId="237" priority="238">
      <formula>AF37&lt;&gt;0</formula>
    </cfRule>
  </conditionalFormatting>
  <conditionalFormatting sqref="AG40">
    <cfRule type="expression" dxfId="236" priority="237">
      <formula>AF37&lt;&gt;0</formula>
    </cfRule>
  </conditionalFormatting>
  <conditionalFormatting sqref="AH40">
    <cfRule type="expression" dxfId="235" priority="236">
      <formula>AH37&lt;&gt;0</formula>
    </cfRule>
  </conditionalFormatting>
  <conditionalFormatting sqref="AI40">
    <cfRule type="expression" dxfId="234" priority="235">
      <formula>AH37&lt;&gt;0</formula>
    </cfRule>
  </conditionalFormatting>
  <conditionalFormatting sqref="AJ40">
    <cfRule type="expression" dxfId="233" priority="234">
      <formula>AJ37&lt;&gt;0</formula>
    </cfRule>
  </conditionalFormatting>
  <conditionalFormatting sqref="AK40">
    <cfRule type="expression" dxfId="232" priority="233">
      <formula>AJ37&lt;&gt;0</formula>
    </cfRule>
  </conditionalFormatting>
  <conditionalFormatting sqref="AH40">
    <cfRule type="expression" dxfId="231" priority="232">
      <formula>AH37&lt;&gt;0</formula>
    </cfRule>
  </conditionalFormatting>
  <conditionalFormatting sqref="AI40">
    <cfRule type="expression" dxfId="230" priority="231">
      <formula>AH37&lt;&gt;0</formula>
    </cfRule>
  </conditionalFormatting>
  <conditionalFormatting sqref="AJ40">
    <cfRule type="expression" dxfId="229" priority="230">
      <formula>AJ37&lt;&gt;0</formula>
    </cfRule>
  </conditionalFormatting>
  <conditionalFormatting sqref="AK40">
    <cfRule type="expression" dxfId="228" priority="229">
      <formula>AJ37&lt;&gt;0</formula>
    </cfRule>
  </conditionalFormatting>
  <conditionalFormatting sqref="AL40">
    <cfRule type="expression" dxfId="227" priority="228">
      <formula>AL37&lt;&gt;0</formula>
    </cfRule>
  </conditionalFormatting>
  <conditionalFormatting sqref="AM40">
    <cfRule type="expression" dxfId="226" priority="227">
      <formula>AL37&lt;&gt;0</formula>
    </cfRule>
  </conditionalFormatting>
  <conditionalFormatting sqref="AN40">
    <cfRule type="expression" dxfId="225" priority="226">
      <formula>AN37&lt;&gt;0</formula>
    </cfRule>
  </conditionalFormatting>
  <conditionalFormatting sqref="AO40">
    <cfRule type="expression" dxfId="224" priority="225">
      <formula>AN37&lt;&gt;0</formula>
    </cfRule>
  </conditionalFormatting>
  <conditionalFormatting sqref="AP40">
    <cfRule type="expression" dxfId="223" priority="224">
      <formula>AP37&lt;&gt;0</formula>
    </cfRule>
  </conditionalFormatting>
  <conditionalFormatting sqref="AQ40">
    <cfRule type="expression" dxfId="222" priority="223">
      <formula>AP37&lt;&gt;0</formula>
    </cfRule>
  </conditionalFormatting>
  <conditionalFormatting sqref="AR40">
    <cfRule type="expression" dxfId="221" priority="222">
      <formula>AR37&lt;&gt;0</formula>
    </cfRule>
  </conditionalFormatting>
  <conditionalFormatting sqref="AS40">
    <cfRule type="expression" dxfId="220" priority="221">
      <formula>AR37&lt;&gt;0</formula>
    </cfRule>
  </conditionalFormatting>
  <conditionalFormatting sqref="AP40">
    <cfRule type="expression" dxfId="219" priority="220">
      <formula>AP37&lt;&gt;0</formula>
    </cfRule>
  </conditionalFormatting>
  <conditionalFormatting sqref="AQ40">
    <cfRule type="expression" dxfId="218" priority="219">
      <formula>AP37&lt;&gt;0</formula>
    </cfRule>
  </conditionalFormatting>
  <conditionalFormatting sqref="AR40">
    <cfRule type="expression" dxfId="217" priority="218">
      <formula>AR37&lt;&gt;0</formula>
    </cfRule>
  </conditionalFormatting>
  <conditionalFormatting sqref="AS40">
    <cfRule type="expression" dxfId="216" priority="217">
      <formula>AR37&lt;&gt;0</formula>
    </cfRule>
  </conditionalFormatting>
  <conditionalFormatting sqref="AT40">
    <cfRule type="expression" dxfId="215" priority="216">
      <formula>AT37&lt;&gt;0</formula>
    </cfRule>
  </conditionalFormatting>
  <conditionalFormatting sqref="AU40">
    <cfRule type="expression" dxfId="214" priority="215">
      <formula>AT37&lt;&gt;0</formula>
    </cfRule>
  </conditionalFormatting>
  <conditionalFormatting sqref="AV40">
    <cfRule type="expression" dxfId="213" priority="214">
      <formula>AV37&lt;&gt;0</formula>
    </cfRule>
  </conditionalFormatting>
  <conditionalFormatting sqref="AW40">
    <cfRule type="expression" dxfId="212" priority="213">
      <formula>AV37&lt;&gt;0</formula>
    </cfRule>
  </conditionalFormatting>
  <conditionalFormatting sqref="AX40">
    <cfRule type="expression" dxfId="211" priority="212">
      <formula>AX37&lt;&gt;0</formula>
    </cfRule>
  </conditionalFormatting>
  <conditionalFormatting sqref="AY40">
    <cfRule type="expression" dxfId="210" priority="211">
      <formula>AX37&lt;&gt;0</formula>
    </cfRule>
  </conditionalFormatting>
  <conditionalFormatting sqref="AZ40">
    <cfRule type="expression" dxfId="209" priority="210">
      <formula>AZ37&lt;&gt;0</formula>
    </cfRule>
  </conditionalFormatting>
  <conditionalFormatting sqref="BA40">
    <cfRule type="expression" dxfId="208" priority="209">
      <formula>AZ37&lt;&gt;0</formula>
    </cfRule>
  </conditionalFormatting>
  <conditionalFormatting sqref="AX40">
    <cfRule type="expression" dxfId="207" priority="208">
      <formula>AX37&lt;&gt;0</formula>
    </cfRule>
  </conditionalFormatting>
  <conditionalFormatting sqref="AY40">
    <cfRule type="expression" dxfId="206" priority="207">
      <formula>AX37&lt;&gt;0</formula>
    </cfRule>
  </conditionalFormatting>
  <conditionalFormatting sqref="AZ40">
    <cfRule type="expression" dxfId="205" priority="206">
      <formula>AZ37&lt;&gt;0</formula>
    </cfRule>
  </conditionalFormatting>
  <conditionalFormatting sqref="BA40">
    <cfRule type="expression" dxfId="204" priority="205">
      <formula>AZ37&lt;&gt;0</formula>
    </cfRule>
  </conditionalFormatting>
  <conditionalFormatting sqref="BB40">
    <cfRule type="expression" dxfId="203" priority="204">
      <formula>BB37&lt;&gt;0</formula>
    </cfRule>
  </conditionalFormatting>
  <conditionalFormatting sqref="BC40">
    <cfRule type="expression" dxfId="202" priority="203">
      <formula>BB37&lt;&gt;0</formula>
    </cfRule>
  </conditionalFormatting>
  <conditionalFormatting sqref="BD40">
    <cfRule type="expression" dxfId="201" priority="202">
      <formula>BD37&lt;&gt;0</formula>
    </cfRule>
  </conditionalFormatting>
  <conditionalFormatting sqref="BE40">
    <cfRule type="expression" dxfId="200" priority="201">
      <formula>BD37&lt;&gt;0</formula>
    </cfRule>
  </conditionalFormatting>
  <conditionalFormatting sqref="BF40">
    <cfRule type="expression" dxfId="199" priority="200">
      <formula>BF37&lt;&gt;0</formula>
    </cfRule>
  </conditionalFormatting>
  <conditionalFormatting sqref="BG40">
    <cfRule type="expression" dxfId="198" priority="199">
      <formula>BF37&lt;&gt;0</formula>
    </cfRule>
  </conditionalFormatting>
  <conditionalFormatting sqref="BH40">
    <cfRule type="expression" dxfId="197" priority="198">
      <formula>BH37&lt;&gt;0</formula>
    </cfRule>
  </conditionalFormatting>
  <conditionalFormatting sqref="BI40">
    <cfRule type="expression" dxfId="196" priority="197">
      <formula>BH37&lt;&gt;0</formula>
    </cfRule>
  </conditionalFormatting>
  <conditionalFormatting sqref="BF40">
    <cfRule type="expression" dxfId="195" priority="196">
      <formula>BF37&lt;&gt;0</formula>
    </cfRule>
  </conditionalFormatting>
  <conditionalFormatting sqref="BG40">
    <cfRule type="expression" dxfId="194" priority="195">
      <formula>BF37&lt;&gt;0</formula>
    </cfRule>
  </conditionalFormatting>
  <conditionalFormatting sqref="BH40">
    <cfRule type="expression" dxfId="193" priority="194">
      <formula>BH37&lt;&gt;0</formula>
    </cfRule>
  </conditionalFormatting>
  <conditionalFormatting sqref="BI40">
    <cfRule type="expression" dxfId="192" priority="193">
      <formula>BH37&lt;&gt;0</formula>
    </cfRule>
  </conditionalFormatting>
  <conditionalFormatting sqref="BJ40">
    <cfRule type="expression" dxfId="191" priority="192">
      <formula>BJ37&lt;&gt;0</formula>
    </cfRule>
  </conditionalFormatting>
  <conditionalFormatting sqref="BK40">
    <cfRule type="expression" dxfId="190" priority="191">
      <formula>BJ37&lt;&gt;0</formula>
    </cfRule>
  </conditionalFormatting>
  <conditionalFormatting sqref="BL40">
    <cfRule type="expression" dxfId="189" priority="190">
      <formula>BL37&lt;&gt;0</formula>
    </cfRule>
  </conditionalFormatting>
  <conditionalFormatting sqref="BM40">
    <cfRule type="expression" dxfId="188" priority="189">
      <formula>BL37&lt;&gt;0</formula>
    </cfRule>
  </conditionalFormatting>
  <conditionalFormatting sqref="BN40">
    <cfRule type="expression" dxfId="187" priority="188">
      <formula>BN37&lt;&gt;0</formula>
    </cfRule>
  </conditionalFormatting>
  <conditionalFormatting sqref="BO40">
    <cfRule type="expression" dxfId="186" priority="187">
      <formula>BN37&lt;&gt;0</formula>
    </cfRule>
  </conditionalFormatting>
  <conditionalFormatting sqref="BP40">
    <cfRule type="expression" dxfId="185" priority="186">
      <formula>BP37&lt;&gt;0</formula>
    </cfRule>
  </conditionalFormatting>
  <conditionalFormatting sqref="BQ40">
    <cfRule type="expression" dxfId="184" priority="185">
      <formula>BP37&lt;&gt;0</formula>
    </cfRule>
  </conditionalFormatting>
  <conditionalFormatting sqref="BN40">
    <cfRule type="expression" dxfId="183" priority="184">
      <formula>BN37&lt;&gt;0</formula>
    </cfRule>
  </conditionalFormatting>
  <conditionalFormatting sqref="BO40">
    <cfRule type="expression" dxfId="182" priority="183">
      <formula>BN37&lt;&gt;0</formula>
    </cfRule>
  </conditionalFormatting>
  <conditionalFormatting sqref="BP40">
    <cfRule type="expression" dxfId="181" priority="182">
      <formula>BP37&lt;&gt;0</formula>
    </cfRule>
  </conditionalFormatting>
  <conditionalFormatting sqref="BQ40">
    <cfRule type="expression" dxfId="180" priority="181">
      <formula>BP37&lt;&gt;0</formula>
    </cfRule>
  </conditionalFormatting>
  <conditionalFormatting sqref="BR40">
    <cfRule type="expression" dxfId="179" priority="180">
      <formula>BR37&lt;&gt;0</formula>
    </cfRule>
  </conditionalFormatting>
  <conditionalFormatting sqref="BS40">
    <cfRule type="expression" dxfId="178" priority="179">
      <formula>BR37&lt;&gt;0</formula>
    </cfRule>
  </conditionalFormatting>
  <conditionalFormatting sqref="BT40">
    <cfRule type="expression" dxfId="177" priority="178">
      <formula>BT37&lt;&gt;0</formula>
    </cfRule>
  </conditionalFormatting>
  <conditionalFormatting sqref="BU40">
    <cfRule type="expression" dxfId="176" priority="177">
      <formula>BT37&lt;&gt;0</formula>
    </cfRule>
  </conditionalFormatting>
  <conditionalFormatting sqref="BV40">
    <cfRule type="expression" dxfId="175" priority="176">
      <formula>BV37&lt;&gt;0</formula>
    </cfRule>
  </conditionalFormatting>
  <conditionalFormatting sqref="BW40">
    <cfRule type="expression" dxfId="174" priority="175">
      <formula>BV37&lt;&gt;0</formula>
    </cfRule>
  </conditionalFormatting>
  <conditionalFormatting sqref="BX40">
    <cfRule type="expression" dxfId="173" priority="174">
      <formula>BX37&lt;&gt;0</formula>
    </cfRule>
  </conditionalFormatting>
  <conditionalFormatting sqref="BY40">
    <cfRule type="expression" dxfId="172" priority="173">
      <formula>BX37&lt;&gt;0</formula>
    </cfRule>
  </conditionalFormatting>
  <conditionalFormatting sqref="BV40">
    <cfRule type="expression" dxfId="171" priority="172">
      <formula>BV37&lt;&gt;0</formula>
    </cfRule>
  </conditionalFormatting>
  <conditionalFormatting sqref="BW40">
    <cfRule type="expression" dxfId="170" priority="171">
      <formula>BV37&lt;&gt;0</formula>
    </cfRule>
  </conditionalFormatting>
  <conditionalFormatting sqref="BX40">
    <cfRule type="expression" dxfId="169" priority="170">
      <formula>BX37&lt;&gt;0</formula>
    </cfRule>
  </conditionalFormatting>
  <conditionalFormatting sqref="BY40">
    <cfRule type="expression" dxfId="168" priority="169">
      <formula>BX37&lt;&gt;0</formula>
    </cfRule>
  </conditionalFormatting>
  <conditionalFormatting sqref="BZ40">
    <cfRule type="expression" dxfId="167" priority="168">
      <formula>BZ37&lt;&gt;0</formula>
    </cfRule>
  </conditionalFormatting>
  <conditionalFormatting sqref="CA40">
    <cfRule type="expression" dxfId="166" priority="167">
      <formula>BZ37&lt;&gt;0</formula>
    </cfRule>
  </conditionalFormatting>
  <conditionalFormatting sqref="CB40">
    <cfRule type="expression" dxfId="165" priority="166">
      <formula>CB37&lt;&gt;0</formula>
    </cfRule>
  </conditionalFormatting>
  <conditionalFormatting sqref="CC40">
    <cfRule type="expression" dxfId="164" priority="165">
      <formula>CB37&lt;&gt;0</formula>
    </cfRule>
  </conditionalFormatting>
  <conditionalFormatting sqref="CD40">
    <cfRule type="expression" dxfId="163" priority="164">
      <formula>CD37&lt;&gt;0</formula>
    </cfRule>
  </conditionalFormatting>
  <conditionalFormatting sqref="CE40">
    <cfRule type="expression" dxfId="162" priority="163">
      <formula>CD37&lt;&gt;0</formula>
    </cfRule>
  </conditionalFormatting>
  <conditionalFormatting sqref="CF40">
    <cfRule type="expression" dxfId="161" priority="162">
      <formula>CF37&lt;&gt;0</formula>
    </cfRule>
  </conditionalFormatting>
  <conditionalFormatting sqref="CG40">
    <cfRule type="expression" dxfId="160" priority="161">
      <formula>CF37&lt;&gt;0</formula>
    </cfRule>
  </conditionalFormatting>
  <conditionalFormatting sqref="CD40">
    <cfRule type="expression" dxfId="159" priority="160">
      <formula>CD37&lt;&gt;0</formula>
    </cfRule>
  </conditionalFormatting>
  <conditionalFormatting sqref="CE40">
    <cfRule type="expression" dxfId="158" priority="159">
      <formula>CD37&lt;&gt;0</formula>
    </cfRule>
  </conditionalFormatting>
  <conditionalFormatting sqref="CF40">
    <cfRule type="expression" dxfId="157" priority="158">
      <formula>CF37&lt;&gt;0</formula>
    </cfRule>
  </conditionalFormatting>
  <conditionalFormatting sqref="CG40">
    <cfRule type="expression" dxfId="156" priority="157">
      <formula>CF37&lt;&gt;0</formula>
    </cfRule>
  </conditionalFormatting>
  <conditionalFormatting sqref="CH40">
    <cfRule type="expression" dxfId="155" priority="156">
      <formula>CH37&lt;&gt;0</formula>
    </cfRule>
  </conditionalFormatting>
  <conditionalFormatting sqref="CI40">
    <cfRule type="expression" dxfId="154" priority="155">
      <formula>CH37&lt;&gt;0</formula>
    </cfRule>
  </conditionalFormatting>
  <conditionalFormatting sqref="CJ40">
    <cfRule type="expression" dxfId="153" priority="154">
      <formula>CJ37&lt;&gt;0</formula>
    </cfRule>
  </conditionalFormatting>
  <conditionalFormatting sqref="CK40">
    <cfRule type="expression" dxfId="152" priority="153">
      <formula>CJ37&lt;&gt;0</formula>
    </cfRule>
  </conditionalFormatting>
  <conditionalFormatting sqref="CL40">
    <cfRule type="expression" dxfId="151" priority="152">
      <formula>CL37&lt;&gt;0</formula>
    </cfRule>
  </conditionalFormatting>
  <conditionalFormatting sqref="CM40">
    <cfRule type="expression" dxfId="150" priority="151">
      <formula>CL37&lt;&gt;0</formula>
    </cfRule>
  </conditionalFormatting>
  <conditionalFormatting sqref="CN40">
    <cfRule type="expression" dxfId="149" priority="150">
      <formula>CN37&lt;&gt;0</formula>
    </cfRule>
  </conditionalFormatting>
  <conditionalFormatting sqref="CO40">
    <cfRule type="expression" dxfId="148" priority="149">
      <formula>CN37&lt;&gt;0</formula>
    </cfRule>
  </conditionalFormatting>
  <conditionalFormatting sqref="CL40">
    <cfRule type="expression" dxfId="147" priority="148">
      <formula>CL37&lt;&gt;0</formula>
    </cfRule>
  </conditionalFormatting>
  <conditionalFormatting sqref="CM40">
    <cfRule type="expression" dxfId="146" priority="147">
      <formula>CL37&lt;&gt;0</formula>
    </cfRule>
  </conditionalFormatting>
  <conditionalFormatting sqref="CN40">
    <cfRule type="expression" dxfId="145" priority="146">
      <formula>CN37&lt;&gt;0</formula>
    </cfRule>
  </conditionalFormatting>
  <conditionalFormatting sqref="CO40">
    <cfRule type="expression" dxfId="144" priority="145">
      <formula>CN37&lt;&gt;0</formula>
    </cfRule>
  </conditionalFormatting>
  <conditionalFormatting sqref="CP40">
    <cfRule type="expression" dxfId="143" priority="144">
      <formula>CP37&lt;&gt;0</formula>
    </cfRule>
  </conditionalFormatting>
  <conditionalFormatting sqref="CQ40">
    <cfRule type="expression" dxfId="142" priority="143">
      <formula>CP37&lt;&gt;0</formula>
    </cfRule>
  </conditionalFormatting>
  <conditionalFormatting sqref="CR40">
    <cfRule type="expression" dxfId="141" priority="142">
      <formula>CR37&lt;&gt;0</formula>
    </cfRule>
  </conditionalFormatting>
  <conditionalFormatting sqref="CS40">
    <cfRule type="expression" dxfId="140" priority="141">
      <formula>CR37&lt;&gt;0</formula>
    </cfRule>
  </conditionalFormatting>
  <conditionalFormatting sqref="B50">
    <cfRule type="expression" dxfId="139" priority="140">
      <formula>B47&lt;&gt;0</formula>
    </cfRule>
  </conditionalFormatting>
  <conditionalFormatting sqref="C50">
    <cfRule type="expression" dxfId="138" priority="139">
      <formula>B47&lt;&gt;0</formula>
    </cfRule>
  </conditionalFormatting>
  <conditionalFormatting sqref="D50">
    <cfRule type="expression" dxfId="137" priority="138">
      <formula>D47&lt;&gt;0</formula>
    </cfRule>
  </conditionalFormatting>
  <conditionalFormatting sqref="E50">
    <cfRule type="expression" dxfId="136" priority="137">
      <formula>D47&lt;&gt;0</formula>
    </cfRule>
  </conditionalFormatting>
  <conditionalFormatting sqref="F50">
    <cfRule type="expression" dxfId="135" priority="136">
      <formula>F47&lt;&gt;0</formula>
    </cfRule>
  </conditionalFormatting>
  <conditionalFormatting sqref="G50">
    <cfRule type="expression" dxfId="134" priority="135">
      <formula>F47&lt;&gt;0</formula>
    </cfRule>
  </conditionalFormatting>
  <conditionalFormatting sqref="H50">
    <cfRule type="expression" dxfId="133" priority="134">
      <formula>H47&lt;&gt;0</formula>
    </cfRule>
  </conditionalFormatting>
  <conditionalFormatting sqref="I50">
    <cfRule type="expression" dxfId="132" priority="133">
      <formula>H47&lt;&gt;0</formula>
    </cfRule>
  </conditionalFormatting>
  <conditionalFormatting sqref="J50">
    <cfRule type="expression" dxfId="131" priority="132">
      <formula>J47&lt;&gt;0</formula>
    </cfRule>
  </conditionalFormatting>
  <conditionalFormatting sqref="K50">
    <cfRule type="expression" dxfId="130" priority="131">
      <formula>J47&lt;&gt;0</formula>
    </cfRule>
  </conditionalFormatting>
  <conditionalFormatting sqref="L50">
    <cfRule type="expression" dxfId="129" priority="130">
      <formula>L47&lt;&gt;0</formula>
    </cfRule>
  </conditionalFormatting>
  <conditionalFormatting sqref="M50">
    <cfRule type="expression" dxfId="128" priority="129">
      <formula>L47&lt;&gt;0</formula>
    </cfRule>
  </conditionalFormatting>
  <conditionalFormatting sqref="J50">
    <cfRule type="expression" dxfId="127" priority="128">
      <formula>J47&lt;&gt;0</formula>
    </cfRule>
  </conditionalFormatting>
  <conditionalFormatting sqref="K50">
    <cfRule type="expression" dxfId="126" priority="127">
      <formula>J47&lt;&gt;0</formula>
    </cfRule>
  </conditionalFormatting>
  <conditionalFormatting sqref="L50">
    <cfRule type="expression" dxfId="125" priority="126">
      <formula>L47&lt;&gt;0</formula>
    </cfRule>
  </conditionalFormatting>
  <conditionalFormatting sqref="M50">
    <cfRule type="expression" dxfId="124" priority="125">
      <formula>L47&lt;&gt;0</formula>
    </cfRule>
  </conditionalFormatting>
  <conditionalFormatting sqref="N50">
    <cfRule type="expression" dxfId="123" priority="124">
      <formula>N47&lt;&gt;0</formula>
    </cfRule>
  </conditionalFormatting>
  <conditionalFormatting sqref="O50">
    <cfRule type="expression" dxfId="122" priority="123">
      <formula>N47&lt;&gt;0</formula>
    </cfRule>
  </conditionalFormatting>
  <conditionalFormatting sqref="P50">
    <cfRule type="expression" dxfId="121" priority="122">
      <formula>P47&lt;&gt;0</formula>
    </cfRule>
  </conditionalFormatting>
  <conditionalFormatting sqref="Q50">
    <cfRule type="expression" dxfId="120" priority="121">
      <formula>P47&lt;&gt;0</formula>
    </cfRule>
  </conditionalFormatting>
  <conditionalFormatting sqref="R50">
    <cfRule type="expression" dxfId="119" priority="120">
      <formula>R47&lt;&gt;0</formula>
    </cfRule>
  </conditionalFormatting>
  <conditionalFormatting sqref="S50">
    <cfRule type="expression" dxfId="118" priority="119">
      <formula>R47&lt;&gt;0</formula>
    </cfRule>
  </conditionalFormatting>
  <conditionalFormatting sqref="T50">
    <cfRule type="expression" dxfId="117" priority="118">
      <formula>T47&lt;&gt;0</formula>
    </cfRule>
  </conditionalFormatting>
  <conditionalFormatting sqref="U50">
    <cfRule type="expression" dxfId="116" priority="117">
      <formula>T47&lt;&gt;0</formula>
    </cfRule>
  </conditionalFormatting>
  <conditionalFormatting sqref="R50">
    <cfRule type="expression" dxfId="115" priority="116">
      <formula>R47&lt;&gt;0</formula>
    </cfRule>
  </conditionalFormatting>
  <conditionalFormatting sqref="S50">
    <cfRule type="expression" dxfId="114" priority="115">
      <formula>R47&lt;&gt;0</formula>
    </cfRule>
  </conditionalFormatting>
  <conditionalFormatting sqref="T50">
    <cfRule type="expression" dxfId="113" priority="114">
      <formula>T47&lt;&gt;0</formula>
    </cfRule>
  </conditionalFormatting>
  <conditionalFormatting sqref="U50">
    <cfRule type="expression" dxfId="112" priority="113">
      <formula>T47&lt;&gt;0</formula>
    </cfRule>
  </conditionalFormatting>
  <conditionalFormatting sqref="V50">
    <cfRule type="expression" dxfId="111" priority="112">
      <formula>V47&lt;&gt;0</formula>
    </cfRule>
  </conditionalFormatting>
  <conditionalFormatting sqref="W50">
    <cfRule type="expression" dxfId="110" priority="111">
      <formula>V47&lt;&gt;0</formula>
    </cfRule>
  </conditionalFormatting>
  <conditionalFormatting sqref="X50">
    <cfRule type="expression" dxfId="109" priority="110">
      <formula>X47&lt;&gt;0</formula>
    </cfRule>
  </conditionalFormatting>
  <conditionalFormatting sqref="Y50">
    <cfRule type="expression" dxfId="108" priority="109">
      <formula>X47&lt;&gt;0</formula>
    </cfRule>
  </conditionalFormatting>
  <conditionalFormatting sqref="Z50">
    <cfRule type="expression" dxfId="107" priority="108">
      <formula>Z47&lt;&gt;0</formula>
    </cfRule>
  </conditionalFormatting>
  <conditionalFormatting sqref="AA50">
    <cfRule type="expression" dxfId="106" priority="107">
      <formula>Z47&lt;&gt;0</formula>
    </cfRule>
  </conditionalFormatting>
  <conditionalFormatting sqref="AB50">
    <cfRule type="expression" dxfId="105" priority="106">
      <formula>AB47&lt;&gt;0</formula>
    </cfRule>
  </conditionalFormatting>
  <conditionalFormatting sqref="AC50">
    <cfRule type="expression" dxfId="104" priority="105">
      <formula>AB47&lt;&gt;0</formula>
    </cfRule>
  </conditionalFormatting>
  <conditionalFormatting sqref="Z50">
    <cfRule type="expression" dxfId="103" priority="104">
      <formula>Z47&lt;&gt;0</formula>
    </cfRule>
  </conditionalFormatting>
  <conditionalFormatting sqref="AA50">
    <cfRule type="expression" dxfId="102" priority="103">
      <formula>Z47&lt;&gt;0</formula>
    </cfRule>
  </conditionalFormatting>
  <conditionalFormatting sqref="AB50">
    <cfRule type="expression" dxfId="101" priority="102">
      <formula>AB47&lt;&gt;0</formula>
    </cfRule>
  </conditionalFormatting>
  <conditionalFormatting sqref="AC50">
    <cfRule type="expression" dxfId="100" priority="101">
      <formula>AB47&lt;&gt;0</formula>
    </cfRule>
  </conditionalFormatting>
  <conditionalFormatting sqref="AD50">
    <cfRule type="expression" dxfId="99" priority="100">
      <formula>AD47&lt;&gt;0</formula>
    </cfRule>
  </conditionalFormatting>
  <conditionalFormatting sqref="AE50">
    <cfRule type="expression" dxfId="98" priority="99">
      <formula>AD47&lt;&gt;0</formula>
    </cfRule>
  </conditionalFormatting>
  <conditionalFormatting sqref="AF50">
    <cfRule type="expression" dxfId="97" priority="98">
      <formula>AF47&lt;&gt;0</formula>
    </cfRule>
  </conditionalFormatting>
  <conditionalFormatting sqref="AG50">
    <cfRule type="expression" dxfId="96" priority="97">
      <formula>AF47&lt;&gt;0</formula>
    </cfRule>
  </conditionalFormatting>
  <conditionalFormatting sqref="AH50">
    <cfRule type="expression" dxfId="95" priority="96">
      <formula>AH47&lt;&gt;0</formula>
    </cfRule>
  </conditionalFormatting>
  <conditionalFormatting sqref="AI50">
    <cfRule type="expression" dxfId="94" priority="95">
      <formula>AH47&lt;&gt;0</formula>
    </cfRule>
  </conditionalFormatting>
  <conditionalFormatting sqref="AJ50">
    <cfRule type="expression" dxfId="93" priority="94">
      <formula>AJ47&lt;&gt;0</formula>
    </cfRule>
  </conditionalFormatting>
  <conditionalFormatting sqref="AK50">
    <cfRule type="expression" dxfId="92" priority="93">
      <formula>AJ47&lt;&gt;0</formula>
    </cfRule>
  </conditionalFormatting>
  <conditionalFormatting sqref="AH50">
    <cfRule type="expression" dxfId="91" priority="92">
      <formula>AH47&lt;&gt;0</formula>
    </cfRule>
  </conditionalFormatting>
  <conditionalFormatting sqref="AI50">
    <cfRule type="expression" dxfId="90" priority="91">
      <formula>AH47&lt;&gt;0</formula>
    </cfRule>
  </conditionalFormatting>
  <conditionalFormatting sqref="AJ50">
    <cfRule type="expression" dxfId="89" priority="90">
      <formula>AJ47&lt;&gt;0</formula>
    </cfRule>
  </conditionalFormatting>
  <conditionalFormatting sqref="AK50">
    <cfRule type="expression" dxfId="88" priority="89">
      <formula>AJ47&lt;&gt;0</formula>
    </cfRule>
  </conditionalFormatting>
  <conditionalFormatting sqref="AL50">
    <cfRule type="expression" dxfId="87" priority="88">
      <formula>AL47&lt;&gt;0</formula>
    </cfRule>
  </conditionalFormatting>
  <conditionalFormatting sqref="AM50">
    <cfRule type="expression" dxfId="86" priority="87">
      <formula>AL47&lt;&gt;0</formula>
    </cfRule>
  </conditionalFormatting>
  <conditionalFormatting sqref="AN50">
    <cfRule type="expression" dxfId="85" priority="86">
      <formula>AN47&lt;&gt;0</formula>
    </cfRule>
  </conditionalFormatting>
  <conditionalFormatting sqref="AO50">
    <cfRule type="expression" dxfId="84" priority="85">
      <formula>AN47&lt;&gt;0</formula>
    </cfRule>
  </conditionalFormatting>
  <conditionalFormatting sqref="AP50">
    <cfRule type="expression" dxfId="83" priority="84">
      <formula>AP47&lt;&gt;0</formula>
    </cfRule>
  </conditionalFormatting>
  <conditionalFormatting sqref="AQ50">
    <cfRule type="expression" dxfId="82" priority="83">
      <formula>AP47&lt;&gt;0</formula>
    </cfRule>
  </conditionalFormatting>
  <conditionalFormatting sqref="AR50">
    <cfRule type="expression" dxfId="81" priority="82">
      <formula>AR47&lt;&gt;0</formula>
    </cfRule>
  </conditionalFormatting>
  <conditionalFormatting sqref="AS50">
    <cfRule type="expression" dxfId="80" priority="81">
      <formula>AR47&lt;&gt;0</formula>
    </cfRule>
  </conditionalFormatting>
  <conditionalFormatting sqref="AP50">
    <cfRule type="expression" dxfId="79" priority="80">
      <formula>AP47&lt;&gt;0</formula>
    </cfRule>
  </conditionalFormatting>
  <conditionalFormatting sqref="AQ50">
    <cfRule type="expression" dxfId="78" priority="79">
      <formula>AP47&lt;&gt;0</formula>
    </cfRule>
  </conditionalFormatting>
  <conditionalFormatting sqref="AR50">
    <cfRule type="expression" dxfId="77" priority="78">
      <formula>AR47&lt;&gt;0</formula>
    </cfRule>
  </conditionalFormatting>
  <conditionalFormatting sqref="AS50">
    <cfRule type="expression" dxfId="76" priority="77">
      <formula>AR47&lt;&gt;0</formula>
    </cfRule>
  </conditionalFormatting>
  <conditionalFormatting sqref="AT50">
    <cfRule type="expression" dxfId="75" priority="76">
      <formula>AT47&lt;&gt;0</formula>
    </cfRule>
  </conditionalFormatting>
  <conditionalFormatting sqref="AU50">
    <cfRule type="expression" dxfId="74" priority="75">
      <formula>AT47&lt;&gt;0</formula>
    </cfRule>
  </conditionalFormatting>
  <conditionalFormatting sqref="AV50">
    <cfRule type="expression" dxfId="73" priority="74">
      <formula>AV47&lt;&gt;0</formula>
    </cfRule>
  </conditionalFormatting>
  <conditionalFormatting sqref="AW50">
    <cfRule type="expression" dxfId="72" priority="73">
      <formula>AV47&lt;&gt;0</formula>
    </cfRule>
  </conditionalFormatting>
  <conditionalFormatting sqref="AX50">
    <cfRule type="expression" dxfId="71" priority="72">
      <formula>AX47&lt;&gt;0</formula>
    </cfRule>
  </conditionalFormatting>
  <conditionalFormatting sqref="AY50">
    <cfRule type="expression" dxfId="70" priority="71">
      <formula>AX47&lt;&gt;0</formula>
    </cfRule>
  </conditionalFormatting>
  <conditionalFormatting sqref="AZ50">
    <cfRule type="expression" dxfId="69" priority="70">
      <formula>AZ47&lt;&gt;0</formula>
    </cfRule>
  </conditionalFormatting>
  <conditionalFormatting sqref="BA50">
    <cfRule type="expression" dxfId="68" priority="69">
      <formula>AZ47&lt;&gt;0</formula>
    </cfRule>
  </conditionalFormatting>
  <conditionalFormatting sqref="AX50">
    <cfRule type="expression" dxfId="67" priority="68">
      <formula>AX47&lt;&gt;0</formula>
    </cfRule>
  </conditionalFormatting>
  <conditionalFormatting sqref="AY50">
    <cfRule type="expression" dxfId="66" priority="67">
      <formula>AX47&lt;&gt;0</formula>
    </cfRule>
  </conditionalFormatting>
  <conditionalFormatting sqref="AZ50">
    <cfRule type="expression" dxfId="65" priority="66">
      <formula>AZ47&lt;&gt;0</formula>
    </cfRule>
  </conditionalFormatting>
  <conditionalFormatting sqref="BA50">
    <cfRule type="expression" dxfId="64" priority="65">
      <formula>AZ47&lt;&gt;0</formula>
    </cfRule>
  </conditionalFormatting>
  <conditionalFormatting sqref="BB50">
    <cfRule type="expression" dxfId="63" priority="64">
      <formula>BB47&lt;&gt;0</formula>
    </cfRule>
  </conditionalFormatting>
  <conditionalFormatting sqref="BC50">
    <cfRule type="expression" dxfId="62" priority="63">
      <formula>BB47&lt;&gt;0</formula>
    </cfRule>
  </conditionalFormatting>
  <conditionalFormatting sqref="BD50">
    <cfRule type="expression" dxfId="61" priority="62">
      <formula>BD47&lt;&gt;0</formula>
    </cfRule>
  </conditionalFormatting>
  <conditionalFormatting sqref="BE50">
    <cfRule type="expression" dxfId="60" priority="61">
      <formula>BD47&lt;&gt;0</formula>
    </cfRule>
  </conditionalFormatting>
  <conditionalFormatting sqref="BF50">
    <cfRule type="expression" dxfId="59" priority="60">
      <formula>BF47&lt;&gt;0</formula>
    </cfRule>
  </conditionalFormatting>
  <conditionalFormatting sqref="BG50">
    <cfRule type="expression" dxfId="58" priority="59">
      <formula>BF47&lt;&gt;0</formula>
    </cfRule>
  </conditionalFormatting>
  <conditionalFormatting sqref="BH50">
    <cfRule type="expression" dxfId="57" priority="58">
      <formula>BH47&lt;&gt;0</formula>
    </cfRule>
  </conditionalFormatting>
  <conditionalFormatting sqref="BI50">
    <cfRule type="expression" dxfId="56" priority="57">
      <formula>BH47&lt;&gt;0</formula>
    </cfRule>
  </conditionalFormatting>
  <conditionalFormatting sqref="BF50">
    <cfRule type="expression" dxfId="55" priority="56">
      <formula>BF47&lt;&gt;0</formula>
    </cfRule>
  </conditionalFormatting>
  <conditionalFormatting sqref="BG50">
    <cfRule type="expression" dxfId="54" priority="55">
      <formula>BF47&lt;&gt;0</formula>
    </cfRule>
  </conditionalFormatting>
  <conditionalFormatting sqref="BH50">
    <cfRule type="expression" dxfId="53" priority="54">
      <formula>BH47&lt;&gt;0</formula>
    </cfRule>
  </conditionalFormatting>
  <conditionalFormatting sqref="BI50">
    <cfRule type="expression" dxfId="52" priority="53">
      <formula>BH47&lt;&gt;0</formula>
    </cfRule>
  </conditionalFormatting>
  <conditionalFormatting sqref="BJ50">
    <cfRule type="expression" dxfId="51" priority="52">
      <formula>BJ47&lt;&gt;0</formula>
    </cfRule>
  </conditionalFormatting>
  <conditionalFormatting sqref="BK50">
    <cfRule type="expression" dxfId="50" priority="51">
      <formula>BJ47&lt;&gt;0</formula>
    </cfRule>
  </conditionalFormatting>
  <conditionalFormatting sqref="BL50">
    <cfRule type="expression" dxfId="49" priority="50">
      <formula>BL47&lt;&gt;0</formula>
    </cfRule>
  </conditionalFormatting>
  <conditionalFormatting sqref="BM50">
    <cfRule type="expression" dxfId="48" priority="49">
      <formula>BL47&lt;&gt;0</formula>
    </cfRule>
  </conditionalFormatting>
  <conditionalFormatting sqref="BN50">
    <cfRule type="expression" dxfId="47" priority="48">
      <formula>BN47&lt;&gt;0</formula>
    </cfRule>
  </conditionalFormatting>
  <conditionalFormatting sqref="BO50">
    <cfRule type="expression" dxfId="46" priority="47">
      <formula>BN47&lt;&gt;0</formula>
    </cfRule>
  </conditionalFormatting>
  <conditionalFormatting sqref="BP50">
    <cfRule type="expression" dxfId="45" priority="46">
      <formula>BP47&lt;&gt;0</formula>
    </cfRule>
  </conditionalFormatting>
  <conditionalFormatting sqref="BQ50">
    <cfRule type="expression" dxfId="44" priority="45">
      <formula>BP47&lt;&gt;0</formula>
    </cfRule>
  </conditionalFormatting>
  <conditionalFormatting sqref="BN50">
    <cfRule type="expression" dxfId="43" priority="44">
      <formula>BN47&lt;&gt;0</formula>
    </cfRule>
  </conditionalFormatting>
  <conditionalFormatting sqref="BO50">
    <cfRule type="expression" dxfId="42" priority="43">
      <formula>BN47&lt;&gt;0</formula>
    </cfRule>
  </conditionalFormatting>
  <conditionalFormatting sqref="BP50">
    <cfRule type="expression" dxfId="41" priority="42">
      <formula>BP47&lt;&gt;0</formula>
    </cfRule>
  </conditionalFormatting>
  <conditionalFormatting sqref="BQ50">
    <cfRule type="expression" dxfId="40" priority="41">
      <formula>BP47&lt;&gt;0</formula>
    </cfRule>
  </conditionalFormatting>
  <conditionalFormatting sqref="BR50">
    <cfRule type="expression" dxfId="39" priority="40">
      <formula>BR47&lt;&gt;0</formula>
    </cfRule>
  </conditionalFormatting>
  <conditionalFormatting sqref="BS50">
    <cfRule type="expression" dxfId="38" priority="39">
      <formula>BR47&lt;&gt;0</formula>
    </cfRule>
  </conditionalFormatting>
  <conditionalFormatting sqref="BT50">
    <cfRule type="expression" dxfId="37" priority="38">
      <formula>BT47&lt;&gt;0</formula>
    </cfRule>
  </conditionalFormatting>
  <conditionalFormatting sqref="BU50">
    <cfRule type="expression" dxfId="36" priority="37">
      <formula>BT47&lt;&gt;0</formula>
    </cfRule>
  </conditionalFormatting>
  <conditionalFormatting sqref="BV50">
    <cfRule type="expression" dxfId="35" priority="36">
      <formula>BV47&lt;&gt;0</formula>
    </cfRule>
  </conditionalFormatting>
  <conditionalFormatting sqref="BW50">
    <cfRule type="expression" dxfId="34" priority="35">
      <formula>BV47&lt;&gt;0</formula>
    </cfRule>
  </conditionalFormatting>
  <conditionalFormatting sqref="BX50">
    <cfRule type="expression" dxfId="33" priority="34">
      <formula>BX47&lt;&gt;0</formula>
    </cfRule>
  </conditionalFormatting>
  <conditionalFormatting sqref="BY50">
    <cfRule type="expression" dxfId="32" priority="33">
      <formula>BX47&lt;&gt;0</formula>
    </cfRule>
  </conditionalFormatting>
  <conditionalFormatting sqref="BV50">
    <cfRule type="expression" dxfId="31" priority="32">
      <formula>BV47&lt;&gt;0</formula>
    </cfRule>
  </conditionalFormatting>
  <conditionalFormatting sqref="BW50">
    <cfRule type="expression" dxfId="30" priority="31">
      <formula>BV47&lt;&gt;0</formula>
    </cfRule>
  </conditionalFormatting>
  <conditionalFormatting sqref="BX50">
    <cfRule type="expression" dxfId="29" priority="30">
      <formula>BX47&lt;&gt;0</formula>
    </cfRule>
  </conditionalFormatting>
  <conditionalFormatting sqref="BY50">
    <cfRule type="expression" dxfId="28" priority="29">
      <formula>BX47&lt;&gt;0</formula>
    </cfRule>
  </conditionalFormatting>
  <conditionalFormatting sqref="BZ50">
    <cfRule type="expression" dxfId="27" priority="28">
      <formula>BZ47&lt;&gt;0</formula>
    </cfRule>
  </conditionalFormatting>
  <conditionalFormatting sqref="CA50">
    <cfRule type="expression" dxfId="26" priority="27">
      <formula>BZ47&lt;&gt;0</formula>
    </cfRule>
  </conditionalFormatting>
  <conditionalFormatting sqref="CB50">
    <cfRule type="expression" dxfId="25" priority="26">
      <formula>CB47&lt;&gt;0</formula>
    </cfRule>
  </conditionalFormatting>
  <conditionalFormatting sqref="CC50">
    <cfRule type="expression" dxfId="24" priority="25">
      <formula>CB47&lt;&gt;0</formula>
    </cfRule>
  </conditionalFormatting>
  <conditionalFormatting sqref="CD50">
    <cfRule type="expression" dxfId="23" priority="24">
      <formula>CD47&lt;&gt;0</formula>
    </cfRule>
  </conditionalFormatting>
  <conditionalFormatting sqref="CE50">
    <cfRule type="expression" dxfId="22" priority="23">
      <formula>CD47&lt;&gt;0</formula>
    </cfRule>
  </conditionalFormatting>
  <conditionalFormatting sqref="CF50">
    <cfRule type="expression" dxfId="21" priority="22">
      <formula>CF47&lt;&gt;0</formula>
    </cfRule>
  </conditionalFormatting>
  <conditionalFormatting sqref="CG50">
    <cfRule type="expression" dxfId="20" priority="21">
      <formula>CF47&lt;&gt;0</formula>
    </cfRule>
  </conditionalFormatting>
  <conditionalFormatting sqref="CD50">
    <cfRule type="expression" dxfId="19" priority="20">
      <formula>CD47&lt;&gt;0</formula>
    </cfRule>
  </conditionalFormatting>
  <conditionalFormatting sqref="CE50">
    <cfRule type="expression" dxfId="18" priority="19">
      <formula>CD47&lt;&gt;0</formula>
    </cfRule>
  </conditionalFormatting>
  <conditionalFormatting sqref="CF50">
    <cfRule type="expression" dxfId="17" priority="18">
      <formula>CF47&lt;&gt;0</formula>
    </cfRule>
  </conditionalFormatting>
  <conditionalFormatting sqref="CG50">
    <cfRule type="expression" dxfId="16" priority="17">
      <formula>CF47&lt;&gt;0</formula>
    </cfRule>
  </conditionalFormatting>
  <conditionalFormatting sqref="CH50">
    <cfRule type="expression" dxfId="15" priority="16">
      <formula>CH47&lt;&gt;0</formula>
    </cfRule>
  </conditionalFormatting>
  <conditionalFormatting sqref="CI50">
    <cfRule type="expression" dxfId="14" priority="15">
      <formula>CH47&lt;&gt;0</formula>
    </cfRule>
  </conditionalFormatting>
  <conditionalFormatting sqref="CJ50">
    <cfRule type="expression" dxfId="13" priority="14">
      <formula>CJ47&lt;&gt;0</formula>
    </cfRule>
  </conditionalFormatting>
  <conditionalFormatting sqref="CK50">
    <cfRule type="expression" dxfId="12" priority="13">
      <formula>CJ47&lt;&gt;0</formula>
    </cfRule>
  </conditionalFormatting>
  <conditionalFormatting sqref="CL50">
    <cfRule type="expression" dxfId="11" priority="12">
      <formula>CL47&lt;&gt;0</formula>
    </cfRule>
  </conditionalFormatting>
  <conditionalFormatting sqref="CM50">
    <cfRule type="expression" dxfId="10" priority="11">
      <formula>CL47&lt;&gt;0</formula>
    </cfRule>
  </conditionalFormatting>
  <conditionalFormatting sqref="CN50">
    <cfRule type="expression" dxfId="9" priority="10">
      <formula>CN47&lt;&gt;0</formula>
    </cfRule>
  </conditionalFormatting>
  <conditionalFormatting sqref="CO50">
    <cfRule type="expression" dxfId="8" priority="9">
      <formula>CN47&lt;&gt;0</formula>
    </cfRule>
  </conditionalFormatting>
  <conditionalFormatting sqref="CL50">
    <cfRule type="expression" dxfId="7" priority="8">
      <formula>CL47&lt;&gt;0</formula>
    </cfRule>
  </conditionalFormatting>
  <conditionalFormatting sqref="CM50">
    <cfRule type="expression" dxfId="6" priority="7">
      <formula>CL47&lt;&gt;0</formula>
    </cfRule>
  </conditionalFormatting>
  <conditionalFormatting sqref="CN50">
    <cfRule type="expression" dxfId="5" priority="6">
      <formula>CN47&lt;&gt;0</formula>
    </cfRule>
  </conditionalFormatting>
  <conditionalFormatting sqref="CO50">
    <cfRule type="expression" dxfId="4" priority="5">
      <formula>CN47&lt;&gt;0</formula>
    </cfRule>
  </conditionalFormatting>
  <conditionalFormatting sqref="CP50">
    <cfRule type="expression" dxfId="3" priority="4">
      <formula>CP47&lt;&gt;0</formula>
    </cfRule>
  </conditionalFormatting>
  <conditionalFormatting sqref="CQ50">
    <cfRule type="expression" dxfId="2" priority="3">
      <formula>CP47&lt;&gt;0</formula>
    </cfRule>
  </conditionalFormatting>
  <conditionalFormatting sqref="CR50">
    <cfRule type="expression" dxfId="1" priority="2">
      <formula>CR47&lt;&gt;0</formula>
    </cfRule>
  </conditionalFormatting>
  <conditionalFormatting sqref="CS50">
    <cfRule type="expression" dxfId="0" priority="1">
      <formula>CR47&lt;&gt;0</formula>
    </cfRule>
  </conditionalFormatting>
  <dataValidations count="1">
    <dataValidation type="list" allowBlank="1" showInputMessage="1" showErrorMessage="1" sqref="D2" xr:uid="{00000000-0002-0000-0000-000000000000}">
      <formula1>Type_de_tir</formula1>
    </dataValidation>
  </dataValidations>
  <printOptions horizontalCentered="1"/>
  <pageMargins left="0.15625" right="0.10138888888888889" top="0.59027777777777779" bottom="0.59027777777777779" header="0.51180555555555551" footer="0.51180555555555551"/>
  <pageSetup paperSize="8" scale="41" firstPageNumber="0" fitToWidth="3" orientation="landscape" horizontalDpi="300" verticalDpi="300" r:id="rId1"/>
  <headerFooter alignWithMargins="0"/>
  <colBreaks count="2" manualBreakCount="2">
    <brk id="33" max="46" man="1"/>
    <brk id="65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le3"/>
  <dimension ref="A1:F25"/>
  <sheetViews>
    <sheetView workbookViewId="0">
      <selection activeCell="G24" sqref="G24"/>
    </sheetView>
  </sheetViews>
  <sheetFormatPr baseColWidth="10" defaultRowHeight="13"/>
  <sheetData>
    <row r="1" spans="1:6">
      <c r="A1" t="s">
        <v>19</v>
      </c>
      <c r="B1" s="85"/>
      <c r="C1" s="85"/>
      <c r="D1" s="85"/>
      <c r="E1" s="85"/>
      <c r="F1" s="85"/>
    </row>
    <row r="2" spans="1:6">
      <c r="A2" t="s">
        <v>21</v>
      </c>
      <c r="B2" s="8"/>
      <c r="C2" s="8"/>
      <c r="D2" s="8"/>
      <c r="E2" s="8"/>
      <c r="F2" s="8"/>
    </row>
    <row r="3" spans="1:6">
      <c r="A3" t="s">
        <v>20</v>
      </c>
      <c r="D3" s="7"/>
      <c r="E3" s="7"/>
      <c r="F3" s="7"/>
    </row>
    <row r="4" spans="1:6">
      <c r="A4" t="s">
        <v>22</v>
      </c>
      <c r="D4" s="7"/>
      <c r="E4" s="7"/>
      <c r="F4" s="7"/>
    </row>
    <row r="5" spans="1:6">
      <c r="A5" t="s">
        <v>23</v>
      </c>
      <c r="D5" s="7"/>
      <c r="E5" s="7"/>
      <c r="F5" s="7"/>
    </row>
    <row r="6" spans="1:6">
      <c r="D6" s="7"/>
      <c r="E6" s="7"/>
      <c r="F6" s="7"/>
    </row>
    <row r="8" spans="1:6">
      <c r="B8" s="85"/>
      <c r="C8" s="85"/>
      <c r="D8" s="85"/>
      <c r="E8" s="85"/>
    </row>
    <row r="10" spans="1:6">
      <c r="B10" s="9"/>
      <c r="C10" s="9"/>
      <c r="D10" s="9"/>
    </row>
    <row r="11" spans="1:6">
      <c r="B11" s="9"/>
      <c r="C11" s="9"/>
    </row>
    <row r="12" spans="1:6">
      <c r="B12" s="9"/>
      <c r="C12" s="9"/>
    </row>
    <row r="13" spans="1:6">
      <c r="B13" s="9"/>
      <c r="C13" s="9"/>
    </row>
    <row r="14" spans="1:6">
      <c r="B14" s="9"/>
      <c r="C14" s="9"/>
    </row>
    <row r="15" spans="1:6">
      <c r="B15" s="9"/>
      <c r="C15" s="9"/>
    </row>
    <row r="16" spans="1:6">
      <c r="B16" s="9"/>
      <c r="C16" s="9"/>
    </row>
    <row r="17" spans="2:3">
      <c r="B17" s="9"/>
      <c r="C17" s="9"/>
    </row>
    <row r="18" spans="2:3">
      <c r="B18" s="9"/>
      <c r="C18" s="9"/>
    </row>
    <row r="19" spans="2:3">
      <c r="B19" s="9"/>
      <c r="C19" s="9"/>
    </row>
    <row r="20" spans="2:3">
      <c r="B20" s="9"/>
      <c r="C20" s="9"/>
    </row>
    <row r="21" spans="2:3">
      <c r="B21" s="9"/>
      <c r="C21" s="9"/>
    </row>
    <row r="22" spans="2:3">
      <c r="B22" s="9"/>
      <c r="C22" s="9"/>
    </row>
    <row r="23" spans="2:3">
      <c r="B23" s="9"/>
      <c r="C23" s="9"/>
    </row>
    <row r="24" spans="2:3">
      <c r="B24" s="9"/>
      <c r="C24" s="9"/>
    </row>
    <row r="25" spans="2:3">
      <c r="B25" s="9"/>
      <c r="C25" s="9"/>
    </row>
  </sheetData>
  <mergeCells count="3">
    <mergeCell ref="B1:F1"/>
    <mergeCell ref="B8:C8"/>
    <mergeCell ref="D8:E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AFFICHAGE FINALE</vt:lpstr>
      <vt:lpstr>PLAN FINALES</vt:lpstr>
      <vt:lpstr>Données</vt:lpstr>
      <vt:lpstr>A</vt:lpstr>
      <vt:lpstr>Type_de_tir</vt:lpstr>
      <vt:lpstr>'AFFICHAGE FINALE'!Zone_d_impression</vt:lpstr>
      <vt:lpstr>'PLAN FINALES'!Zone_d_impression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roussel</dc:creator>
  <cp:lastModifiedBy>marcel Robert</cp:lastModifiedBy>
  <cp:lastPrinted>2018-02-01T17:41:46Z</cp:lastPrinted>
  <dcterms:created xsi:type="dcterms:W3CDTF">2018-02-27T16:59:21Z</dcterms:created>
  <dcterms:modified xsi:type="dcterms:W3CDTF">2018-04-22T19:45:56Z</dcterms:modified>
</cp:coreProperties>
</file>