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derf/Desktop/Archery sound/"/>
    </mc:Choice>
  </mc:AlternateContent>
  <xr:revisionPtr revIDLastSave="0" documentId="13_ncr:1_{B9942690-E1DC-FF4B-88E2-3C38599D1E47}" xr6:coauthVersionLast="47" xr6:coauthVersionMax="47" xr10:uidLastSave="{00000000-0000-0000-0000-000000000000}"/>
  <bookViews>
    <workbookView xWindow="12640" yWindow="920" windowWidth="34200" windowHeight="21100" xr2:uid="{00000000-000D-0000-FFFF-FFFF00000000}"/>
  </bookViews>
  <sheets>
    <sheet name="Projet - Campagne" sheetId="1" r:id="rId1"/>
    <sheet name="Règlemen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34" i="1"/>
  <c r="H33" i="1"/>
  <c r="H32" i="1"/>
  <c r="G35" i="1"/>
  <c r="G34" i="1"/>
  <c r="G33" i="1"/>
  <c r="G32" i="1"/>
  <c r="F33" i="1"/>
  <c r="F32" i="1"/>
  <c r="F35" i="1"/>
  <c r="F34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5" i="1"/>
  <c r="Q5" i="1"/>
  <c r="P5" i="1"/>
  <c r="R6" i="1"/>
  <c r="Q6" i="1"/>
  <c r="P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5" i="1"/>
  <c r="O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R23" i="1" s="1"/>
  <c r="N24" i="1"/>
  <c r="N25" i="1"/>
  <c r="N26" i="1"/>
  <c r="N27" i="1"/>
  <c r="N28" i="1"/>
  <c r="N29" i="1"/>
  <c r="N5" i="1"/>
  <c r="N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5" i="1"/>
  <c r="M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Q23" i="1" s="1"/>
  <c r="U23" i="1" s="1"/>
  <c r="L24" i="1"/>
  <c r="L25" i="1"/>
  <c r="L26" i="1"/>
  <c r="L27" i="1"/>
  <c r="L28" i="1"/>
  <c r="L29" i="1"/>
  <c r="L5" i="1"/>
  <c r="L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5" i="1"/>
  <c r="K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P23" i="1" s="1"/>
  <c r="J24" i="1"/>
  <c r="J25" i="1"/>
  <c r="J26" i="1"/>
  <c r="J27" i="1"/>
  <c r="J28" i="1"/>
  <c r="J29" i="1"/>
  <c r="J5" i="1"/>
  <c r="J6" i="1"/>
  <c r="S7" i="1"/>
  <c r="U7" i="1"/>
  <c r="S8" i="1"/>
  <c r="U8" i="1"/>
  <c r="S9" i="1"/>
  <c r="U9" i="1"/>
  <c r="S10" i="1"/>
  <c r="U10" i="1"/>
  <c r="S12" i="1"/>
  <c r="U12" i="1"/>
  <c r="S13" i="1"/>
  <c r="U13" i="1"/>
  <c r="S14" i="1"/>
  <c r="U14" i="1"/>
  <c r="S15" i="1"/>
  <c r="U15" i="1"/>
  <c r="S16" i="1"/>
  <c r="U16" i="1"/>
  <c r="S17" i="1"/>
  <c r="U17" i="1"/>
  <c r="S18" i="1"/>
  <c r="U18" i="1"/>
  <c r="S19" i="1"/>
  <c r="U19" i="1"/>
  <c r="S20" i="1"/>
  <c r="U20" i="1"/>
  <c r="S21" i="1"/>
  <c r="U21" i="1"/>
  <c r="S22" i="1"/>
  <c r="U22" i="1"/>
  <c r="S24" i="1"/>
  <c r="U24" i="1"/>
  <c r="S25" i="1"/>
  <c r="U25" i="1"/>
  <c r="S26" i="1"/>
  <c r="U26" i="1"/>
  <c r="S27" i="1"/>
  <c r="U27" i="1"/>
  <c r="S28" i="1"/>
  <c r="U28" i="1"/>
  <c r="S29" i="1"/>
  <c r="U29" i="1"/>
  <c r="H37" i="1"/>
  <c r="F37" i="1"/>
  <c r="G37" i="1"/>
  <c r="D31" i="1"/>
  <c r="C31" i="1"/>
  <c r="B33" i="1"/>
  <c r="B34" i="1"/>
  <c r="B35" i="1"/>
  <c r="B32" i="1"/>
  <c r="Y7" i="1"/>
  <c r="X7" i="1"/>
  <c r="B9" i="2"/>
  <c r="S23" i="1" l="1"/>
  <c r="U11" i="1"/>
  <c r="S11" i="1"/>
  <c r="E40" i="1"/>
  <c r="D40" i="1"/>
  <c r="E39" i="1"/>
  <c r="D39" i="1"/>
  <c r="A33" i="1"/>
  <c r="A34" i="1"/>
  <c r="A35" i="1"/>
  <c r="A32" i="1"/>
  <c r="E38" i="1"/>
  <c r="D38" i="1"/>
  <c r="U5" i="1" l="1"/>
  <c r="S5" i="1"/>
  <c r="S6" i="1"/>
  <c r="U6" i="1"/>
  <c r="G39" i="1"/>
  <c r="F38" i="1"/>
  <c r="H40" i="1"/>
  <c r="D33" i="1"/>
  <c r="C33" i="1"/>
  <c r="D32" i="1"/>
  <c r="C32" i="1"/>
  <c r="D35" i="1"/>
  <c r="C35" i="1"/>
  <c r="C34" i="1"/>
  <c r="D34" i="1"/>
  <c r="B36" i="1"/>
  <c r="E33" i="1" l="1"/>
  <c r="E35" i="1"/>
  <c r="D36" i="1"/>
  <c r="E34" i="1"/>
  <c r="C36" i="1"/>
  <c r="E32" i="1"/>
</calcChain>
</file>

<file path=xl/sharedStrings.xml><?xml version="1.0" encoding="utf-8"?>
<sst xmlns="http://schemas.openxmlformats.org/spreadsheetml/2006/main" count="87" uniqueCount="46">
  <si>
    <t>Lieu - date - numéro projet</t>
  </si>
  <si>
    <t>Rouge</t>
  </si>
  <si>
    <t>Bleu</t>
  </si>
  <si>
    <t>Blanc</t>
  </si>
  <si>
    <t>Num Cible</t>
  </si>
  <si>
    <t>mini</t>
  </si>
  <si>
    <t>maxi</t>
  </si>
  <si>
    <t>Près du greffe</t>
  </si>
  <si>
    <t>Total</t>
  </si>
  <si>
    <t>Contrôle Nb</t>
  </si>
  <si>
    <t>Pas Rouge</t>
  </si>
  <si>
    <t>Pas bleu</t>
  </si>
  <si>
    <t>Mini</t>
  </si>
  <si>
    <t>Maxi</t>
  </si>
  <si>
    <t>Total distance</t>
  </si>
  <si>
    <t>officiel</t>
  </si>
  <si>
    <t>Saisie Distances parcours</t>
  </si>
  <si>
    <t>Nb réglementaire répartition par type</t>
  </si>
  <si>
    <t>Moyenne</t>
  </si>
  <si>
    <t>Fourchette réglementaire Rouge</t>
  </si>
  <si>
    <t>Choix du
type de cible
(liste)</t>
  </si>
  <si>
    <t>Saisie libre des informations
de Localisation</t>
  </si>
  <si>
    <r>
      <t xml:space="preserve">Contrôle Distances
</t>
    </r>
    <r>
      <rPr>
        <b/>
        <sz val="10"/>
        <color rgb="FF0F1BFF"/>
        <rFont val="Calibri"/>
        <family val="2"/>
      </rPr>
      <t>inter-piquets</t>
    </r>
  </si>
  <si>
    <r>
      <t xml:space="preserve">Contrôle saisies
</t>
    </r>
    <r>
      <rPr>
        <b/>
        <sz val="10"/>
        <color rgb="FF0F1BFF"/>
        <rFont val="Calibri"/>
        <family val="2"/>
      </rPr>
      <t>distances des piquets</t>
    </r>
  </si>
  <si>
    <t>Fourchette réglementaire Bleu</t>
  </si>
  <si>
    <t>Exemple</t>
  </si>
  <si>
    <t>Campagne - 24 cibles</t>
  </si>
  <si>
    <t>Inconnues</t>
  </si>
  <si>
    <t>Connues</t>
  </si>
  <si>
    <t>Cibles</t>
  </si>
  <si>
    <t>4 cibles de 40 cm</t>
  </si>
  <si>
    <t>4 trispots 20 cm</t>
  </si>
  <si>
    <t>1 cible de 60 cm</t>
  </si>
  <si>
    <t>1 cible de 80 cm</t>
  </si>
  <si>
    <t>Tableau Règles Campagne</t>
  </si>
  <si>
    <t>Pas Blanc
Jaune</t>
  </si>
  <si>
    <t>Distance connue ou inconnue ?</t>
  </si>
  <si>
    <t>Fourchette réglementaire Blanc / Jaune</t>
  </si>
  <si>
    <r>
      <t xml:space="preserve">Rappel </t>
    </r>
    <r>
      <rPr>
        <b/>
        <sz val="10"/>
        <color rgb="FF0F1BFF"/>
        <rFont val="Calibri"/>
        <family val="2"/>
      </rPr>
      <t>distances</t>
    </r>
    <r>
      <rPr>
        <sz val="10"/>
        <color indexed="9"/>
        <rFont val="Calibri"/>
        <family val="2"/>
      </rPr>
      <t xml:space="preserve">
de la  sélection</t>
    </r>
  </si>
  <si>
    <t>OUI</t>
  </si>
  <si>
    <t>Total cibles</t>
  </si>
  <si>
    <t>Utiliser la tolérance 2m pour les connues ? OUI ou NON -&gt;</t>
  </si>
  <si>
    <t>Tolérance Connues</t>
  </si>
  <si>
    <t>INFO : Tolérance ≤15m</t>
  </si>
  <si>
    <t>INFO : Tolérance &gt;15m</t>
  </si>
  <si>
    <t>mètres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</si>
</sst>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indexed="8"/>
      <name val="Helvetica Neue"/>
    </font>
    <font>
      <sz val="12"/>
      <color indexed="8"/>
      <name val="Helvetica Neue"/>
      <family val="2"/>
    </font>
    <font>
      <sz val="10"/>
      <color indexed="9"/>
      <name val="Calibri"/>
      <family val="2"/>
    </font>
    <font>
      <b/>
      <sz val="10"/>
      <color indexed="13"/>
      <name val="Calibri"/>
      <family val="2"/>
    </font>
    <font>
      <b/>
      <sz val="10"/>
      <color indexed="9"/>
      <name val="Calibri"/>
      <family val="2"/>
    </font>
    <font>
      <sz val="10"/>
      <color indexed="13"/>
      <name val="Calibri"/>
      <family val="2"/>
    </font>
    <font>
      <sz val="10"/>
      <color indexed="8"/>
      <name val="Calibri"/>
      <family val="2"/>
    </font>
    <font>
      <b/>
      <sz val="10"/>
      <color indexed="13"/>
      <name val="Helvetica Neue"/>
      <family val="2"/>
    </font>
    <font>
      <sz val="8"/>
      <color indexed="8"/>
      <name val="Calibri"/>
      <family val="2"/>
    </font>
    <font>
      <sz val="9"/>
      <color indexed="9"/>
      <name val="Geneva"/>
      <family val="2"/>
    </font>
    <font>
      <sz val="12"/>
      <color indexed="9"/>
      <name val="Calibri"/>
      <family val="2"/>
    </font>
    <font>
      <sz val="12"/>
      <color indexed="8"/>
      <name val="Calibri"/>
      <family val="2"/>
    </font>
    <font>
      <sz val="9"/>
      <color indexed="8"/>
      <name val="Geneva"/>
      <family val="2"/>
    </font>
    <font>
      <sz val="10"/>
      <color indexed="8"/>
      <name val="Calibri"/>
      <family val="2"/>
    </font>
    <font>
      <b/>
      <sz val="10"/>
      <color theme="0"/>
      <name val="Calibri"/>
      <family val="2"/>
    </font>
    <font>
      <b/>
      <sz val="10"/>
      <color rgb="FFC00000"/>
      <name val="Helvetica Neue"/>
      <family val="2"/>
    </font>
    <font>
      <b/>
      <sz val="10"/>
      <color theme="1"/>
      <name val="Helvetica Neue"/>
      <family val="2"/>
    </font>
    <font>
      <b/>
      <sz val="10"/>
      <color theme="1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Helvetica Neue"/>
      <family val="2"/>
    </font>
    <font>
      <b/>
      <sz val="9"/>
      <color indexed="8"/>
      <name val="Calibri"/>
      <family val="2"/>
    </font>
    <font>
      <b/>
      <sz val="10"/>
      <color rgb="FF0F1BFF"/>
      <name val="Calibri"/>
      <family val="2"/>
    </font>
    <font>
      <i/>
      <sz val="10"/>
      <color theme="0"/>
      <name val="Helv"/>
    </font>
    <font>
      <b/>
      <sz val="9"/>
      <color rgb="FFFF0000"/>
      <name val="Geneva"/>
      <family val="2"/>
    </font>
    <font>
      <b/>
      <sz val="12"/>
      <color indexed="8"/>
      <name val="Helvetica Neue"/>
      <family val="2"/>
    </font>
    <font>
      <b/>
      <sz val="10"/>
      <color indexed="8"/>
      <name val="Calibri"/>
      <family val="2"/>
    </font>
    <font>
      <b/>
      <sz val="10"/>
      <color indexed="8"/>
      <name val="Helvetica Neue"/>
      <family val="2"/>
    </font>
    <font>
      <sz val="10"/>
      <color indexed="8"/>
      <name val="Helvetica Neue"/>
      <family val="2"/>
    </font>
    <font>
      <sz val="12"/>
      <color theme="0"/>
      <name val="Calibri"/>
      <family val="2"/>
    </font>
    <font>
      <sz val="12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8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03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5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1"/>
      </left>
      <right style="thin">
        <color indexed="15"/>
      </right>
      <top style="thin">
        <color indexed="11"/>
      </top>
      <bottom style="thin">
        <color indexed="11"/>
      </bottom>
      <diagonal/>
    </border>
    <border>
      <left style="thin">
        <color indexed="15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thin">
        <color indexed="1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1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12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12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12"/>
      </top>
      <bottom style="medium">
        <color indexed="64"/>
      </bottom>
      <diagonal/>
    </border>
    <border>
      <left/>
      <right style="medium">
        <color indexed="64"/>
      </right>
      <top style="thin">
        <color indexed="11"/>
      </top>
      <bottom style="thin">
        <color indexed="11"/>
      </bottom>
      <diagonal/>
    </border>
    <border>
      <left/>
      <right style="medium">
        <color indexed="64"/>
      </right>
      <top style="thin">
        <color indexed="1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12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5"/>
      </top>
      <bottom style="thin">
        <color indexed="11"/>
      </bottom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thin">
        <color indexed="15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thin">
        <color indexed="15"/>
      </bottom>
      <diagonal/>
    </border>
    <border>
      <left style="thin">
        <color indexed="11"/>
      </left>
      <right style="medium">
        <color indexed="64"/>
      </right>
      <top style="medium">
        <color indexed="64"/>
      </top>
      <bottom style="thin">
        <color indexed="15"/>
      </bottom>
      <diagonal/>
    </border>
    <border>
      <left style="medium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thin">
        <color indexed="11"/>
      </right>
      <top style="thin">
        <color indexed="15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medium">
        <color indexed="64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medium">
        <color indexed="64"/>
      </right>
      <top style="thin">
        <color indexed="1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11"/>
      </top>
      <bottom/>
      <diagonal/>
    </border>
    <border>
      <left/>
      <right style="medium">
        <color indexed="64"/>
      </right>
      <top style="thin">
        <color indexed="11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15"/>
      </bottom>
      <diagonal/>
    </border>
    <border>
      <left/>
      <right style="medium">
        <color indexed="64"/>
      </right>
      <top style="thin">
        <color indexed="15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64"/>
      </bottom>
      <diagonal/>
    </border>
    <border>
      <left/>
      <right style="thin">
        <color indexed="11"/>
      </right>
      <top style="thin">
        <color indexed="15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12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23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11" fillId="0" borderId="1" xfId="0" applyNumberFormat="1" applyFont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3" xfId="0" applyNumberFormat="1" applyBorder="1">
      <alignment vertical="top" wrapText="1"/>
    </xf>
    <xf numFmtId="49" fontId="14" fillId="6" borderId="11" xfId="0" applyNumberFormat="1" applyFont="1" applyFill="1" applyBorder="1" applyAlignment="1">
      <alignment horizontal="center" vertical="center"/>
    </xf>
    <xf numFmtId="49" fontId="14" fillId="6" borderId="12" xfId="0" applyNumberFormat="1" applyFont="1" applyFill="1" applyBorder="1" applyAlignment="1">
      <alignment horizontal="center" vertical="center"/>
    </xf>
    <xf numFmtId="49" fontId="14" fillId="5" borderId="13" xfId="0" applyNumberFormat="1" applyFont="1" applyFill="1" applyBorder="1" applyAlignment="1">
      <alignment horizontal="center" vertical="center"/>
    </xf>
    <xf numFmtId="49" fontId="14" fillId="5" borderId="10" xfId="0" applyNumberFormat="1" applyFont="1" applyFill="1" applyBorder="1" applyAlignment="1">
      <alignment horizontal="center" vertical="center"/>
    </xf>
    <xf numFmtId="49" fontId="17" fillId="7" borderId="17" xfId="0" applyNumberFormat="1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 wrapText="1"/>
    </xf>
    <xf numFmtId="1" fontId="15" fillId="8" borderId="25" xfId="0" applyNumberFormat="1" applyFont="1" applyFill="1" applyBorder="1" applyAlignment="1">
      <alignment horizontal="center" vertical="center" wrapText="1"/>
    </xf>
    <xf numFmtId="1" fontId="7" fillId="9" borderId="25" xfId="0" applyNumberFormat="1" applyFont="1" applyFill="1" applyBorder="1" applyAlignment="1">
      <alignment horizontal="center" vertical="center" wrapText="1"/>
    </xf>
    <xf numFmtId="0" fontId="4" fillId="4" borderId="26" xfId="0" applyNumberFormat="1" applyFont="1" applyFill="1" applyBorder="1" applyAlignment="1">
      <alignment horizontal="center" vertical="center" wrapText="1"/>
    </xf>
    <xf numFmtId="0" fontId="4" fillId="4" borderId="27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/>
    </xf>
    <xf numFmtId="1" fontId="21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3" fillId="4" borderId="6" xfId="0" applyNumberFormat="1" applyFont="1" applyFill="1" applyBorder="1" applyAlignment="1">
      <alignment horizontal="center" vertical="center" wrapText="1"/>
    </xf>
    <xf numFmtId="0" fontId="0" fillId="0" borderId="31" xfId="0" applyNumberFormat="1" applyBorder="1">
      <alignment vertical="top" wrapText="1"/>
    </xf>
    <xf numFmtId="49" fontId="8" fillId="0" borderId="24" xfId="0" applyNumberFormat="1" applyFont="1" applyBorder="1" applyAlignment="1">
      <alignment horizontal="center" vertical="center" wrapText="1"/>
    </xf>
    <xf numFmtId="49" fontId="14" fillId="5" borderId="46" xfId="0" applyNumberFormat="1" applyFont="1" applyFill="1" applyBorder="1" applyAlignment="1">
      <alignment horizontal="center" vertical="center"/>
    </xf>
    <xf numFmtId="49" fontId="14" fillId="6" borderId="47" xfId="0" applyNumberFormat="1" applyFont="1" applyFill="1" applyBorder="1" applyAlignment="1">
      <alignment horizontal="center" vertical="center"/>
    </xf>
    <xf numFmtId="1" fontId="15" fillId="8" borderId="6" xfId="0" applyNumberFormat="1" applyFont="1" applyFill="1" applyBorder="1" applyAlignment="1">
      <alignment horizontal="center" vertical="center" wrapText="1"/>
    </xf>
    <xf numFmtId="1" fontId="7" fillId="9" borderId="6" xfId="0" applyNumberFormat="1" applyFont="1" applyFill="1" applyBorder="1" applyAlignment="1">
      <alignment horizontal="center" vertical="center" wrapText="1"/>
    </xf>
    <xf numFmtId="49" fontId="22" fillId="0" borderId="6" xfId="0" applyNumberFormat="1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/>
    </xf>
    <xf numFmtId="1" fontId="15" fillId="8" borderId="15" xfId="0" applyNumberFormat="1" applyFont="1" applyFill="1" applyBorder="1" applyAlignment="1" applyProtection="1">
      <alignment horizontal="center" vertical="center" wrapText="1"/>
      <protection locked="0"/>
    </xf>
    <xf numFmtId="1" fontId="7" fillId="9" borderId="9" xfId="0" applyNumberFormat="1" applyFont="1" applyFill="1" applyBorder="1" applyAlignment="1" applyProtection="1">
      <alignment horizontal="center" vertical="center" wrapText="1"/>
      <protection locked="0"/>
    </xf>
    <xf numFmtId="1" fontId="7" fillId="9" borderId="7" xfId="0" applyNumberFormat="1" applyFont="1" applyFill="1" applyBorder="1" applyAlignment="1" applyProtection="1">
      <alignment horizontal="center" vertical="center" wrapText="1"/>
      <protection locked="0"/>
    </xf>
    <xf numFmtId="1" fontId="15" fillId="8" borderId="16" xfId="0" applyNumberFormat="1" applyFont="1" applyFill="1" applyBorder="1" applyAlignment="1" applyProtection="1">
      <alignment horizontal="center" vertical="center" wrapText="1"/>
      <protection locked="0"/>
    </xf>
    <xf numFmtId="1" fontId="7" fillId="9" borderId="8" xfId="0" applyNumberFormat="1" applyFont="1" applyFill="1" applyBorder="1" applyAlignment="1" applyProtection="1">
      <alignment horizontal="center" vertical="center" wrapText="1"/>
      <protection locked="0"/>
    </xf>
    <xf numFmtId="1" fontId="15" fillId="8" borderId="5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4" fillId="4" borderId="28" xfId="0" applyNumberFormat="1" applyFont="1" applyFill="1" applyBorder="1" applyAlignment="1">
      <alignment horizontal="center" vertical="center" wrapText="1"/>
    </xf>
    <xf numFmtId="0" fontId="0" fillId="0" borderId="8" xfId="0" applyBorder="1" applyAlignment="1" applyProtection="1">
      <alignment vertical="center" wrapText="1"/>
      <protection locked="0"/>
    </xf>
    <xf numFmtId="49" fontId="14" fillId="6" borderId="17" xfId="0" applyNumberFormat="1" applyFont="1" applyFill="1" applyBorder="1" applyAlignment="1">
      <alignment horizontal="center" vertical="center"/>
    </xf>
    <xf numFmtId="0" fontId="28" fillId="4" borderId="6" xfId="0" applyNumberFormat="1" applyFont="1" applyFill="1" applyBorder="1" applyAlignment="1">
      <alignment horizontal="center" vertical="top" wrapText="1"/>
    </xf>
    <xf numFmtId="0" fontId="27" fillId="4" borderId="40" xfId="0" applyNumberFormat="1" applyFont="1" applyFill="1" applyBorder="1" applyAlignment="1">
      <alignment horizontal="center" vertical="center"/>
    </xf>
    <xf numFmtId="1" fontId="27" fillId="4" borderId="41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 wrapText="1"/>
    </xf>
    <xf numFmtId="0" fontId="27" fillId="4" borderId="40" xfId="0" applyNumberFormat="1" applyFont="1" applyFill="1" applyBorder="1" applyAlignment="1">
      <alignment horizontal="center" vertical="center" wrapText="1"/>
    </xf>
    <xf numFmtId="49" fontId="2" fillId="4" borderId="37" xfId="0" applyNumberFormat="1" applyFont="1" applyFill="1" applyBorder="1" applyAlignment="1">
      <alignment horizontal="center" vertical="center" wrapText="1"/>
    </xf>
    <xf numFmtId="1" fontId="15" fillId="8" borderId="37" xfId="0" applyNumberFormat="1" applyFont="1" applyFill="1" applyBorder="1" applyAlignment="1">
      <alignment horizontal="center" vertical="center" wrapText="1"/>
    </xf>
    <xf numFmtId="1" fontId="7" fillId="9" borderId="37" xfId="0" applyNumberFormat="1" applyFont="1" applyFill="1" applyBorder="1" applyAlignment="1">
      <alignment horizontal="center" vertical="center" wrapText="1"/>
    </xf>
    <xf numFmtId="49" fontId="2" fillId="4" borderId="25" xfId="0" applyNumberFormat="1" applyFont="1" applyFill="1" applyBorder="1" applyAlignment="1">
      <alignment horizontal="center" vertical="center" wrapText="1"/>
    </xf>
    <xf numFmtId="49" fontId="22" fillId="0" borderId="25" xfId="0" applyNumberFormat="1" applyFont="1" applyFill="1" applyBorder="1" applyAlignment="1">
      <alignment horizontal="center" vertical="center" wrapText="1"/>
    </xf>
    <xf numFmtId="0" fontId="11" fillId="8" borderId="2" xfId="0" applyNumberFormat="1" applyFont="1" applyFill="1" applyBorder="1" applyAlignment="1">
      <alignment horizontal="center" vertical="center"/>
    </xf>
    <xf numFmtId="0" fontId="11" fillId="9" borderId="2" xfId="0" applyNumberFormat="1" applyFont="1" applyFill="1" applyBorder="1" applyAlignment="1">
      <alignment horizontal="center" vertical="center"/>
    </xf>
    <xf numFmtId="49" fontId="5" fillId="0" borderId="55" xfId="0" applyNumberFormat="1" applyFont="1" applyBorder="1" applyAlignment="1" applyProtection="1">
      <alignment horizontal="center" vertical="center" wrapText="1"/>
      <protection locked="0"/>
    </xf>
    <xf numFmtId="49" fontId="5" fillId="0" borderId="56" xfId="0" applyNumberFormat="1" applyFont="1" applyBorder="1" applyAlignment="1" applyProtection="1">
      <alignment horizontal="center" vertical="center" wrapText="1"/>
      <protection locked="0"/>
    </xf>
    <xf numFmtId="0" fontId="11" fillId="8" borderId="3" xfId="0" applyNumberFormat="1" applyFont="1" applyFill="1" applyBorder="1" applyAlignment="1">
      <alignment horizontal="center" vertical="center"/>
    </xf>
    <xf numFmtId="49" fontId="30" fillId="5" borderId="59" xfId="0" applyNumberFormat="1" applyFont="1" applyFill="1" applyBorder="1" applyAlignment="1">
      <alignment horizontal="center" vertical="center"/>
    </xf>
    <xf numFmtId="49" fontId="30" fillId="5" borderId="60" xfId="0" applyNumberFormat="1" applyFont="1" applyFill="1" applyBorder="1" applyAlignment="1">
      <alignment horizontal="center" vertical="center"/>
    </xf>
    <xf numFmtId="49" fontId="30" fillId="6" borderId="60" xfId="0" applyNumberFormat="1" applyFont="1" applyFill="1" applyBorder="1" applyAlignment="1">
      <alignment horizontal="center" vertical="center"/>
    </xf>
    <xf numFmtId="49" fontId="31" fillId="4" borderId="60" xfId="0" applyNumberFormat="1" applyFont="1" applyFill="1" applyBorder="1" applyAlignment="1">
      <alignment horizontal="center" vertical="center" wrapText="1"/>
    </xf>
    <xf numFmtId="49" fontId="31" fillId="4" borderId="61" xfId="0" applyNumberFormat="1" applyFont="1" applyFill="1" applyBorder="1" applyAlignment="1">
      <alignment horizontal="center" vertical="center" wrapText="1"/>
    </xf>
    <xf numFmtId="0" fontId="0" fillId="0" borderId="32" xfId="0" applyNumberFormat="1" applyBorder="1">
      <alignment vertical="top" wrapText="1"/>
    </xf>
    <xf numFmtId="0" fontId="0" fillId="0" borderId="33" xfId="0" applyNumberFormat="1" applyBorder="1">
      <alignment vertical="top" wrapText="1"/>
    </xf>
    <xf numFmtId="0" fontId="11" fillId="8" borderId="62" xfId="0" applyNumberFormat="1" applyFont="1" applyFill="1" applyBorder="1" applyAlignment="1">
      <alignment horizontal="center" vertical="center"/>
    </xf>
    <xf numFmtId="0" fontId="24" fillId="5" borderId="64" xfId="0" applyNumberFormat="1" applyFont="1" applyFill="1" applyBorder="1" applyAlignment="1">
      <alignment horizontal="center" vertical="center"/>
    </xf>
    <xf numFmtId="49" fontId="11" fillId="0" borderId="65" xfId="0" applyNumberFormat="1" applyFont="1" applyBorder="1" applyAlignment="1">
      <alignment horizontal="center" vertical="center"/>
    </xf>
    <xf numFmtId="49" fontId="9" fillId="3" borderId="58" xfId="0" applyNumberFormat="1" applyFont="1" applyFill="1" applyBorder="1" applyAlignment="1">
      <alignment horizontal="center" vertical="center"/>
    </xf>
    <xf numFmtId="49" fontId="9" fillId="3" borderId="57" xfId="0" applyNumberFormat="1" applyFont="1" applyFill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0" fontId="11" fillId="8" borderId="68" xfId="0" applyNumberFormat="1" applyFont="1" applyFill="1" applyBorder="1" applyAlignment="1">
      <alignment horizontal="center" vertical="center"/>
    </xf>
    <xf numFmtId="0" fontId="11" fillId="8" borderId="66" xfId="0" applyNumberFormat="1" applyFont="1" applyFill="1" applyBorder="1" applyAlignment="1">
      <alignment horizontal="center" vertical="center"/>
    </xf>
    <xf numFmtId="0" fontId="11" fillId="9" borderId="66" xfId="0" applyNumberFormat="1" applyFont="1" applyFill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/>
    </xf>
    <xf numFmtId="49" fontId="11" fillId="13" borderId="6" xfId="0" applyNumberFormat="1" applyFont="1" applyFill="1" applyBorder="1" applyAlignment="1">
      <alignment horizontal="center" vertical="center"/>
    </xf>
    <xf numFmtId="1" fontId="16" fillId="14" borderId="9" xfId="0" applyNumberFormat="1" applyFont="1" applyFill="1" applyBorder="1" applyAlignment="1" applyProtection="1">
      <alignment horizontal="center" vertical="center" wrapText="1"/>
      <protection locked="0"/>
    </xf>
    <xf numFmtId="1" fontId="16" fillId="14" borderId="7" xfId="0" applyNumberFormat="1" applyFont="1" applyFill="1" applyBorder="1" applyAlignment="1" applyProtection="1">
      <alignment horizontal="center" vertical="center" wrapText="1"/>
      <protection locked="0"/>
    </xf>
    <xf numFmtId="1" fontId="16" fillId="14" borderId="8" xfId="0" applyNumberFormat="1" applyFont="1" applyFill="1" applyBorder="1" applyAlignment="1" applyProtection="1">
      <alignment horizontal="center" vertical="center" wrapText="1"/>
      <protection locked="0"/>
    </xf>
    <xf numFmtId="49" fontId="17" fillId="12" borderId="48" xfId="0" applyNumberFormat="1" applyFont="1" applyFill="1" applyBorder="1" applyAlignment="1">
      <alignment horizontal="center" vertical="center"/>
    </xf>
    <xf numFmtId="1" fontId="16" fillId="14" borderId="6" xfId="0" applyNumberFormat="1" applyFont="1" applyFill="1" applyBorder="1" applyAlignment="1">
      <alignment horizontal="center" vertical="center" wrapText="1"/>
    </xf>
    <xf numFmtId="1" fontId="16" fillId="14" borderId="37" xfId="0" applyNumberFormat="1" applyFont="1" applyFill="1" applyBorder="1" applyAlignment="1">
      <alignment horizontal="center" vertical="center" wrapText="1"/>
    </xf>
    <xf numFmtId="1" fontId="16" fillId="14" borderId="25" xfId="0" applyNumberFormat="1" applyFont="1" applyFill="1" applyBorder="1" applyAlignment="1">
      <alignment horizontal="center" vertical="center" wrapText="1"/>
    </xf>
    <xf numFmtId="49" fontId="11" fillId="15" borderId="6" xfId="0" applyNumberFormat="1" applyFont="1" applyFill="1" applyBorder="1" applyAlignment="1">
      <alignment horizontal="center" vertical="center"/>
    </xf>
    <xf numFmtId="0" fontId="11" fillId="14" borderId="63" xfId="0" applyNumberFormat="1" applyFont="1" applyFill="1" applyBorder="1" applyAlignment="1">
      <alignment horizontal="center" vertical="center"/>
    </xf>
    <xf numFmtId="0" fontId="11" fillId="14" borderId="69" xfId="0" applyNumberFormat="1" applyFont="1" applyFill="1" applyBorder="1" applyAlignment="1">
      <alignment horizontal="center" vertical="center"/>
    </xf>
    <xf numFmtId="0" fontId="11" fillId="14" borderId="2" xfId="0" applyNumberFormat="1" applyFont="1" applyFill="1" applyBorder="1" applyAlignment="1">
      <alignment horizontal="center" vertical="center"/>
    </xf>
    <xf numFmtId="0" fontId="11" fillId="14" borderId="66" xfId="0" applyNumberFormat="1" applyFont="1" applyFill="1" applyBorder="1" applyAlignment="1">
      <alignment horizontal="center" vertical="center"/>
    </xf>
    <xf numFmtId="49" fontId="17" fillId="0" borderId="14" xfId="0" applyNumberFormat="1" applyFont="1" applyFill="1" applyBorder="1" applyAlignment="1">
      <alignment horizontal="center" vertical="center"/>
    </xf>
    <xf numFmtId="49" fontId="17" fillId="15" borderId="48" xfId="0" applyNumberFormat="1" applyFont="1" applyFill="1" applyBorder="1" applyAlignment="1">
      <alignment horizontal="center" vertical="center"/>
    </xf>
    <xf numFmtId="49" fontId="17" fillId="13" borderId="48" xfId="0" applyNumberFormat="1" applyFont="1" applyFill="1" applyBorder="1" applyAlignment="1">
      <alignment horizontal="center" vertical="center"/>
    </xf>
    <xf numFmtId="0" fontId="2" fillId="16" borderId="40" xfId="0" applyNumberFormat="1" applyFont="1" applyFill="1" applyBorder="1" applyAlignment="1">
      <alignment horizontal="center" vertical="center" wrapText="1"/>
    </xf>
    <xf numFmtId="0" fontId="2" fillId="16" borderId="32" xfId="0" applyNumberFormat="1" applyFont="1" applyFill="1" applyBorder="1" applyAlignment="1">
      <alignment horizontal="center" vertical="center" wrapText="1"/>
    </xf>
    <xf numFmtId="0" fontId="2" fillId="16" borderId="30" xfId="0" applyNumberFormat="1" applyFont="1" applyFill="1" applyBorder="1" applyAlignment="1">
      <alignment horizontal="center" vertical="center" wrapText="1"/>
    </xf>
    <xf numFmtId="0" fontId="2" fillId="17" borderId="40" xfId="0" applyNumberFormat="1" applyFont="1" applyFill="1" applyBorder="1" applyAlignment="1">
      <alignment horizontal="center" vertical="center" wrapText="1"/>
    </xf>
    <xf numFmtId="49" fontId="22" fillId="0" borderId="24" xfId="0" applyNumberFormat="1" applyFont="1" applyFill="1" applyBorder="1" applyAlignment="1">
      <alignment horizontal="center" vertical="center" wrapText="1"/>
    </xf>
    <xf numFmtId="49" fontId="31" fillId="4" borderId="74" xfId="0" applyNumberFormat="1" applyFont="1" applyFill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14" borderId="15" xfId="0" applyNumberFormat="1" applyFont="1" applyFill="1" applyBorder="1" applyAlignment="1">
      <alignment horizontal="center" vertical="center"/>
    </xf>
    <xf numFmtId="0" fontId="11" fillId="14" borderId="72" xfId="0" applyNumberFormat="1" applyFont="1" applyFill="1" applyBorder="1" applyAlignment="1">
      <alignment horizontal="center" vertical="center"/>
    </xf>
    <xf numFmtId="0" fontId="11" fillId="14" borderId="76" xfId="0" applyNumberFormat="1" applyFont="1" applyFill="1" applyBorder="1" applyAlignment="1">
      <alignment horizontal="center" vertical="center"/>
    </xf>
    <xf numFmtId="49" fontId="11" fillId="0" borderId="77" xfId="0" applyNumberFormat="1" applyFont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 wrapText="1"/>
    </xf>
    <xf numFmtId="49" fontId="5" fillId="0" borderId="80" xfId="0" applyNumberFormat="1" applyFont="1" applyBorder="1" applyAlignment="1" applyProtection="1">
      <alignment horizontal="center" vertical="center" wrapText="1"/>
      <protection locked="0"/>
    </xf>
    <xf numFmtId="0" fontId="4" fillId="4" borderId="81" xfId="0" applyNumberFormat="1" applyFont="1" applyFill="1" applyBorder="1" applyAlignment="1">
      <alignment horizontal="center" vertical="center" wrapText="1"/>
    </xf>
    <xf numFmtId="0" fontId="0" fillId="4" borderId="82" xfId="0" applyFill="1" applyBorder="1" applyAlignment="1" applyProtection="1">
      <alignment vertical="center" wrapText="1"/>
      <protection locked="0"/>
    </xf>
    <xf numFmtId="49" fontId="5" fillId="4" borderId="84" xfId="0" applyNumberFormat="1" applyFont="1" applyFill="1" applyBorder="1" applyAlignment="1" applyProtection="1">
      <alignment horizontal="center" vertical="center" wrapText="1"/>
      <protection locked="0"/>
    </xf>
    <xf numFmtId="1" fontId="15" fillId="4" borderId="84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84" xfId="0" applyNumberFormat="1" applyFont="1" applyFill="1" applyBorder="1" applyAlignment="1" applyProtection="1">
      <alignment horizontal="center" vertical="center" wrapText="1"/>
      <protection locked="0"/>
    </xf>
    <xf numFmtId="1" fontId="16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>
      <alignment horizontal="center" vertical="center" wrapText="1"/>
    </xf>
    <xf numFmtId="0" fontId="6" fillId="4" borderId="81" xfId="0" applyFont="1" applyFill="1" applyBorder="1" applyAlignment="1">
      <alignment horizontal="center" vertical="center" wrapText="1"/>
    </xf>
    <xf numFmtId="0" fontId="6" fillId="4" borderId="82" xfId="0" applyFont="1" applyFill="1" applyBorder="1" applyAlignment="1">
      <alignment horizontal="center" vertical="center" wrapText="1"/>
    </xf>
    <xf numFmtId="0" fontId="8" fillId="4" borderId="83" xfId="0" applyFont="1" applyFill="1" applyBorder="1" applyAlignment="1">
      <alignment horizontal="center" vertical="center" wrapText="1"/>
    </xf>
    <xf numFmtId="49" fontId="14" fillId="6" borderId="10" xfId="0" applyNumberFormat="1" applyFont="1" applyFill="1" applyBorder="1" applyAlignment="1">
      <alignment horizontal="center" vertical="center"/>
    </xf>
    <xf numFmtId="0" fontId="8" fillId="4" borderId="81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8" fillId="4" borderId="85" xfId="0" applyFont="1" applyFill="1" applyBorder="1" applyAlignment="1">
      <alignment horizontal="center" vertical="center" wrapText="1"/>
    </xf>
    <xf numFmtId="0" fontId="8" fillId="4" borderId="91" xfId="0" applyFont="1" applyFill="1" applyBorder="1" applyAlignment="1">
      <alignment horizontal="center" vertical="center" wrapText="1"/>
    </xf>
    <xf numFmtId="0" fontId="8" fillId="4" borderId="8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 vertical="center" wrapText="1"/>
    </xf>
    <xf numFmtId="0" fontId="8" fillId="4" borderId="88" xfId="0" applyFont="1" applyFill="1" applyBorder="1" applyAlignment="1">
      <alignment horizontal="center" vertical="center" wrapText="1"/>
    </xf>
    <xf numFmtId="0" fontId="8" fillId="4" borderId="92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11" fillId="16" borderId="25" xfId="0" applyNumberFormat="1" applyFont="1" applyFill="1" applyBorder="1" applyAlignment="1">
      <alignment horizontal="center" vertical="center"/>
    </xf>
    <xf numFmtId="0" fontId="11" fillId="8" borderId="41" xfId="0" applyNumberFormat="1" applyFont="1" applyFill="1" applyBorder="1" applyAlignment="1">
      <alignment horizontal="center" vertical="center"/>
    </xf>
    <xf numFmtId="0" fontId="6" fillId="4" borderId="85" xfId="0" applyFont="1" applyFill="1" applyBorder="1" applyAlignment="1">
      <alignment horizontal="center" vertical="center" wrapText="1"/>
    </xf>
    <xf numFmtId="0" fontId="6" fillId="4" borderId="93" xfId="0" applyFont="1" applyFill="1" applyBorder="1" applyAlignment="1">
      <alignment horizontal="center" vertical="center" wrapText="1"/>
    </xf>
    <xf numFmtId="0" fontId="6" fillId="4" borderId="88" xfId="0" applyFont="1" applyFill="1" applyBorder="1" applyAlignment="1">
      <alignment horizontal="center" vertical="center" wrapText="1"/>
    </xf>
    <xf numFmtId="0" fontId="6" fillId="4" borderId="94" xfId="0" applyFont="1" applyFill="1" applyBorder="1" applyAlignment="1">
      <alignment horizontal="center" vertical="center" wrapText="1"/>
    </xf>
    <xf numFmtId="49" fontId="2" fillId="2" borderId="95" xfId="0" applyNumberFormat="1" applyFont="1" applyFill="1" applyBorder="1" applyAlignment="1">
      <alignment horizontal="center" vertical="center" wrapText="1"/>
    </xf>
    <xf numFmtId="49" fontId="14" fillId="6" borderId="46" xfId="0" applyNumberFormat="1" applyFont="1" applyFill="1" applyBorder="1" applyAlignment="1">
      <alignment horizontal="center" vertical="center"/>
    </xf>
    <xf numFmtId="49" fontId="14" fillId="6" borderId="48" xfId="0" applyNumberFormat="1" applyFont="1" applyFill="1" applyBorder="1" applyAlignment="1">
      <alignment horizontal="center" vertical="center"/>
    </xf>
    <xf numFmtId="0" fontId="6" fillId="4" borderId="96" xfId="0" applyFont="1" applyFill="1" applyBorder="1" applyAlignment="1">
      <alignment horizontal="center" vertical="center" wrapText="1"/>
    </xf>
    <xf numFmtId="0" fontId="6" fillId="4" borderId="97" xfId="0" applyFont="1" applyFill="1" applyBorder="1" applyAlignment="1">
      <alignment horizontal="center" vertical="center" wrapText="1"/>
    </xf>
    <xf numFmtId="0" fontId="6" fillId="4" borderId="98" xfId="0" applyFont="1" applyFill="1" applyBorder="1" applyAlignment="1">
      <alignment horizontal="center" vertical="center" wrapText="1"/>
    </xf>
    <xf numFmtId="0" fontId="6" fillId="4" borderId="99" xfId="0" applyFont="1" applyFill="1" applyBorder="1" applyAlignment="1">
      <alignment horizontal="center" vertical="center" wrapText="1"/>
    </xf>
    <xf numFmtId="0" fontId="6" fillId="4" borderId="83" xfId="0" applyFont="1" applyFill="1" applyBorder="1" applyAlignment="1">
      <alignment horizontal="center" vertical="center" wrapText="1"/>
    </xf>
    <xf numFmtId="0" fontId="6" fillId="4" borderId="9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92" xfId="0" applyFont="1" applyFill="1" applyBorder="1" applyAlignment="1">
      <alignment horizontal="center" vertical="center" wrapText="1"/>
    </xf>
    <xf numFmtId="49" fontId="2" fillId="2" borderId="100" xfId="0" applyNumberFormat="1" applyFont="1" applyFill="1" applyBorder="1" applyAlignment="1">
      <alignment horizontal="center" vertical="center" wrapText="1"/>
    </xf>
    <xf numFmtId="49" fontId="2" fillId="2" borderId="73" xfId="0" applyNumberFormat="1" applyFont="1" applyFill="1" applyBorder="1" applyAlignment="1">
      <alignment horizontal="center" vertical="center" wrapText="1"/>
    </xf>
    <xf numFmtId="49" fontId="2" fillId="2" borderId="101" xfId="0" applyNumberFormat="1" applyFont="1" applyFill="1" applyBorder="1" applyAlignment="1">
      <alignment horizontal="center" vertical="center" wrapText="1"/>
    </xf>
    <xf numFmtId="49" fontId="14" fillId="5" borderId="102" xfId="0" applyNumberFormat="1" applyFont="1" applyFill="1" applyBorder="1" applyAlignment="1">
      <alignment horizontal="center" vertical="center"/>
    </xf>
    <xf numFmtId="49" fontId="17" fillId="7" borderId="41" xfId="0" applyNumberFormat="1" applyFont="1" applyFill="1" applyBorder="1" applyAlignment="1">
      <alignment horizontal="center" vertical="center"/>
    </xf>
    <xf numFmtId="49" fontId="17" fillId="7" borderId="48" xfId="0" applyNumberFormat="1" applyFont="1" applyFill="1" applyBorder="1" applyAlignment="1">
      <alignment horizontal="center" vertical="center"/>
    </xf>
    <xf numFmtId="0" fontId="0" fillId="4" borderId="79" xfId="0" applyNumberFormat="1" applyFill="1" applyBorder="1" applyAlignment="1">
      <alignment horizontal="center" vertical="center" wrapText="1"/>
    </xf>
    <xf numFmtId="0" fontId="0" fillId="4" borderId="23" xfId="0" applyNumberFormat="1" applyFill="1" applyBorder="1" applyAlignment="1">
      <alignment horizontal="center" vertical="center" wrapText="1"/>
    </xf>
    <xf numFmtId="0" fontId="0" fillId="4" borderId="78" xfId="0" applyNumberFormat="1" applyFill="1" applyBorder="1" applyAlignment="1">
      <alignment horizontal="center" vertical="center" wrapText="1"/>
    </xf>
    <xf numFmtId="0" fontId="0" fillId="4" borderId="21" xfId="0" applyNumberFormat="1" applyFill="1" applyBorder="1" applyAlignment="1">
      <alignment horizontal="center" vertical="center" wrapText="1"/>
    </xf>
    <xf numFmtId="0" fontId="0" fillId="4" borderId="20" xfId="0" applyNumberFormat="1" applyFill="1" applyBorder="1" applyAlignment="1">
      <alignment horizontal="center" vertical="center" wrapText="1"/>
    </xf>
    <xf numFmtId="0" fontId="0" fillId="4" borderId="22" xfId="0" applyNumberFormat="1" applyFill="1" applyBorder="1" applyAlignment="1">
      <alignment horizontal="center" vertical="center" wrapText="1"/>
    </xf>
    <xf numFmtId="49" fontId="5" fillId="0" borderId="43" xfId="0" applyNumberFormat="1" applyFont="1" applyBorder="1" applyAlignment="1" applyProtection="1">
      <alignment horizontal="center" vertical="center" wrapText="1"/>
      <protection locked="0"/>
    </xf>
    <xf numFmtId="49" fontId="5" fillId="0" borderId="53" xfId="0" applyNumberFormat="1" applyFont="1" applyBorder="1" applyAlignment="1" applyProtection="1">
      <alignment horizontal="center" vertical="center" wrapText="1"/>
      <protection locked="0"/>
    </xf>
    <xf numFmtId="0" fontId="0" fillId="4" borderId="89" xfId="0" applyNumberFormat="1" applyFill="1" applyBorder="1" applyAlignment="1">
      <alignment horizontal="center" vertical="center" wrapText="1"/>
    </xf>
    <xf numFmtId="0" fontId="0" fillId="4" borderId="90" xfId="0" applyNumberFormat="1" applyFill="1" applyBorder="1" applyAlignment="1">
      <alignment horizontal="center" vertical="center" wrapText="1"/>
    </xf>
    <xf numFmtId="0" fontId="0" fillId="4" borderId="36" xfId="0" applyNumberFormat="1" applyFill="1" applyBorder="1" applyAlignment="1">
      <alignment horizontal="center" vertical="center" wrapText="1"/>
    </xf>
    <xf numFmtId="0" fontId="0" fillId="4" borderId="31" xfId="0" applyNumberFormat="1" applyFill="1" applyBorder="1" applyAlignment="1">
      <alignment horizontal="center" vertical="center" wrapText="1"/>
    </xf>
    <xf numFmtId="49" fontId="18" fillId="10" borderId="29" xfId="0" applyNumberFormat="1" applyFont="1" applyFill="1" applyBorder="1" applyAlignment="1">
      <alignment horizontal="center" vertical="center" wrapText="1"/>
    </xf>
    <xf numFmtId="49" fontId="18" fillId="10" borderId="36" xfId="0" applyNumberFormat="1" applyFont="1" applyFill="1" applyBorder="1" applyAlignment="1">
      <alignment horizontal="center" vertical="center" wrapText="1"/>
    </xf>
    <xf numFmtId="49" fontId="18" fillId="10" borderId="31" xfId="0" applyNumberFormat="1" applyFont="1" applyFill="1" applyBorder="1" applyAlignment="1">
      <alignment horizontal="center" vertical="center" wrapText="1"/>
    </xf>
    <xf numFmtId="49" fontId="18" fillId="10" borderId="38" xfId="0" applyNumberFormat="1" applyFont="1" applyFill="1" applyBorder="1" applyAlignment="1">
      <alignment horizontal="center" vertical="center" wrapText="1"/>
    </xf>
    <xf numFmtId="49" fontId="18" fillId="10" borderId="39" xfId="0" applyNumberFormat="1" applyFont="1" applyFill="1" applyBorder="1" applyAlignment="1">
      <alignment horizontal="center" vertical="center" wrapText="1"/>
    </xf>
    <xf numFmtId="49" fontId="18" fillId="10" borderId="45" xfId="0" applyNumberFormat="1" applyFont="1" applyFill="1" applyBorder="1" applyAlignment="1">
      <alignment horizontal="center" vertical="center" wrapText="1"/>
    </xf>
    <xf numFmtId="49" fontId="2" fillId="2" borderId="29" xfId="0" applyNumberFormat="1" applyFont="1" applyFill="1" applyBorder="1" applyAlignment="1">
      <alignment horizontal="center" vertical="center" wrapText="1"/>
    </xf>
    <xf numFmtId="49" fontId="18" fillId="2" borderId="36" xfId="0" applyNumberFormat="1" applyFont="1" applyFill="1" applyBorder="1" applyAlignment="1">
      <alignment horizontal="center" vertical="center" wrapText="1"/>
    </xf>
    <xf numFmtId="49" fontId="18" fillId="2" borderId="3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0" fillId="4" borderId="85" xfId="0" applyNumberFormat="1" applyFill="1" applyBorder="1" applyAlignment="1">
      <alignment horizontal="center" vertical="center" wrapText="1"/>
    </xf>
    <xf numFmtId="0" fontId="0" fillId="4" borderId="86" xfId="0" applyNumberFormat="1" applyFill="1" applyBorder="1" applyAlignment="1">
      <alignment horizontal="center" vertical="center" wrapText="1"/>
    </xf>
    <xf numFmtId="49" fontId="18" fillId="2" borderId="29" xfId="0" applyNumberFormat="1" applyFont="1" applyFill="1" applyBorder="1" applyAlignment="1">
      <alignment horizontal="center" vertical="center" wrapText="1"/>
    </xf>
    <xf numFmtId="49" fontId="18" fillId="2" borderId="30" xfId="0" applyNumberFormat="1" applyFont="1" applyFill="1" applyBorder="1" applyAlignment="1">
      <alignment horizontal="center" vertical="center" wrapText="1"/>
    </xf>
    <xf numFmtId="49" fontId="18" fillId="2" borderId="35" xfId="0" applyNumberFormat="1" applyFont="1" applyFill="1" applyBorder="1" applyAlignment="1">
      <alignment horizontal="center" vertical="center" wrapText="1"/>
    </xf>
    <xf numFmtId="49" fontId="18" fillId="2" borderId="34" xfId="0" applyNumberFormat="1" applyFont="1" applyFill="1" applyBorder="1" applyAlignment="1">
      <alignment horizontal="center" vertical="center" wrapText="1"/>
    </xf>
    <xf numFmtId="49" fontId="2" fillId="2" borderId="32" xfId="0" applyNumberFormat="1" applyFont="1" applyFill="1" applyBorder="1" applyAlignment="1">
      <alignment horizontal="center" vertical="center" wrapText="1"/>
    </xf>
    <xf numFmtId="49" fontId="2" fillId="2" borderId="30" xfId="0" applyNumberFormat="1" applyFont="1" applyFill="1" applyBorder="1" applyAlignment="1">
      <alignment horizontal="center" vertical="center" wrapText="1"/>
    </xf>
    <xf numFmtId="0" fontId="18" fillId="10" borderId="24" xfId="0" applyFont="1" applyFill="1" applyBorder="1" applyAlignment="1">
      <alignment horizontal="center" vertical="center" wrapText="1"/>
    </xf>
    <xf numFmtId="0" fontId="18" fillId="10" borderId="37" xfId="0" applyFont="1" applyFill="1" applyBorder="1" applyAlignment="1">
      <alignment horizontal="center" vertical="center" wrapText="1"/>
    </xf>
    <xf numFmtId="0" fontId="18" fillId="10" borderId="25" xfId="0" applyFont="1" applyFill="1" applyBorder="1" applyAlignment="1">
      <alignment horizontal="center" vertical="center" wrapText="1"/>
    </xf>
    <xf numFmtId="49" fontId="5" fillId="4" borderId="83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84" xfId="0" applyNumberFormat="1" applyFont="1" applyFill="1" applyBorder="1" applyAlignment="1" applyProtection="1">
      <alignment horizontal="center" vertical="center" wrapText="1"/>
      <protection locked="0"/>
    </xf>
    <xf numFmtId="0" fontId="18" fillId="10" borderId="36" xfId="0" applyFont="1" applyFill="1" applyBorder="1" applyAlignment="1">
      <alignment horizontal="center" vertical="center" wrapText="1"/>
    </xf>
    <xf numFmtId="0" fontId="18" fillId="10" borderId="31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33" xfId="0" applyFont="1" applyFill="1" applyBorder="1" applyAlignment="1">
      <alignment horizontal="center" vertical="center" wrapText="1"/>
    </xf>
    <xf numFmtId="0" fontId="18" fillId="10" borderId="35" xfId="0" applyFont="1" applyFill="1" applyBorder="1" applyAlignment="1">
      <alignment horizontal="center" vertical="center" wrapText="1"/>
    </xf>
    <xf numFmtId="0" fontId="18" fillId="10" borderId="34" xfId="0" applyFont="1" applyFill="1" applyBorder="1" applyAlignment="1">
      <alignment horizontal="center" vertical="center" wrapText="1"/>
    </xf>
    <xf numFmtId="0" fontId="2" fillId="10" borderId="24" xfId="0" applyFont="1" applyFill="1" applyBorder="1" applyAlignment="1">
      <alignment horizontal="center" vertical="center" wrapText="1"/>
    </xf>
    <xf numFmtId="0" fontId="2" fillId="10" borderId="37" xfId="0" applyFont="1" applyFill="1" applyBorder="1" applyAlignment="1">
      <alignment horizontal="center" vertical="center" wrapText="1"/>
    </xf>
    <xf numFmtId="0" fontId="2" fillId="10" borderId="25" xfId="0" applyFont="1" applyFill="1" applyBorder="1" applyAlignment="1">
      <alignment horizontal="center" vertical="center" wrapText="1"/>
    </xf>
    <xf numFmtId="0" fontId="0" fillId="4" borderId="93" xfId="0" applyNumberFormat="1" applyFill="1" applyBorder="1" applyAlignment="1">
      <alignment horizontal="center" vertical="center" wrapText="1"/>
    </xf>
    <xf numFmtId="49" fontId="5" fillId="0" borderId="51" xfId="0" applyNumberFormat="1" applyFont="1" applyBorder="1" applyAlignment="1" applyProtection="1">
      <alignment horizontal="center" vertical="center" wrapText="1"/>
      <protection locked="0"/>
    </xf>
    <xf numFmtId="49" fontId="5" fillId="0" borderId="52" xfId="0" applyNumberFormat="1" applyFont="1" applyBorder="1" applyAlignment="1" applyProtection="1">
      <alignment horizontal="center" vertical="center" wrapText="1"/>
      <protection locked="0"/>
    </xf>
    <xf numFmtId="49" fontId="17" fillId="12" borderId="73" xfId="0" applyNumberFormat="1" applyFont="1" applyFill="1" applyBorder="1" applyAlignment="1">
      <alignment horizontal="center" vertical="center"/>
    </xf>
    <xf numFmtId="49" fontId="17" fillId="12" borderId="33" xfId="0" applyNumberFormat="1" applyFont="1" applyFill="1" applyBorder="1" applyAlignment="1">
      <alignment horizontal="center" vertical="center"/>
    </xf>
    <xf numFmtId="49" fontId="5" fillId="0" borderId="44" xfId="0" applyNumberFormat="1" applyFont="1" applyBorder="1" applyAlignment="1" applyProtection="1">
      <alignment horizontal="center" vertical="center" wrapText="1"/>
      <protection locked="0"/>
    </xf>
    <xf numFmtId="49" fontId="5" fillId="0" borderId="54" xfId="0" applyNumberFormat="1" applyFont="1" applyBorder="1" applyAlignment="1" applyProtection="1">
      <alignment horizontal="center" vertical="center" wrapText="1"/>
      <protection locked="0"/>
    </xf>
    <xf numFmtId="49" fontId="14" fillId="5" borderId="32" xfId="0" applyNumberFormat="1" applyFont="1" applyFill="1" applyBorder="1" applyAlignment="1">
      <alignment horizontal="center" vertical="center"/>
    </xf>
    <xf numFmtId="49" fontId="14" fillId="5" borderId="33" xfId="0" applyNumberFormat="1" applyFont="1" applyFill="1" applyBorder="1" applyAlignment="1">
      <alignment horizontal="center" vertical="center"/>
    </xf>
    <xf numFmtId="49" fontId="14" fillId="6" borderId="73" xfId="0" applyNumberFormat="1" applyFont="1" applyFill="1" applyBorder="1" applyAlignment="1">
      <alignment horizontal="center" vertical="center"/>
    </xf>
    <xf numFmtId="49" fontId="14" fillId="6" borderId="33" xfId="0" applyNumberFormat="1" applyFont="1" applyFill="1" applyBorder="1" applyAlignment="1">
      <alignment horizontal="center" vertical="center"/>
    </xf>
    <xf numFmtId="0" fontId="29" fillId="0" borderId="40" xfId="0" applyNumberFormat="1" applyFont="1" applyBorder="1" applyAlignment="1">
      <alignment horizontal="right" vertical="center" wrapText="1"/>
    </xf>
    <xf numFmtId="0" fontId="29" fillId="0" borderId="70" xfId="0" applyNumberFormat="1" applyFont="1" applyBorder="1" applyAlignment="1">
      <alignment horizontal="right" vertical="center" wrapText="1"/>
    </xf>
    <xf numFmtId="0" fontId="29" fillId="0" borderId="41" xfId="0" applyNumberFormat="1" applyFont="1" applyBorder="1" applyAlignment="1">
      <alignment horizontal="right" vertical="center" wrapText="1"/>
    </xf>
    <xf numFmtId="0" fontId="26" fillId="0" borderId="0" xfId="0" applyFont="1" applyAlignment="1">
      <alignment horizontal="center" vertical="center"/>
    </xf>
    <xf numFmtId="0" fontId="12" fillId="15" borderId="40" xfId="0" applyFont="1" applyFill="1" applyBorder="1" applyAlignment="1">
      <alignment horizontal="center" vertical="center"/>
    </xf>
    <xf numFmtId="0" fontId="12" fillId="15" borderId="70" xfId="0" applyFont="1" applyFill="1" applyBorder="1" applyAlignment="1">
      <alignment horizontal="center" vertical="center"/>
    </xf>
    <xf numFmtId="0" fontId="12" fillId="15" borderId="41" xfId="0" applyFont="1" applyFill="1" applyBorder="1" applyAlignment="1">
      <alignment horizontal="center" vertical="center"/>
    </xf>
    <xf numFmtId="0" fontId="29" fillId="13" borderId="40" xfId="0" applyNumberFormat="1" applyFont="1" applyFill="1" applyBorder="1" applyAlignment="1">
      <alignment horizontal="center" vertical="top" wrapText="1"/>
    </xf>
    <xf numFmtId="0" fontId="0" fillId="13" borderId="70" xfId="0" applyNumberFormat="1" applyFill="1" applyBorder="1" applyAlignment="1">
      <alignment horizontal="center" vertical="top" wrapText="1"/>
    </xf>
    <xf numFmtId="0" fontId="0" fillId="13" borderId="41" xfId="0" applyNumberFormat="1" applyFill="1" applyBorder="1" applyAlignment="1">
      <alignment horizontal="center" vertical="top" wrapText="1"/>
    </xf>
    <xf numFmtId="49" fontId="25" fillId="2" borderId="67" xfId="0" applyNumberFormat="1" applyFont="1" applyFill="1" applyBorder="1" applyAlignment="1">
      <alignment horizontal="center" vertical="center"/>
    </xf>
    <xf numFmtId="49" fontId="25" fillId="2" borderId="71" xfId="0" applyNumberFormat="1" applyFont="1" applyFill="1" applyBorder="1" applyAlignment="1">
      <alignment horizontal="center" vertical="center"/>
    </xf>
    <xf numFmtId="49" fontId="25" fillId="2" borderId="72" xfId="0" applyNumberFormat="1" applyFont="1" applyFill="1" applyBorder="1" applyAlignment="1">
      <alignment horizontal="center" vertical="center"/>
    </xf>
    <xf numFmtId="0" fontId="29" fillId="0" borderId="29" xfId="0" applyNumberFormat="1" applyFont="1" applyBorder="1" applyAlignment="1">
      <alignment horizontal="center" vertical="center" wrapText="1"/>
    </xf>
    <xf numFmtId="0" fontId="29" fillId="0" borderId="36" xfId="0" applyNumberFormat="1" applyFont="1" applyBorder="1" applyAlignment="1">
      <alignment horizontal="center" vertical="center" wrapText="1"/>
    </xf>
    <xf numFmtId="0" fontId="29" fillId="0" borderId="3" xfId="0" applyNumberFormat="1" applyFont="1" applyBorder="1" applyAlignment="1">
      <alignment horizontal="center" vertical="center" wrapText="1"/>
    </xf>
    <xf numFmtId="0" fontId="29" fillId="0" borderId="0" xfId="0" applyNumberFormat="1" applyFont="1" applyAlignment="1">
      <alignment horizontal="left" wrapText="1"/>
    </xf>
  </cellXfs>
  <cellStyles count="1">
    <cellStyle name="Normal" xfId="0" builtinId="0"/>
  </cellStyles>
  <dxfs count="12"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006100"/>
      </font>
      <fill>
        <patternFill>
          <bgColor rgb="FFC6EF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F1BFF"/>
      <rgbColor rgb="FFBDC0BF"/>
      <rgbColor rgb="FFA5A5A5"/>
      <rgbColor rgb="FF020201"/>
      <rgbColor rgb="FF0432FF"/>
      <rgbColor rgb="FFFEFE9F"/>
      <rgbColor rgb="FF3F3F3F"/>
      <rgbColor rgb="00000000"/>
      <rgbColor rgb="E5FF9781"/>
      <rgbColor rgb="FFDBDBDB"/>
      <rgbColor rgb="FFA6A6A6"/>
      <rgbColor rgb="FFFCF305"/>
      <rgbColor rgb="FFFDFDC7"/>
      <rgbColor rgb="FFD7FDD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291954</xdr:colOff>
      <xdr:row>29</xdr:row>
      <xdr:rowOff>108598</xdr:rowOff>
    </xdr:from>
    <xdr:to>
      <xdr:col>20</xdr:col>
      <xdr:colOff>189081</xdr:colOff>
      <xdr:row>41</xdr:row>
      <xdr:rowOff>70484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601515F-B78E-8794-B13A-AC2229297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3563" y="7641012"/>
          <a:ext cx="4072759" cy="3114989"/>
        </a:xfrm>
        <a:prstGeom prst="rect">
          <a:avLst/>
        </a:prstGeom>
      </xdr:spPr>
    </xdr:pic>
    <xdr:clientData/>
  </xdr:twoCellAnchor>
  <xdr:twoCellAnchor editAs="oneCell">
    <xdr:from>
      <xdr:col>19</xdr:col>
      <xdr:colOff>18687</xdr:colOff>
      <xdr:row>36</xdr:row>
      <xdr:rowOff>207287</xdr:rowOff>
    </xdr:from>
    <xdr:to>
      <xdr:col>21</xdr:col>
      <xdr:colOff>44671</xdr:colOff>
      <xdr:row>39</xdr:row>
      <xdr:rowOff>141322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84178390-21FD-F240-9E27-F087EF5F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93974" y="9652000"/>
          <a:ext cx="668283" cy="678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A40"/>
  <sheetViews>
    <sheetView showGridLines="0" tabSelected="1" zoomScale="140" zoomScaleNormal="75" workbookViewId="0">
      <pane xSplit="1" ySplit="4" topLeftCell="B25" activePane="bottomRight" state="frozen"/>
      <selection pane="topRight"/>
      <selection pane="bottomLeft"/>
      <selection pane="bottomRight" activeCell="C6" sqref="C6:H6"/>
    </sheetView>
  </sheetViews>
  <sheetFormatPr baseColWidth="10" defaultColWidth="16.33203125" defaultRowHeight="20" customHeight="1"/>
  <cols>
    <col min="1" max="1" width="13.5" style="1" bestFit="1" customWidth="1"/>
    <col min="2" max="2" width="35.33203125" style="1" customWidth="1"/>
    <col min="3" max="3" width="8.83203125" style="1" bestFit="1" customWidth="1"/>
    <col min="4" max="4" width="8" bestFit="1" customWidth="1"/>
    <col min="5" max="5" width="8.83203125" bestFit="1" customWidth="1"/>
    <col min="6" max="8" width="7.6640625" style="1" bestFit="1" customWidth="1"/>
    <col min="9" max="9" width="2.6640625" style="1" customWidth="1"/>
    <col min="10" max="11" width="5.5" style="1" bestFit="1" customWidth="1"/>
    <col min="12" max="12" width="5.5" style="1" customWidth="1"/>
    <col min="13" max="13" width="4.5" style="1" bestFit="1" customWidth="1"/>
    <col min="14" max="14" width="4.5" style="1" customWidth="1"/>
    <col min="15" max="15" width="5" style="1" bestFit="1" customWidth="1"/>
    <col min="16" max="16" width="5.5" style="1" bestFit="1" customWidth="1"/>
    <col min="17" max="17" width="4.1640625" style="1" bestFit="1" customWidth="1"/>
    <col min="18" max="18" width="5" style="1" bestFit="1" customWidth="1"/>
    <col min="19" max="19" width="5.5" style="1" bestFit="1" customWidth="1"/>
    <col min="20" max="20" width="4.1640625" style="1" bestFit="1" customWidth="1"/>
    <col min="21" max="21" width="4.1640625" style="7" bestFit="1" customWidth="1"/>
    <col min="22" max="22" width="4.83203125" style="7" bestFit="1" customWidth="1"/>
    <col min="23" max="209" width="16.33203125" style="7"/>
    <col min="210" max="16384" width="16.33203125" style="1"/>
  </cols>
  <sheetData>
    <row r="1" spans="1:25" ht="27.75" customHeight="1" thickBot="1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</row>
    <row r="2" spans="1:25" ht="27.75" customHeight="1" thickBot="1">
      <c r="A2" s="169" t="s">
        <v>4</v>
      </c>
      <c r="B2" s="181" t="s">
        <v>21</v>
      </c>
      <c r="C2" s="186" t="s">
        <v>20</v>
      </c>
      <c r="D2" s="187"/>
      <c r="E2" s="192" t="s">
        <v>36</v>
      </c>
      <c r="F2" s="163" t="s">
        <v>16</v>
      </c>
      <c r="G2" s="164"/>
      <c r="H2" s="165"/>
      <c r="I2" s="19"/>
      <c r="J2" s="169" t="s">
        <v>38</v>
      </c>
      <c r="K2" s="170"/>
      <c r="L2" s="170"/>
      <c r="M2" s="170"/>
      <c r="N2" s="170"/>
      <c r="O2" s="171"/>
      <c r="P2" s="175" t="s">
        <v>23</v>
      </c>
      <c r="Q2" s="170"/>
      <c r="R2" s="171"/>
      <c r="S2" s="175" t="s">
        <v>22</v>
      </c>
      <c r="T2" s="170"/>
      <c r="U2" s="170"/>
      <c r="V2" s="171"/>
    </row>
    <row r="3" spans="1:25" ht="32.75" customHeight="1" thickBot="1">
      <c r="A3" s="179"/>
      <c r="B3" s="182"/>
      <c r="C3" s="188"/>
      <c r="D3" s="189"/>
      <c r="E3" s="193"/>
      <c r="F3" s="166"/>
      <c r="G3" s="167"/>
      <c r="H3" s="168"/>
      <c r="I3" s="19"/>
      <c r="J3" s="28" t="s">
        <v>1</v>
      </c>
      <c r="K3" s="148" t="s">
        <v>1</v>
      </c>
      <c r="L3" s="135" t="s">
        <v>2</v>
      </c>
      <c r="M3" s="136" t="s">
        <v>2</v>
      </c>
      <c r="N3" s="149" t="s">
        <v>3</v>
      </c>
      <c r="O3" s="150" t="s">
        <v>3</v>
      </c>
      <c r="P3" s="176"/>
      <c r="Q3" s="177"/>
      <c r="R3" s="178"/>
      <c r="S3" s="176"/>
      <c r="T3" s="177"/>
      <c r="U3" s="177"/>
      <c r="V3" s="178"/>
    </row>
    <row r="4" spans="1:25" ht="19.75" customHeight="1" thickBot="1">
      <c r="A4" s="180"/>
      <c r="B4" s="183"/>
      <c r="C4" s="190"/>
      <c r="D4" s="191"/>
      <c r="E4" s="194"/>
      <c r="F4" s="10" t="s">
        <v>1</v>
      </c>
      <c r="G4" s="9" t="s">
        <v>2</v>
      </c>
      <c r="H4" s="91" t="s">
        <v>3</v>
      </c>
      <c r="I4" s="20"/>
      <c r="J4" s="134" t="s">
        <v>5</v>
      </c>
      <c r="K4" s="146" t="s">
        <v>6</v>
      </c>
      <c r="L4" s="134" t="s">
        <v>5</v>
      </c>
      <c r="M4" s="145" t="s">
        <v>6</v>
      </c>
      <c r="N4" s="147" t="s">
        <v>5</v>
      </c>
      <c r="O4" s="145" t="s">
        <v>6</v>
      </c>
      <c r="P4" s="11" t="s">
        <v>1</v>
      </c>
      <c r="Q4" s="8" t="s">
        <v>2</v>
      </c>
      <c r="R4" s="12" t="s">
        <v>3</v>
      </c>
      <c r="S4" s="11" t="s">
        <v>1</v>
      </c>
      <c r="T4" s="44" t="s">
        <v>2</v>
      </c>
      <c r="U4" s="117" t="s">
        <v>2</v>
      </c>
      <c r="V4" s="12" t="s">
        <v>3</v>
      </c>
    </row>
    <row r="5" spans="1:25" ht="19.75" customHeight="1" thickBot="1">
      <c r="A5" s="107" t="s">
        <v>25</v>
      </c>
      <c r="B5" s="108" t="s">
        <v>7</v>
      </c>
      <c r="C5" s="184" t="s">
        <v>32</v>
      </c>
      <c r="D5" s="185"/>
      <c r="E5" s="109" t="s">
        <v>27</v>
      </c>
      <c r="F5" s="110">
        <v>35</v>
      </c>
      <c r="G5" s="111">
        <v>30</v>
      </c>
      <c r="H5" s="112">
        <v>25</v>
      </c>
      <c r="I5" s="20"/>
      <c r="J5" s="114">
        <f>IF($E5=0," ",IF($E5=$D$31,VLOOKUP($C5,Règlement!$A$4:$R$7,10,FALSE),VLOOKUP($C5,Règlement!$A$4:$I$7,4,FALSE)))</f>
        <v>20</v>
      </c>
      <c r="K5" s="137">
        <f>IF($E5=0," ",IF($E5=$D$31,VLOOKUP($C5,Règlement!$A$4:$R$7,12,FALSE),VLOOKUP($C5,Règlement!$A$4:$J$7,5,FALSE)))</f>
        <v>35</v>
      </c>
      <c r="L5" s="114">
        <f>IF($E5=0," ",IF($E5=$D$31,VLOOKUP($C5,Règlement!$A$4:$R$7,13,FALSE),VLOOKUP($C5,Règlement!$A$4:$K$7,6,FALSE)))</f>
        <v>15</v>
      </c>
      <c r="M5" s="115">
        <f>IF($E5=0," ",IF($E5=$D$31,VLOOKUP($C5,Règlement!$A$4:$R$7,15,FALSE),VLOOKUP($C5,Règlement!$A$4:$L$7,7,FALSE)))</f>
        <v>30</v>
      </c>
      <c r="N5" s="141">
        <f>IF($E5=0," ",IF($E5=$D$31,VLOOKUP($C5,Règlement!$A$4:$R$7,16,FALSE),VLOOKUP($C5,Règlement!$A$4:$M$7,8,FALSE)))</f>
        <v>15</v>
      </c>
      <c r="O5" s="115">
        <f>IF($E5=0," ",IF($E5=$D$31,VLOOKUP($C5,Règlement!$A$4:$R$7,18,FALSE),VLOOKUP($C5,Règlement!$A$4:$N$7,9,FALSE)))</f>
        <v>25</v>
      </c>
      <c r="P5" s="118" t="b">
        <f>IF($C5=0," ",IF(F5=0," ",IF(Règlement!$J$13="OUI",AND(F5&gt;=J5-2,F5&lt;=K5+2),OR(F5=J5,F5=J5+5,F5=K5))))</f>
        <v>1</v>
      </c>
      <c r="Q5" s="116" t="b">
        <f>IF($C5=0," ",IF(G5=0," ",IF(Règlement!$J$13="OUI",AND(G5&gt;=L5-2,G5&lt;=M5+2),OR(G5=L5,G5=L5+5,G5=M5))))</f>
        <v>1</v>
      </c>
      <c r="R5" s="119" t="b">
        <f>IF($C5=0," ",IF(H5=0," ",IF(Règlement!$J$13="OUI",AND(H5&gt;=N5-2,H5&lt;=O5+2),OR(H5=N5,H5=N5+5,H5=O5))))</f>
        <v>1</v>
      </c>
      <c r="S5" s="159" t="str">
        <f>IF(F5=0," ",IF(F5&gt;=G5,IF(AND(P5=TRUE,Q5=TRUE),"ok","faux"),"faux"))</f>
        <v>ok</v>
      </c>
      <c r="T5" s="160"/>
      <c r="U5" s="161" t="str">
        <f>IF(G5=0," ",IF(G5&gt;=H5,IF(AND(Q5=TRUE,R5=TRUE),"ok","faux"),"faux"))</f>
        <v>ok</v>
      </c>
      <c r="V5" s="162"/>
    </row>
    <row r="6" spans="1:25" ht="20.75" customHeight="1">
      <c r="A6" s="16">
        <v>1</v>
      </c>
      <c r="B6" s="40"/>
      <c r="C6" s="196"/>
      <c r="D6" s="196"/>
      <c r="E6" s="106"/>
      <c r="F6" s="39"/>
      <c r="G6" s="35"/>
      <c r="H6" s="79"/>
      <c r="I6" s="21"/>
      <c r="J6" s="130" t="str">
        <f>IF($E6=0," ",IF($E6=$D$31,VLOOKUP($C6,Règlement!$A$4:$R$7,10,FALSE),VLOOKUP($C6,Règlement!$A$4:$I$7,4,FALSE)))</f>
        <v xml:space="preserve"> </v>
      </c>
      <c r="K6" s="138" t="str">
        <f>IF($E6=0," ",IF($E6=$D$31,VLOOKUP($C6,Règlement!$A$4:$R$7,12,FALSE),VLOOKUP($C6,Règlement!$A$4:$J$7,5,FALSE)))</f>
        <v xml:space="preserve"> </v>
      </c>
      <c r="L6" s="130" t="str">
        <f>IF($E6=0," ",IF($E6=$D$31,VLOOKUP($C6,Règlement!$A$4:$R$7,13,FALSE),VLOOKUP($C6,Règlement!$A$4:$K$7,6,FALSE)))</f>
        <v xml:space="preserve"> </v>
      </c>
      <c r="M6" s="131" t="str">
        <f>IF($E6=0," ",IF($E6=$D$31,VLOOKUP($C6,Règlement!$A$4:$R$7,15,FALSE),VLOOKUP($C6,Règlement!$A$4:$L$7,7,FALSE)))</f>
        <v xml:space="preserve"> </v>
      </c>
      <c r="N6" s="142" t="str">
        <f>IF($E6=0," ",IF($E6=$D$31,VLOOKUP($C6,Règlement!$A$4:$R$7,16,FALSE),VLOOKUP($C6,Règlement!$A$4:$M$7,8,FALSE)))</f>
        <v xml:space="preserve"> </v>
      </c>
      <c r="O6" s="131" t="str">
        <f>IF($E6=0," ",IF($E6=$D$31,VLOOKUP($C6,Règlement!$A$4:$R$7,18,FALSE),VLOOKUP($C6,Règlement!$A$4:$N$7,9,FALSE)))</f>
        <v xml:space="preserve"> </v>
      </c>
      <c r="P6" s="120" t="str">
        <f>IF($C6=0," ",IF(F6=0," ",IF(Règlement!$J$13="OUI",AND(F6&gt;=J6-2,F6&lt;=K6+2),OR(F6=J6,F6=J6+5,F6=K6))))</f>
        <v xml:space="preserve"> </v>
      </c>
      <c r="Q6" s="121" t="str">
        <f>IF($C6=0," ",IF(G6=0," ",IF(Règlement!$J$13="OUI",AND(G6&gt;=L6-2,G6&lt;=M6+2),OR(G6=L6,G6=L6+5,G6=M6))))</f>
        <v xml:space="preserve"> </v>
      </c>
      <c r="R6" s="122" t="str">
        <f>IF($C6=0," ",IF(H6=0," ",IF(Règlement!$J$13="OUI",AND(H6&gt;=N6-2,H6&lt;=O6+2),OR(H6=N6,H6=N6+5,H6=O6))))</f>
        <v xml:space="preserve"> </v>
      </c>
      <c r="S6" s="173" t="str">
        <f>IF(F6=0," ",IF(F6&gt;=G6,IF(AND(P6=TRUE,Q6=TRUE),"ok","faux"),"faux"))</f>
        <v xml:space="preserve"> </v>
      </c>
      <c r="T6" s="174"/>
      <c r="U6" s="174" t="str">
        <f>IF(G6=0," ",IF(G6&gt;=H6,IF(AND(Q6=TRUE,R6=TRUE),"ok","faux"),"faux"))</f>
        <v xml:space="preserve"> </v>
      </c>
      <c r="V6" s="195"/>
      <c r="W6" s="1"/>
    </row>
    <row r="7" spans="1:25" ht="20.75" customHeight="1">
      <c r="A7" s="17">
        <v>2</v>
      </c>
      <c r="B7" s="41"/>
      <c r="C7" s="197"/>
      <c r="D7" s="197"/>
      <c r="E7" s="57"/>
      <c r="F7" s="34"/>
      <c r="G7" s="36"/>
      <c r="H7" s="80"/>
      <c r="I7" s="21"/>
      <c r="J7" s="13" t="str">
        <f>IF($E7=0," ",IF($E7=$D$31,VLOOKUP($C7,Règlement!$A$4:$R$7,10,FALSE),VLOOKUP($C7,Règlement!$A$4:$I$7,4,FALSE)))</f>
        <v xml:space="preserve"> </v>
      </c>
      <c r="K7" s="139" t="str">
        <f>IF($E7=0," ",IF($E7=$D$31,VLOOKUP($C7,Règlement!$A$4:$R$7,12,FALSE),VLOOKUP($C7,Règlement!$A$4:$J$7,5,FALSE)))</f>
        <v xml:space="preserve"> </v>
      </c>
      <c r="L7" s="13" t="str">
        <f>IF($E7=0," ",IF($E7=$D$31,VLOOKUP($C7,Règlement!$A$4:$R$7,13,FALSE),VLOOKUP($C7,Règlement!$A$4:$K$7,6,FALSE)))</f>
        <v xml:space="preserve"> </v>
      </c>
      <c r="M7" s="113" t="str">
        <f>IF($E7=0," ",IF($E7=$D$31,VLOOKUP($C7,Règlement!$A$4:$R$7,15,FALSE),VLOOKUP($C7,Règlement!$A$4:$L$7,7,FALSE)))</f>
        <v xml:space="preserve"> </v>
      </c>
      <c r="N7" s="143" t="str">
        <f>IF($E7=0," ",IF($E7=$D$31,VLOOKUP($C7,Règlement!$A$4:$R$7,16,FALSE),VLOOKUP($C7,Règlement!$A$4:$M$7,8,FALSE)))</f>
        <v xml:space="preserve"> </v>
      </c>
      <c r="O7" s="113" t="str">
        <f>IF($E7=0," ",IF($E7=$D$31,VLOOKUP($C7,Règlement!$A$4:$R$7,18,FALSE),VLOOKUP($C7,Règlement!$A$4:$N$7,9,FALSE)))</f>
        <v xml:space="preserve"> </v>
      </c>
      <c r="P7" s="123" t="str">
        <f>IF($C7=0," ",IF(F7=0," ",IF(Règlement!$J$13="OUI",AND(F7&gt;=J7-2,F7&lt;=K7+2),OR(F7=J7,F7=J7+5,F7=K7))))</f>
        <v xml:space="preserve"> </v>
      </c>
      <c r="Q7" s="105" t="str">
        <f>IF($C7=0," ",IF(G7=0," ",IF(Règlement!$J$13="OUI",AND(G7&gt;=L7-2,G7&lt;=M7+2),OR(G7=L7,G7=L7+5,G7=M7))))</f>
        <v xml:space="preserve"> </v>
      </c>
      <c r="R7" s="124" t="str">
        <f>IF($C7=0," ",IF(H7=0," ",IF(Règlement!$J$13="OUI",AND(H7&gt;=N7-2,H7&lt;=O7+2),OR(H7=N7,H7=N7+5,H7=O7))))</f>
        <v xml:space="preserve"> </v>
      </c>
      <c r="S7" s="155" t="str">
        <f t="shared" ref="S7:S29" si="0">IF(F7=0," ",IF(F7&gt;=G7,IF(AND(P7=TRUE,Q7=TRUE),"ok","faux"),"faux"))</f>
        <v xml:space="preserve"> </v>
      </c>
      <c r="T7" s="153"/>
      <c r="U7" s="153" t="str">
        <f t="shared" ref="U7:U29" si="1">IF(G7=0," ",IF(G7&gt;=H7,IF(AND(Q7=TRUE,R7=TRUE),"ok","faux"),"faux"))</f>
        <v xml:space="preserve"> </v>
      </c>
      <c r="V7" s="154"/>
      <c r="X7" s="7" t="str">
        <f>IF(C7=0," ",IF(F7=0," ",AND(F7&gt;=J7,F7&lt;=K7)))</f>
        <v xml:space="preserve"> </v>
      </c>
      <c r="Y7" s="7" t="str">
        <f>IF(C7=0," ",IF(G7=0," ",AND(G7&gt;=5,G7&lt;=M7)))</f>
        <v xml:space="preserve"> </v>
      </c>
    </row>
    <row r="8" spans="1:25" ht="20.75" customHeight="1">
      <c r="A8" s="17">
        <v>3</v>
      </c>
      <c r="B8" s="41"/>
      <c r="C8" s="197"/>
      <c r="D8" s="197"/>
      <c r="E8" s="57"/>
      <c r="F8" s="34"/>
      <c r="G8" s="36"/>
      <c r="H8" s="80"/>
      <c r="I8" s="21"/>
      <c r="J8" s="13" t="str">
        <f>IF($E8=0," ",IF($E8=$D$31,VLOOKUP($C8,Règlement!$A$4:$R$7,10,FALSE),VLOOKUP($C8,Règlement!$A$4:$I$7,4,FALSE)))</f>
        <v xml:space="preserve"> </v>
      </c>
      <c r="K8" s="139" t="str">
        <f>IF($E8=0," ",IF($E8=$D$31,VLOOKUP($C8,Règlement!$A$4:$R$7,12,FALSE),VLOOKUP($C8,Règlement!$A$4:$J$7,5,FALSE)))</f>
        <v xml:space="preserve"> </v>
      </c>
      <c r="L8" s="13" t="str">
        <f>IF($E8=0," ",IF($E8=$D$31,VLOOKUP($C8,Règlement!$A$4:$R$7,13,FALSE),VLOOKUP($C8,Règlement!$A$4:$K$7,6,FALSE)))</f>
        <v xml:space="preserve"> </v>
      </c>
      <c r="M8" s="113" t="str">
        <f>IF($E8=0," ",IF($E8=$D$31,VLOOKUP($C8,Règlement!$A$4:$R$7,15,FALSE),VLOOKUP($C8,Règlement!$A$4:$L$7,7,FALSE)))</f>
        <v xml:space="preserve"> </v>
      </c>
      <c r="N8" s="143" t="str">
        <f>IF($E8=0," ",IF($E8=$D$31,VLOOKUP($C8,Règlement!$A$4:$R$7,16,FALSE),VLOOKUP($C8,Règlement!$A$4:$M$7,8,FALSE)))</f>
        <v xml:space="preserve"> </v>
      </c>
      <c r="O8" s="113" t="str">
        <f>IF($E8=0," ",IF($E8=$D$31,VLOOKUP($C8,Règlement!$A$4:$R$7,18,FALSE),VLOOKUP($C8,Règlement!$A$4:$N$7,9,FALSE)))</f>
        <v xml:space="preserve"> </v>
      </c>
      <c r="P8" s="123" t="str">
        <f>IF($C8=0," ",IF(F8=0," ",IF(Règlement!$J$13="OUI",AND(F8&gt;=J8-2,F8&lt;=K8+2),OR(F8=J8,F8=J8+5,F8=K8))))</f>
        <v xml:space="preserve"> </v>
      </c>
      <c r="Q8" s="105" t="str">
        <f>IF($C8=0," ",IF(G8=0," ",IF(Règlement!$J$13="OUI",AND(G8&gt;=L8-2,G8&lt;=M8+2),OR(G8=L8,G8=L8+5,G8=M8))))</f>
        <v xml:space="preserve"> </v>
      </c>
      <c r="R8" s="124" t="str">
        <f>IF($C8=0," ",IF(H8=0," ",IF(Règlement!$J$13="OUI",AND(H8&gt;=N8-2,H8&lt;=O8+2),OR(H8=N8,H8=N8+5,H8=O8))))</f>
        <v xml:space="preserve"> </v>
      </c>
      <c r="S8" s="155" t="str">
        <f t="shared" si="0"/>
        <v xml:space="preserve"> </v>
      </c>
      <c r="T8" s="153"/>
      <c r="U8" s="153" t="str">
        <f t="shared" si="1"/>
        <v xml:space="preserve"> </v>
      </c>
      <c r="V8" s="154"/>
    </row>
    <row r="9" spans="1:25" ht="20.75" customHeight="1">
      <c r="A9" s="17">
        <v>4</v>
      </c>
      <c r="B9" s="41"/>
      <c r="C9" s="157"/>
      <c r="D9" s="158"/>
      <c r="E9" s="57"/>
      <c r="F9" s="34"/>
      <c r="G9" s="36"/>
      <c r="H9" s="80"/>
      <c r="I9" s="21"/>
      <c r="J9" s="13" t="str">
        <f>IF($E9=0," ",IF($E9=$D$31,VLOOKUP($C9,Règlement!$A$4:$R$7,10,FALSE),VLOOKUP($C9,Règlement!$A$4:$I$7,4,FALSE)))</f>
        <v xml:space="preserve"> </v>
      </c>
      <c r="K9" s="139" t="str">
        <f>IF($E9=0," ",IF($E9=$D$31,VLOOKUP($C9,Règlement!$A$4:$R$7,12,FALSE),VLOOKUP($C9,Règlement!$A$4:$J$7,5,FALSE)))</f>
        <v xml:space="preserve"> </v>
      </c>
      <c r="L9" s="13" t="str">
        <f>IF($E9=0," ",IF($E9=$D$31,VLOOKUP($C9,Règlement!$A$4:$R$7,13,FALSE),VLOOKUP($C9,Règlement!$A$4:$K$7,6,FALSE)))</f>
        <v xml:space="preserve"> </v>
      </c>
      <c r="M9" s="113" t="str">
        <f>IF($E9=0," ",IF($E9=$D$31,VLOOKUP($C9,Règlement!$A$4:$R$7,15,FALSE),VLOOKUP($C9,Règlement!$A$4:$L$7,7,FALSE)))</f>
        <v xml:space="preserve"> </v>
      </c>
      <c r="N9" s="143" t="str">
        <f>IF($E9=0," ",IF($E9=$D$31,VLOOKUP($C9,Règlement!$A$4:$R$7,16,FALSE),VLOOKUP($C9,Règlement!$A$4:$M$7,8,FALSE)))</f>
        <v xml:space="preserve"> </v>
      </c>
      <c r="O9" s="113" t="str">
        <f>IF($E9=0," ",IF($E9=$D$31,VLOOKUP($C9,Règlement!$A$4:$R$7,18,FALSE),VLOOKUP($C9,Règlement!$A$4:$N$7,9,FALSE)))</f>
        <v xml:space="preserve"> </v>
      </c>
      <c r="P9" s="123" t="str">
        <f>IF($C9=0," ",IF(F9=0," ",IF(Règlement!$J$13="OUI",AND(F9&gt;=J9-2,F9&lt;=K9+2),OR(F9=J9,F9=J9+5,F9=K9))))</f>
        <v xml:space="preserve"> </v>
      </c>
      <c r="Q9" s="105" t="str">
        <f>IF($C9=0," ",IF(G9=0," ",IF(Règlement!$J$13="OUI",AND(G9&gt;=L9-2,G9&lt;=M9+2),OR(G9=L9,G9=L9+5,G9=M9))))</f>
        <v xml:space="preserve"> </v>
      </c>
      <c r="R9" s="124" t="str">
        <f>IF($C9=0," ",IF(H9=0," ",IF(Règlement!$J$13="OUI",AND(H9&gt;=N9-2,H9&lt;=O9+2),OR(H9=N9,H9=N9+5,H9=O9))))</f>
        <v xml:space="preserve"> </v>
      </c>
      <c r="S9" s="155" t="str">
        <f t="shared" si="0"/>
        <v xml:space="preserve"> </v>
      </c>
      <c r="T9" s="153"/>
      <c r="U9" s="153" t="str">
        <f t="shared" si="1"/>
        <v xml:space="preserve"> </v>
      </c>
      <c r="V9" s="154"/>
    </row>
    <row r="10" spans="1:25" ht="20.75" customHeight="1">
      <c r="A10" s="17">
        <v>5</v>
      </c>
      <c r="B10" s="41"/>
      <c r="C10" s="157"/>
      <c r="D10" s="158"/>
      <c r="E10" s="57"/>
      <c r="F10" s="34"/>
      <c r="G10" s="36"/>
      <c r="H10" s="80"/>
      <c r="I10" s="21"/>
      <c r="J10" s="13" t="str">
        <f>IF($E10=0," ",IF($E10=$D$31,VLOOKUP($C10,Règlement!$A$4:$R$7,10,FALSE),VLOOKUP($C10,Règlement!$A$4:$I$7,4,FALSE)))</f>
        <v xml:space="preserve"> </v>
      </c>
      <c r="K10" s="139" t="str">
        <f>IF($E10=0," ",IF($E10=$D$31,VLOOKUP($C10,Règlement!$A$4:$R$7,12,FALSE),VLOOKUP($C10,Règlement!$A$4:$J$7,5,FALSE)))</f>
        <v xml:space="preserve"> </v>
      </c>
      <c r="L10" s="13" t="str">
        <f>IF($E10=0," ",IF($E10=$D$31,VLOOKUP($C10,Règlement!$A$4:$R$7,13,FALSE),VLOOKUP($C10,Règlement!$A$4:$K$7,6,FALSE)))</f>
        <v xml:space="preserve"> </v>
      </c>
      <c r="M10" s="113" t="str">
        <f>IF($E10=0," ",IF($E10=$D$31,VLOOKUP($C10,Règlement!$A$4:$R$7,15,FALSE),VLOOKUP($C10,Règlement!$A$4:$L$7,7,FALSE)))</f>
        <v xml:space="preserve"> </v>
      </c>
      <c r="N10" s="143" t="str">
        <f>IF($E10=0," ",IF($E10=$D$31,VLOOKUP($C10,Règlement!$A$4:$R$7,16,FALSE),VLOOKUP($C10,Règlement!$A$4:$M$7,8,FALSE)))</f>
        <v xml:space="preserve"> </v>
      </c>
      <c r="O10" s="113" t="str">
        <f>IF($E10=0," ",IF($E10=$D$31,VLOOKUP($C10,Règlement!$A$4:$R$7,18,FALSE),VLOOKUP($C10,Règlement!$A$4:$N$7,9,FALSE)))</f>
        <v xml:space="preserve"> </v>
      </c>
      <c r="P10" s="123" t="str">
        <f>IF($C10=0," ",IF(F10=0," ",IF(Règlement!$J$13="OUI",AND(F10&gt;=J10-2,F10&lt;=K10+2),OR(F10=J10,F10=J10+5,F10=K10))))</f>
        <v xml:space="preserve"> </v>
      </c>
      <c r="Q10" s="105" t="str">
        <f>IF($C10=0," ",IF(G10=0," ",IF(Règlement!$J$13="OUI",AND(G10&gt;=L10-2,G10&lt;=M10+2),OR(G10=L10,G10=L10+5,G10=M10))))</f>
        <v xml:space="preserve"> </v>
      </c>
      <c r="R10" s="124" t="str">
        <f>IF($C10=0," ",IF(H10=0," ",IF(Règlement!$J$13="OUI",AND(H10&gt;=N10-2,H10&lt;=O10+2),OR(H10=N10,H10=N10+5,H10=O10))))</f>
        <v xml:space="preserve"> </v>
      </c>
      <c r="S10" s="155" t="str">
        <f t="shared" si="0"/>
        <v xml:space="preserve"> </v>
      </c>
      <c r="T10" s="153"/>
      <c r="U10" s="153" t="str">
        <f t="shared" si="1"/>
        <v xml:space="preserve"> </v>
      </c>
      <c r="V10" s="154"/>
    </row>
    <row r="11" spans="1:25" ht="20.75" customHeight="1">
      <c r="A11" s="17">
        <v>6</v>
      </c>
      <c r="B11" s="41"/>
      <c r="C11" s="157"/>
      <c r="D11" s="158"/>
      <c r="E11" s="57"/>
      <c r="F11" s="39"/>
      <c r="G11" s="35"/>
      <c r="H11" s="79"/>
      <c r="I11" s="21"/>
      <c r="J11" s="13" t="str">
        <f>IF($E11=0," ",IF($E11=$D$31,VLOOKUP($C11,Règlement!$A$4:$R$7,10,FALSE),VLOOKUP($C11,Règlement!$A$4:$I$7,4,FALSE)))</f>
        <v xml:space="preserve"> </v>
      </c>
      <c r="K11" s="139" t="str">
        <f>IF($E11=0," ",IF($E11=$D$31,VLOOKUP($C11,Règlement!$A$4:$R$7,12,FALSE),VLOOKUP($C11,Règlement!$A$4:$J$7,5,FALSE)))</f>
        <v xml:space="preserve"> </v>
      </c>
      <c r="L11" s="13" t="str">
        <f>IF($E11=0," ",IF($E11=$D$31,VLOOKUP($C11,Règlement!$A$4:$R$7,13,FALSE),VLOOKUP($C11,Règlement!$A$4:$K$7,6,FALSE)))</f>
        <v xml:space="preserve"> </v>
      </c>
      <c r="M11" s="113" t="str">
        <f>IF($E11=0," ",IF($E11=$D$31,VLOOKUP($C11,Règlement!$A$4:$R$7,15,FALSE),VLOOKUP($C11,Règlement!$A$4:$L$7,7,FALSE)))</f>
        <v xml:space="preserve"> </v>
      </c>
      <c r="N11" s="143" t="str">
        <f>IF($E11=0," ",IF($E11=$D$31,VLOOKUP($C11,Règlement!$A$4:$R$7,16,FALSE),VLOOKUP($C11,Règlement!$A$4:$M$7,8,FALSE)))</f>
        <v xml:space="preserve"> </v>
      </c>
      <c r="O11" s="113" t="str">
        <f>IF($E11=0," ",IF($E11=$D$31,VLOOKUP($C11,Règlement!$A$4:$R$7,18,FALSE),VLOOKUP($C11,Règlement!$A$4:$N$7,9,FALSE)))</f>
        <v xml:space="preserve"> </v>
      </c>
      <c r="P11" s="123" t="str">
        <f>IF($C11=0," ",IF(F11=0," ",IF(Règlement!$J$13="OUI",AND(F11&gt;=J11-2,F11&lt;=K11+2),OR(F11=J11,F11=J11+5,F11=K11))))</f>
        <v xml:space="preserve"> </v>
      </c>
      <c r="Q11" s="105" t="str">
        <f>IF($C11=0," ",IF(G11=0," ",IF(Règlement!$J$13="OUI",AND(G11&gt;=L11-2,G11&lt;=M11+2),OR(G11=L11,G11=L11+5,G11=M11))))</f>
        <v xml:space="preserve"> </v>
      </c>
      <c r="R11" s="124" t="str">
        <f>IF($C11=0," ",IF(H11=0," ",IF(Règlement!$J$13="OUI",AND(H11&gt;=N11-2,H11&lt;=O11+2),OR(H11=N11,H11=N11+5,H11=O11))))</f>
        <v xml:space="preserve"> </v>
      </c>
      <c r="S11" s="155" t="str">
        <f t="shared" si="0"/>
        <v xml:space="preserve"> </v>
      </c>
      <c r="T11" s="153"/>
      <c r="U11" s="153" t="str">
        <f t="shared" si="1"/>
        <v xml:space="preserve"> </v>
      </c>
      <c r="V11" s="154"/>
    </row>
    <row r="12" spans="1:25" ht="20.75" customHeight="1">
      <c r="A12" s="17">
        <v>7</v>
      </c>
      <c r="B12" s="41"/>
      <c r="C12" s="157"/>
      <c r="D12" s="158"/>
      <c r="E12" s="57"/>
      <c r="F12" s="34"/>
      <c r="G12" s="36"/>
      <c r="H12" s="80"/>
      <c r="I12" s="21"/>
      <c r="J12" s="13" t="str">
        <f>IF($E12=0," ",IF($E12=$D$31,VLOOKUP($C12,Règlement!$A$4:$R$7,10,FALSE),VLOOKUP($C12,Règlement!$A$4:$I$7,4,FALSE)))</f>
        <v xml:space="preserve"> </v>
      </c>
      <c r="K12" s="139" t="str">
        <f>IF($E12=0," ",IF($E12=$D$31,VLOOKUP($C12,Règlement!$A$4:$R$7,12,FALSE),VLOOKUP($C12,Règlement!$A$4:$J$7,5,FALSE)))</f>
        <v xml:space="preserve"> </v>
      </c>
      <c r="L12" s="13" t="str">
        <f>IF($E12=0," ",IF($E12=$D$31,VLOOKUP($C12,Règlement!$A$4:$R$7,13,FALSE),VLOOKUP($C12,Règlement!$A$4:$K$7,6,FALSE)))</f>
        <v xml:space="preserve"> </v>
      </c>
      <c r="M12" s="113" t="str">
        <f>IF($E12=0," ",IF($E12=$D$31,VLOOKUP($C12,Règlement!$A$4:$R$7,15,FALSE),VLOOKUP($C12,Règlement!$A$4:$L$7,7,FALSE)))</f>
        <v xml:space="preserve"> </v>
      </c>
      <c r="N12" s="143" t="str">
        <f>IF($E12=0," ",IF($E12=$D$31,VLOOKUP($C12,Règlement!$A$4:$R$7,16,FALSE),VLOOKUP($C12,Règlement!$A$4:$M$7,8,FALSE)))</f>
        <v xml:space="preserve"> </v>
      </c>
      <c r="O12" s="113" t="str">
        <f>IF($E12=0," ",IF($E12=$D$31,VLOOKUP($C12,Règlement!$A$4:$R$7,18,FALSE),VLOOKUP($C12,Règlement!$A$4:$N$7,9,FALSE)))</f>
        <v xml:space="preserve"> </v>
      </c>
      <c r="P12" s="123" t="str">
        <f>IF($C12=0," ",IF(F12=0," ",IF(Règlement!$J$13="OUI",AND(F12&gt;=J12-2,F12&lt;=K12+2),OR(F12=J12,F12=J12+5,F12=K12))))</f>
        <v xml:space="preserve"> </v>
      </c>
      <c r="Q12" s="105" t="str">
        <f>IF($C12=0," ",IF(G12=0," ",IF(Règlement!$J$13="OUI",AND(G12&gt;=L12-2,G12&lt;=M12+2),OR(G12=L12,G12=L12+5,G12=M12))))</f>
        <v xml:space="preserve"> </v>
      </c>
      <c r="R12" s="124" t="str">
        <f>IF($C12=0," ",IF(H12=0," ",IF(Règlement!$J$13="OUI",AND(H12&gt;=N12-2,H12&lt;=O12+2),OR(H12=N12,H12=N12+5,H12=O12))))</f>
        <v xml:space="preserve"> </v>
      </c>
      <c r="S12" s="155" t="str">
        <f t="shared" si="0"/>
        <v xml:space="preserve"> </v>
      </c>
      <c r="T12" s="153"/>
      <c r="U12" s="153" t="str">
        <f t="shared" si="1"/>
        <v xml:space="preserve"> </v>
      </c>
      <c r="V12" s="154"/>
    </row>
    <row r="13" spans="1:25" ht="20.75" customHeight="1">
      <c r="A13" s="17">
        <v>8</v>
      </c>
      <c r="B13" s="41"/>
      <c r="C13" s="157"/>
      <c r="D13" s="158"/>
      <c r="E13" s="57"/>
      <c r="F13" s="34"/>
      <c r="G13" s="36"/>
      <c r="H13" s="80"/>
      <c r="I13" s="21"/>
      <c r="J13" s="13" t="str">
        <f>IF($E13=0," ",IF($E13=$D$31,VLOOKUP($C13,Règlement!$A$4:$R$7,10,FALSE),VLOOKUP($C13,Règlement!$A$4:$I$7,4,FALSE)))</f>
        <v xml:space="preserve"> </v>
      </c>
      <c r="K13" s="139" t="str">
        <f>IF($E13=0," ",IF($E13=$D$31,VLOOKUP($C13,Règlement!$A$4:$R$7,12,FALSE),VLOOKUP($C13,Règlement!$A$4:$J$7,5,FALSE)))</f>
        <v xml:space="preserve"> </v>
      </c>
      <c r="L13" s="13" t="str">
        <f>IF($E13=0," ",IF($E13=$D$31,VLOOKUP($C13,Règlement!$A$4:$R$7,13,FALSE),VLOOKUP($C13,Règlement!$A$4:$K$7,6,FALSE)))</f>
        <v xml:space="preserve"> </v>
      </c>
      <c r="M13" s="113" t="str">
        <f>IF($E13=0," ",IF($E13=$D$31,VLOOKUP($C13,Règlement!$A$4:$R$7,15,FALSE),VLOOKUP($C13,Règlement!$A$4:$L$7,7,FALSE)))</f>
        <v xml:space="preserve"> </v>
      </c>
      <c r="N13" s="143" t="str">
        <f>IF($E13=0," ",IF($E13=$D$31,VLOOKUP($C13,Règlement!$A$4:$R$7,16,FALSE),VLOOKUP($C13,Règlement!$A$4:$M$7,8,FALSE)))</f>
        <v xml:space="preserve"> </v>
      </c>
      <c r="O13" s="113" t="str">
        <f>IF($E13=0," ",IF($E13=$D$31,VLOOKUP($C13,Règlement!$A$4:$R$7,18,FALSE),VLOOKUP($C13,Règlement!$A$4:$N$7,9,FALSE)))</f>
        <v xml:space="preserve"> </v>
      </c>
      <c r="P13" s="123" t="str">
        <f>IF($C13=0," ",IF(F13=0," ",IF(Règlement!$J$13="OUI",AND(F13&gt;=J13-2,F13&lt;=K13+2),OR(F13=J13,F13=J13+5,F13=K13))))</f>
        <v xml:space="preserve"> </v>
      </c>
      <c r="Q13" s="105" t="str">
        <f>IF($C13=0," ",IF(G13=0," ",IF(Règlement!$J$13="OUI",AND(G13&gt;=L13-2,G13&lt;=M13+2),OR(G13=L13,G13=L13+5,G13=M13))))</f>
        <v xml:space="preserve"> </v>
      </c>
      <c r="R13" s="124" t="str">
        <f>IF($C13=0," ",IF(H13=0," ",IF(Règlement!$J$13="OUI",AND(H13&gt;=N13-2,H13&lt;=O13+2),OR(H13=N13,H13=N13+5,H13=O13))))</f>
        <v xml:space="preserve"> </v>
      </c>
      <c r="S13" s="155" t="str">
        <f t="shared" si="0"/>
        <v xml:space="preserve"> </v>
      </c>
      <c r="T13" s="153"/>
      <c r="U13" s="153" t="str">
        <f t="shared" si="1"/>
        <v xml:space="preserve"> </v>
      </c>
      <c r="V13" s="154"/>
    </row>
    <row r="14" spans="1:25" ht="20.75" customHeight="1">
      <c r="A14" s="17">
        <v>9</v>
      </c>
      <c r="B14" s="41"/>
      <c r="C14" s="157"/>
      <c r="D14" s="158"/>
      <c r="E14" s="57"/>
      <c r="F14" s="34"/>
      <c r="G14" s="36"/>
      <c r="H14" s="80"/>
      <c r="I14" s="21"/>
      <c r="J14" s="13" t="str">
        <f>IF($E14=0," ",IF($E14=$D$31,VLOOKUP($C14,Règlement!$A$4:$R$7,10,FALSE),VLOOKUP($C14,Règlement!$A$4:$I$7,4,FALSE)))</f>
        <v xml:space="preserve"> </v>
      </c>
      <c r="K14" s="139" t="str">
        <f>IF($E14=0," ",IF($E14=$D$31,VLOOKUP($C14,Règlement!$A$4:$R$7,12,FALSE),VLOOKUP($C14,Règlement!$A$4:$J$7,5,FALSE)))</f>
        <v xml:space="preserve"> </v>
      </c>
      <c r="L14" s="13" t="str">
        <f>IF($E14=0," ",IF($E14=$D$31,VLOOKUP($C14,Règlement!$A$4:$R$7,13,FALSE),VLOOKUP($C14,Règlement!$A$4:$K$7,6,FALSE)))</f>
        <v xml:space="preserve"> </v>
      </c>
      <c r="M14" s="113" t="str">
        <f>IF($E14=0," ",IF($E14=$D$31,VLOOKUP($C14,Règlement!$A$4:$R$7,15,FALSE),VLOOKUP($C14,Règlement!$A$4:$L$7,7,FALSE)))</f>
        <v xml:space="preserve"> </v>
      </c>
      <c r="N14" s="143" t="str">
        <f>IF($E14=0," ",IF($E14=$D$31,VLOOKUP($C14,Règlement!$A$4:$R$7,16,FALSE),VLOOKUP($C14,Règlement!$A$4:$M$7,8,FALSE)))</f>
        <v xml:space="preserve"> </v>
      </c>
      <c r="O14" s="113" t="str">
        <f>IF($E14=0," ",IF($E14=$D$31,VLOOKUP($C14,Règlement!$A$4:$R$7,18,FALSE),VLOOKUP($C14,Règlement!$A$4:$N$7,9,FALSE)))</f>
        <v xml:space="preserve"> </v>
      </c>
      <c r="P14" s="123" t="str">
        <f>IF($C14=0," ",IF(F14=0," ",IF(Règlement!$J$13="OUI",AND(F14&gt;=J14-2,F14&lt;=K14+2),OR(F14=J14,F14=J14+5,F14=K14))))</f>
        <v xml:space="preserve"> </v>
      </c>
      <c r="Q14" s="105" t="str">
        <f>IF($C14=0," ",IF(G14=0," ",IF(Règlement!$J$13="OUI",AND(G14&gt;=L14-2,G14&lt;=M14+2),OR(G14=L14,G14=L14+5,G14=M14))))</f>
        <v xml:space="preserve"> </v>
      </c>
      <c r="R14" s="124" t="str">
        <f>IF($C14=0," ",IF(H14=0," ",IF(Règlement!$J$13="OUI",AND(H14&gt;=N14-2,H14&lt;=O14+2),OR(H14=N14,H14=N14+5,H14=O14))))</f>
        <v xml:space="preserve"> </v>
      </c>
      <c r="S14" s="155" t="str">
        <f t="shared" si="0"/>
        <v xml:space="preserve"> </v>
      </c>
      <c r="T14" s="153"/>
      <c r="U14" s="153" t="str">
        <f t="shared" si="1"/>
        <v xml:space="preserve"> </v>
      </c>
      <c r="V14" s="154"/>
    </row>
    <row r="15" spans="1:25" ht="20.75" customHeight="1">
      <c r="A15" s="17">
        <v>10</v>
      </c>
      <c r="B15" s="41"/>
      <c r="C15" s="157"/>
      <c r="D15" s="158"/>
      <c r="E15" s="57"/>
      <c r="F15" s="34"/>
      <c r="G15" s="36"/>
      <c r="H15" s="80"/>
      <c r="I15" s="21"/>
      <c r="J15" s="13" t="str">
        <f>IF($E15=0," ",IF($E15=$D$31,VLOOKUP($C15,Règlement!$A$4:$R$7,10,FALSE),VLOOKUP($C15,Règlement!$A$4:$I$7,4,FALSE)))</f>
        <v xml:space="preserve"> </v>
      </c>
      <c r="K15" s="139" t="str">
        <f>IF($E15=0," ",IF($E15=$D$31,VLOOKUP($C15,Règlement!$A$4:$R$7,12,FALSE),VLOOKUP($C15,Règlement!$A$4:$J$7,5,FALSE)))</f>
        <v xml:space="preserve"> </v>
      </c>
      <c r="L15" s="13" t="str">
        <f>IF($E15=0," ",IF($E15=$D$31,VLOOKUP($C15,Règlement!$A$4:$R$7,13,FALSE),VLOOKUP($C15,Règlement!$A$4:$K$7,6,FALSE)))</f>
        <v xml:space="preserve"> </v>
      </c>
      <c r="M15" s="113" t="str">
        <f>IF($E15=0," ",IF($E15=$D$31,VLOOKUP($C15,Règlement!$A$4:$R$7,15,FALSE),VLOOKUP($C15,Règlement!$A$4:$L$7,7,FALSE)))</f>
        <v xml:space="preserve"> </v>
      </c>
      <c r="N15" s="143" t="str">
        <f>IF($E15=0," ",IF($E15=$D$31,VLOOKUP($C15,Règlement!$A$4:$R$7,16,FALSE),VLOOKUP($C15,Règlement!$A$4:$M$7,8,FALSE)))</f>
        <v xml:space="preserve"> </v>
      </c>
      <c r="O15" s="113" t="str">
        <f>IF($E15=0," ",IF($E15=$D$31,VLOOKUP($C15,Règlement!$A$4:$R$7,18,FALSE),VLOOKUP($C15,Règlement!$A$4:$N$7,9,FALSE)))</f>
        <v xml:space="preserve"> </v>
      </c>
      <c r="P15" s="123" t="str">
        <f>IF($C15=0," ",IF(F15=0," ",IF(Règlement!$J$13="OUI",AND(F15&gt;=J15-2,F15&lt;=K15+2),OR(F15=J15,F15=J15+5,F15=K15))))</f>
        <v xml:space="preserve"> </v>
      </c>
      <c r="Q15" s="105" t="str">
        <f>IF($C15=0," ",IF(G15=0," ",IF(Règlement!$J$13="OUI",AND(G15&gt;=L15-2,G15&lt;=M15+2),OR(G15=L15,G15=L15+5,G15=M15))))</f>
        <v xml:space="preserve"> </v>
      </c>
      <c r="R15" s="124" t="str">
        <f>IF($C15=0," ",IF(H15=0," ",IF(Règlement!$J$13="OUI",AND(H15&gt;=N15-2,H15&lt;=O15+2),OR(H15=N15,H15=N15+5,H15=O15))))</f>
        <v xml:space="preserve"> </v>
      </c>
      <c r="S15" s="155" t="str">
        <f t="shared" si="0"/>
        <v xml:space="preserve"> </v>
      </c>
      <c r="T15" s="153"/>
      <c r="U15" s="153" t="str">
        <f t="shared" si="1"/>
        <v xml:space="preserve"> </v>
      </c>
      <c r="V15" s="154"/>
    </row>
    <row r="16" spans="1:25" ht="20.75" customHeight="1">
      <c r="A16" s="17">
        <v>11</v>
      </c>
      <c r="B16" s="41"/>
      <c r="C16" s="157"/>
      <c r="D16" s="158"/>
      <c r="E16" s="57"/>
      <c r="F16" s="34"/>
      <c r="G16" s="36"/>
      <c r="H16" s="80"/>
      <c r="I16" s="21"/>
      <c r="J16" s="13" t="str">
        <f>IF($E16=0," ",IF($E16=$D$31,VLOOKUP($C16,Règlement!$A$4:$R$7,10,FALSE),VLOOKUP($C16,Règlement!$A$4:$I$7,4,FALSE)))</f>
        <v xml:space="preserve"> </v>
      </c>
      <c r="K16" s="139" t="str">
        <f>IF($E16=0," ",IF($E16=$D$31,VLOOKUP($C16,Règlement!$A$4:$R$7,12,FALSE),VLOOKUP($C16,Règlement!$A$4:$J$7,5,FALSE)))</f>
        <v xml:space="preserve"> </v>
      </c>
      <c r="L16" s="13" t="str">
        <f>IF($E16=0," ",IF($E16=$D$31,VLOOKUP($C16,Règlement!$A$4:$R$7,13,FALSE),VLOOKUP($C16,Règlement!$A$4:$K$7,6,FALSE)))</f>
        <v xml:space="preserve"> </v>
      </c>
      <c r="M16" s="113" t="str">
        <f>IF($E16=0," ",IF($E16=$D$31,VLOOKUP($C16,Règlement!$A$4:$R$7,15,FALSE),VLOOKUP($C16,Règlement!$A$4:$L$7,7,FALSE)))</f>
        <v xml:space="preserve"> </v>
      </c>
      <c r="N16" s="143" t="str">
        <f>IF($E16=0," ",IF($E16=$D$31,VLOOKUP($C16,Règlement!$A$4:$R$7,16,FALSE),VLOOKUP($C16,Règlement!$A$4:$M$7,8,FALSE)))</f>
        <v xml:space="preserve"> </v>
      </c>
      <c r="O16" s="113" t="str">
        <f>IF($E16=0," ",IF($E16=$D$31,VLOOKUP($C16,Règlement!$A$4:$R$7,18,FALSE),VLOOKUP($C16,Règlement!$A$4:$N$7,9,FALSE)))</f>
        <v xml:space="preserve"> </v>
      </c>
      <c r="P16" s="123" t="str">
        <f>IF($C16=0," ",IF(F16=0," ",IF(Règlement!$J$13="OUI",AND(F16&gt;=J16-2,F16&lt;=K16+2),OR(F16=J16,F16=J16+5,F16=K16))))</f>
        <v xml:space="preserve"> </v>
      </c>
      <c r="Q16" s="105" t="str">
        <f>IF($C16=0," ",IF(G16=0," ",IF(Règlement!$J$13="OUI",AND(G16&gt;=L16-2,G16&lt;=M16+2),OR(G16=L16,G16=L16+5,G16=M16))))</f>
        <v xml:space="preserve"> </v>
      </c>
      <c r="R16" s="124" t="str">
        <f>IF($C16=0," ",IF(H16=0," ",IF(Règlement!$J$13="OUI",AND(H16&gt;=N16-2,H16&lt;=O16+2),OR(H16=N16,H16=N16+5,H16=O16))))</f>
        <v xml:space="preserve"> </v>
      </c>
      <c r="S16" s="155" t="str">
        <f t="shared" si="0"/>
        <v xml:space="preserve"> </v>
      </c>
      <c r="T16" s="153"/>
      <c r="U16" s="153" t="str">
        <f t="shared" si="1"/>
        <v xml:space="preserve"> </v>
      </c>
      <c r="V16" s="154"/>
    </row>
    <row r="17" spans="1:209" ht="20.75" customHeight="1">
      <c r="A17" s="17">
        <v>12</v>
      </c>
      <c r="B17" s="41"/>
      <c r="C17" s="157"/>
      <c r="D17" s="158"/>
      <c r="E17" s="57"/>
      <c r="F17" s="34"/>
      <c r="G17" s="36"/>
      <c r="H17" s="80"/>
      <c r="I17" s="21"/>
      <c r="J17" s="13" t="str">
        <f>IF($E17=0," ",IF($E17=$D$31,VLOOKUP($C17,Règlement!$A$4:$R$7,10,FALSE),VLOOKUP($C17,Règlement!$A$4:$I$7,4,FALSE)))</f>
        <v xml:space="preserve"> </v>
      </c>
      <c r="K17" s="139" t="str">
        <f>IF($E17=0," ",IF($E17=$D$31,VLOOKUP($C17,Règlement!$A$4:$R$7,12,FALSE),VLOOKUP($C17,Règlement!$A$4:$J$7,5,FALSE)))</f>
        <v xml:space="preserve"> </v>
      </c>
      <c r="L17" s="13" t="str">
        <f>IF($E17=0," ",IF($E17=$D$31,VLOOKUP($C17,Règlement!$A$4:$R$7,13,FALSE),VLOOKUP($C17,Règlement!$A$4:$K$7,6,FALSE)))</f>
        <v xml:space="preserve"> </v>
      </c>
      <c r="M17" s="113" t="str">
        <f>IF($E17=0," ",IF($E17=$D$31,VLOOKUP($C17,Règlement!$A$4:$R$7,15,FALSE),VLOOKUP($C17,Règlement!$A$4:$L$7,7,FALSE)))</f>
        <v xml:space="preserve"> </v>
      </c>
      <c r="N17" s="143" t="str">
        <f>IF($E17=0," ",IF($E17=$D$31,VLOOKUP($C17,Règlement!$A$4:$R$7,16,FALSE),VLOOKUP($C17,Règlement!$A$4:$M$7,8,FALSE)))</f>
        <v xml:space="preserve"> </v>
      </c>
      <c r="O17" s="113" t="str">
        <f>IF($E17=0," ",IF($E17=$D$31,VLOOKUP($C17,Règlement!$A$4:$R$7,18,FALSE),VLOOKUP($C17,Règlement!$A$4:$N$7,9,FALSE)))</f>
        <v xml:space="preserve"> </v>
      </c>
      <c r="P17" s="123" t="str">
        <f>IF($C17=0," ",IF(F17=0," ",IF(Règlement!$J$13="OUI",AND(F17&gt;=J17-2,F17&lt;=K17+2),OR(F17=J17,F17=J17+5,F17=K17))))</f>
        <v xml:space="preserve"> </v>
      </c>
      <c r="Q17" s="105" t="str">
        <f>IF($C17=0," ",IF(G17=0," ",IF(Règlement!$J$13="OUI",AND(G17&gt;=L17-2,G17&lt;=M17+2),OR(G17=L17,G17=L17+5,G17=M17))))</f>
        <v xml:space="preserve"> </v>
      </c>
      <c r="R17" s="124" t="str">
        <f>IF($C17=0," ",IF(H17=0," ",IF(Règlement!$J$13="OUI",AND(H17&gt;=N17-2,H17&lt;=O17+2),OR(H17=N17,H17=N17+5,H17=O17))))</f>
        <v xml:space="preserve"> </v>
      </c>
      <c r="S17" s="155" t="str">
        <f t="shared" si="0"/>
        <v xml:space="preserve"> </v>
      </c>
      <c r="T17" s="153"/>
      <c r="U17" s="153" t="str">
        <f t="shared" si="1"/>
        <v xml:space="preserve"> </v>
      </c>
      <c r="V17" s="154"/>
    </row>
    <row r="18" spans="1:209" ht="20.75" customHeight="1">
      <c r="A18" s="17">
        <v>13</v>
      </c>
      <c r="B18" s="41"/>
      <c r="C18" s="157"/>
      <c r="D18" s="158"/>
      <c r="E18" s="57"/>
      <c r="F18" s="34"/>
      <c r="G18" s="36"/>
      <c r="H18" s="80"/>
      <c r="I18" s="21"/>
      <c r="J18" s="13" t="str">
        <f>IF($E18=0," ",IF($E18=$D$31,VLOOKUP($C18,Règlement!$A$4:$R$7,10,FALSE),VLOOKUP($C18,Règlement!$A$4:$I$7,4,FALSE)))</f>
        <v xml:space="preserve"> </v>
      </c>
      <c r="K18" s="139" t="str">
        <f>IF($E18=0," ",IF($E18=$D$31,VLOOKUP($C18,Règlement!$A$4:$R$7,12,FALSE),VLOOKUP($C18,Règlement!$A$4:$J$7,5,FALSE)))</f>
        <v xml:space="preserve"> </v>
      </c>
      <c r="L18" s="13" t="str">
        <f>IF($E18=0," ",IF($E18=$D$31,VLOOKUP($C18,Règlement!$A$4:$R$7,13,FALSE),VLOOKUP($C18,Règlement!$A$4:$K$7,6,FALSE)))</f>
        <v xml:space="preserve"> </v>
      </c>
      <c r="M18" s="113" t="str">
        <f>IF($E18=0," ",IF($E18=$D$31,VLOOKUP($C18,Règlement!$A$4:$R$7,15,FALSE),VLOOKUP($C18,Règlement!$A$4:$L$7,7,FALSE)))</f>
        <v xml:space="preserve"> </v>
      </c>
      <c r="N18" s="143" t="str">
        <f>IF($E18=0," ",IF($E18=$D$31,VLOOKUP($C18,Règlement!$A$4:$R$7,16,FALSE),VLOOKUP($C18,Règlement!$A$4:$M$7,8,FALSE)))</f>
        <v xml:space="preserve"> </v>
      </c>
      <c r="O18" s="113" t="str">
        <f>IF($E18=0," ",IF($E18=$D$31,VLOOKUP($C18,Règlement!$A$4:$R$7,18,FALSE),VLOOKUP($C18,Règlement!$A$4:$N$7,9,FALSE)))</f>
        <v xml:space="preserve"> </v>
      </c>
      <c r="P18" s="123" t="str">
        <f>IF($C18=0," ",IF(F18=0," ",IF(Règlement!$J$13="OUI",AND(F18&gt;=J18-2,F18&lt;=K18+2),OR(F18=J18,F18=J18+5,F18=K18))))</f>
        <v xml:space="preserve"> </v>
      </c>
      <c r="Q18" s="105" t="str">
        <f>IF($C18=0," ",IF(G18=0," ",IF(Règlement!$J$13="OUI",AND(G18&gt;=L18-2,G18&lt;=M18+2),OR(G18=L18,G18=L18+5,G18=M18))))</f>
        <v xml:space="preserve"> </v>
      </c>
      <c r="R18" s="124" t="str">
        <f>IF($C18=0," ",IF(H18=0," ",IF(Règlement!$J$13="OUI",AND(H18&gt;=N18-2,H18&lt;=O18+2),OR(H18=N18,H18=N18+5,H18=O18))))</f>
        <v xml:space="preserve"> </v>
      </c>
      <c r="S18" s="155" t="str">
        <f t="shared" si="0"/>
        <v xml:space="preserve"> </v>
      </c>
      <c r="T18" s="153"/>
      <c r="U18" s="153" t="str">
        <f t="shared" si="1"/>
        <v xml:space="preserve"> </v>
      </c>
      <c r="V18" s="154"/>
    </row>
    <row r="19" spans="1:209" ht="20.75" customHeight="1">
      <c r="A19" s="17">
        <v>14</v>
      </c>
      <c r="B19" s="41"/>
      <c r="C19" s="157"/>
      <c r="D19" s="158"/>
      <c r="E19" s="57"/>
      <c r="F19" s="34"/>
      <c r="G19" s="36"/>
      <c r="H19" s="80"/>
      <c r="I19" s="21"/>
      <c r="J19" s="13" t="str">
        <f>IF($E19=0," ",IF($E19=$D$31,VLOOKUP($C19,Règlement!$A$4:$R$7,10,FALSE),VLOOKUP($C19,Règlement!$A$4:$I$7,4,FALSE)))</f>
        <v xml:space="preserve"> </v>
      </c>
      <c r="K19" s="139" t="str">
        <f>IF($E19=0," ",IF($E19=$D$31,VLOOKUP($C19,Règlement!$A$4:$R$7,12,FALSE),VLOOKUP($C19,Règlement!$A$4:$J$7,5,FALSE)))</f>
        <v xml:space="preserve"> </v>
      </c>
      <c r="L19" s="13" t="str">
        <f>IF($E19=0," ",IF($E19=$D$31,VLOOKUP($C19,Règlement!$A$4:$R$7,13,FALSE),VLOOKUP($C19,Règlement!$A$4:$K$7,6,FALSE)))</f>
        <v xml:space="preserve"> </v>
      </c>
      <c r="M19" s="113" t="str">
        <f>IF($E19=0," ",IF($E19=$D$31,VLOOKUP($C19,Règlement!$A$4:$R$7,15,FALSE),VLOOKUP($C19,Règlement!$A$4:$L$7,7,FALSE)))</f>
        <v xml:space="preserve"> </v>
      </c>
      <c r="N19" s="143" t="str">
        <f>IF($E19=0," ",IF($E19=$D$31,VLOOKUP($C19,Règlement!$A$4:$R$7,16,FALSE),VLOOKUP($C19,Règlement!$A$4:$M$7,8,FALSE)))</f>
        <v xml:space="preserve"> </v>
      </c>
      <c r="O19" s="113" t="str">
        <f>IF($E19=0," ",IF($E19=$D$31,VLOOKUP($C19,Règlement!$A$4:$R$7,18,FALSE),VLOOKUP($C19,Règlement!$A$4:$N$7,9,FALSE)))</f>
        <v xml:space="preserve"> </v>
      </c>
      <c r="P19" s="123" t="str">
        <f>IF($C19=0," ",IF(F19=0," ",IF(Règlement!$J$13="OUI",AND(F19&gt;=J19-2,F19&lt;=K19+2),OR(F19=J19,F19=J19+5,F19=K19))))</f>
        <v xml:space="preserve"> </v>
      </c>
      <c r="Q19" s="105" t="str">
        <f>IF($C19=0," ",IF(G19=0," ",IF(Règlement!$J$13="OUI",AND(G19&gt;=L19-2,G19&lt;=M19+2),OR(G19=L19,G19=L19+5,G19=M19))))</f>
        <v xml:space="preserve"> </v>
      </c>
      <c r="R19" s="124" t="str">
        <f>IF($C19=0," ",IF(H19=0," ",IF(Règlement!$J$13="OUI",AND(H19&gt;=N19-2,H19&lt;=O19+2),OR(H19=N19,H19=N19+5,H19=O19))))</f>
        <v xml:space="preserve"> </v>
      </c>
      <c r="S19" s="155" t="str">
        <f t="shared" si="0"/>
        <v xml:space="preserve"> </v>
      </c>
      <c r="T19" s="153"/>
      <c r="U19" s="153" t="str">
        <f t="shared" si="1"/>
        <v xml:space="preserve"> </v>
      </c>
      <c r="V19" s="154"/>
    </row>
    <row r="20" spans="1:209" ht="20.75" customHeight="1">
      <c r="A20" s="17">
        <v>15</v>
      </c>
      <c r="B20" s="41"/>
      <c r="C20" s="157"/>
      <c r="D20" s="158"/>
      <c r="E20" s="57"/>
      <c r="F20" s="34"/>
      <c r="G20" s="36"/>
      <c r="H20" s="80"/>
      <c r="I20" s="21"/>
      <c r="J20" s="13" t="str">
        <f>IF($E20=0," ",IF($E20=$D$31,VLOOKUP($C20,Règlement!$A$4:$R$7,10,FALSE),VLOOKUP($C20,Règlement!$A$4:$I$7,4,FALSE)))</f>
        <v xml:space="preserve"> </v>
      </c>
      <c r="K20" s="139" t="str">
        <f>IF($E20=0," ",IF($E20=$D$31,VLOOKUP($C20,Règlement!$A$4:$R$7,12,FALSE),VLOOKUP($C20,Règlement!$A$4:$J$7,5,FALSE)))</f>
        <v xml:space="preserve"> </v>
      </c>
      <c r="L20" s="13" t="str">
        <f>IF($E20=0," ",IF($E20=$D$31,VLOOKUP($C20,Règlement!$A$4:$R$7,13,FALSE),VLOOKUP($C20,Règlement!$A$4:$K$7,6,FALSE)))</f>
        <v xml:space="preserve"> </v>
      </c>
      <c r="M20" s="113" t="str">
        <f>IF($E20=0," ",IF($E20=$D$31,VLOOKUP($C20,Règlement!$A$4:$R$7,15,FALSE),VLOOKUP($C20,Règlement!$A$4:$L$7,7,FALSE)))</f>
        <v xml:space="preserve"> </v>
      </c>
      <c r="N20" s="143" t="str">
        <f>IF($E20=0," ",IF($E20=$D$31,VLOOKUP($C20,Règlement!$A$4:$R$7,16,FALSE),VLOOKUP($C20,Règlement!$A$4:$M$7,8,FALSE)))</f>
        <v xml:space="preserve"> </v>
      </c>
      <c r="O20" s="113" t="str">
        <f>IF($E20=0," ",IF($E20=$D$31,VLOOKUP($C20,Règlement!$A$4:$R$7,18,FALSE),VLOOKUP($C20,Règlement!$A$4:$N$7,9,FALSE)))</f>
        <v xml:space="preserve"> </v>
      </c>
      <c r="P20" s="123" t="str">
        <f>IF($C20=0," ",IF(F20=0," ",IF(Règlement!$J$13="OUI",AND(F20&gt;=J20-2,F20&lt;=K20+2),OR(F20=J20,F20=J20+5,F20=K20))))</f>
        <v xml:space="preserve"> </v>
      </c>
      <c r="Q20" s="105" t="str">
        <f>IF($C20=0," ",IF(G20=0," ",IF(Règlement!$J$13="OUI",AND(G20&gt;=L20-2,G20&lt;=M20+2),OR(G20=L20,G20=L20+5,G20=M20))))</f>
        <v xml:space="preserve"> </v>
      </c>
      <c r="R20" s="124" t="str">
        <f>IF($C20=0," ",IF(H20=0," ",IF(Règlement!$J$13="OUI",AND(H20&gt;=N20-2,H20&lt;=O20+2),OR(H20=N20,H20=N20+5,H20=O20))))</f>
        <v xml:space="preserve"> </v>
      </c>
      <c r="S20" s="155" t="str">
        <f t="shared" si="0"/>
        <v xml:space="preserve"> </v>
      </c>
      <c r="T20" s="153"/>
      <c r="U20" s="153" t="str">
        <f t="shared" si="1"/>
        <v xml:space="preserve"> </v>
      </c>
      <c r="V20" s="154"/>
    </row>
    <row r="21" spans="1:209" ht="20.75" customHeight="1">
      <c r="A21" s="17">
        <v>16</v>
      </c>
      <c r="B21" s="41"/>
      <c r="C21" s="157"/>
      <c r="D21" s="158"/>
      <c r="E21" s="57"/>
      <c r="F21" s="34"/>
      <c r="G21" s="36"/>
      <c r="H21" s="80"/>
      <c r="I21" s="21"/>
      <c r="J21" s="13" t="str">
        <f>IF($E21=0," ",IF($E21=$D$31,VLOOKUP($C21,Règlement!$A$4:$R$7,10,FALSE),VLOOKUP($C21,Règlement!$A$4:$I$7,4,FALSE)))</f>
        <v xml:space="preserve"> </v>
      </c>
      <c r="K21" s="139" t="str">
        <f>IF($E21=0," ",IF($E21=$D$31,VLOOKUP($C21,Règlement!$A$4:$R$7,12,FALSE),VLOOKUP($C21,Règlement!$A$4:$J$7,5,FALSE)))</f>
        <v xml:space="preserve"> </v>
      </c>
      <c r="L21" s="13" t="str">
        <f>IF($E21=0," ",IF($E21=$D$31,VLOOKUP($C21,Règlement!$A$4:$R$7,13,FALSE),VLOOKUP($C21,Règlement!$A$4:$K$7,6,FALSE)))</f>
        <v xml:space="preserve"> </v>
      </c>
      <c r="M21" s="113" t="str">
        <f>IF($E21=0," ",IF($E21=$D$31,VLOOKUP($C21,Règlement!$A$4:$R$7,15,FALSE),VLOOKUP($C21,Règlement!$A$4:$L$7,7,FALSE)))</f>
        <v xml:space="preserve"> </v>
      </c>
      <c r="N21" s="143" t="str">
        <f>IF($E21=0," ",IF($E21=$D$31,VLOOKUP($C21,Règlement!$A$4:$R$7,16,FALSE),VLOOKUP($C21,Règlement!$A$4:$M$7,8,FALSE)))</f>
        <v xml:space="preserve"> </v>
      </c>
      <c r="O21" s="113" t="str">
        <f>IF($E21=0," ",IF($E21=$D$31,VLOOKUP($C21,Règlement!$A$4:$R$7,18,FALSE),VLOOKUP($C21,Règlement!$A$4:$N$7,9,FALSE)))</f>
        <v xml:space="preserve"> </v>
      </c>
      <c r="P21" s="123" t="str">
        <f>IF($C21=0," ",IF(F21=0," ",IF(Règlement!$J$13="OUI",AND(F21&gt;=J21-2,F21&lt;=K21+2),OR(F21=J21,F21=J21+5,F21=K21))))</f>
        <v xml:space="preserve"> </v>
      </c>
      <c r="Q21" s="105" t="str">
        <f>IF($C21=0," ",IF(G21=0," ",IF(Règlement!$J$13="OUI",AND(G21&gt;=L21-2,G21&lt;=M21+2),OR(G21=L21,G21=L21+5,G21=M21))))</f>
        <v xml:space="preserve"> </v>
      </c>
      <c r="R21" s="124" t="str">
        <f>IF($C21=0," ",IF(H21=0," ",IF(Règlement!$J$13="OUI",AND(H21&gt;=N21-2,H21&lt;=O21+2),OR(H21=N21,H21=N21+5,H21=O21))))</f>
        <v xml:space="preserve"> </v>
      </c>
      <c r="S21" s="155" t="str">
        <f t="shared" si="0"/>
        <v xml:space="preserve"> </v>
      </c>
      <c r="T21" s="153"/>
      <c r="U21" s="153" t="str">
        <f t="shared" si="1"/>
        <v xml:space="preserve"> </v>
      </c>
      <c r="V21" s="154"/>
    </row>
    <row r="22" spans="1:209" ht="20.75" customHeight="1">
      <c r="A22" s="17">
        <v>17</v>
      </c>
      <c r="B22" s="41"/>
      <c r="C22" s="157"/>
      <c r="D22" s="158"/>
      <c r="E22" s="57"/>
      <c r="F22" s="34"/>
      <c r="G22" s="36"/>
      <c r="H22" s="80"/>
      <c r="I22" s="21"/>
      <c r="J22" s="13" t="str">
        <f>IF($E22=0," ",IF($E22=$D$31,VLOOKUP($C22,Règlement!$A$4:$R$7,10,FALSE),VLOOKUP($C22,Règlement!$A$4:$I$7,4,FALSE)))</f>
        <v xml:space="preserve"> </v>
      </c>
      <c r="K22" s="139" t="str">
        <f>IF($E22=0," ",IF($E22=$D$31,VLOOKUP($C22,Règlement!$A$4:$R$7,12,FALSE),VLOOKUP($C22,Règlement!$A$4:$J$7,5,FALSE)))</f>
        <v xml:space="preserve"> </v>
      </c>
      <c r="L22" s="13" t="str">
        <f>IF($E22=0," ",IF($E22=$D$31,VLOOKUP($C22,Règlement!$A$4:$R$7,13,FALSE),VLOOKUP($C22,Règlement!$A$4:$K$7,6,FALSE)))</f>
        <v xml:space="preserve"> </v>
      </c>
      <c r="M22" s="113" t="str">
        <f>IF($E22=0," ",IF($E22=$D$31,VLOOKUP($C22,Règlement!$A$4:$R$7,15,FALSE),VLOOKUP($C22,Règlement!$A$4:$L$7,7,FALSE)))</f>
        <v xml:space="preserve"> </v>
      </c>
      <c r="N22" s="143" t="str">
        <f>IF($E22=0," ",IF($E22=$D$31,VLOOKUP($C22,Règlement!$A$4:$R$7,16,FALSE),VLOOKUP($C22,Règlement!$A$4:$M$7,8,FALSE)))</f>
        <v xml:space="preserve"> </v>
      </c>
      <c r="O22" s="113" t="str">
        <f>IF($E22=0," ",IF($E22=$D$31,VLOOKUP($C22,Règlement!$A$4:$R$7,18,FALSE),VLOOKUP($C22,Règlement!$A$4:$N$7,9,FALSE)))</f>
        <v xml:space="preserve"> </v>
      </c>
      <c r="P22" s="123" t="str">
        <f>IF($C22=0," ",IF(F22=0," ",IF(Règlement!$J$13="OUI",AND(F22&gt;=J22-2,F22&lt;=K22+2),OR(F22=J22,F22=J22+5,F22=K22))))</f>
        <v xml:space="preserve"> </v>
      </c>
      <c r="Q22" s="105" t="str">
        <f>IF($C22=0," ",IF(G22=0," ",IF(Règlement!$J$13="OUI",AND(G22&gt;=L22-2,G22&lt;=M22+2),OR(G22=L22,G22=L22+5,G22=M22))))</f>
        <v xml:space="preserve"> </v>
      </c>
      <c r="R22" s="124" t="str">
        <f>IF($C22=0," ",IF(H22=0," ",IF(Règlement!$J$13="OUI",AND(H22&gt;=N22-2,H22&lt;=O22+2),OR(H22=N22,H22=N22+5,H22=O22))))</f>
        <v xml:space="preserve"> </v>
      </c>
      <c r="S22" s="155" t="str">
        <f t="shared" si="0"/>
        <v xml:space="preserve"> </v>
      </c>
      <c r="T22" s="153"/>
      <c r="U22" s="153" t="str">
        <f t="shared" si="1"/>
        <v xml:space="preserve"> </v>
      </c>
      <c r="V22" s="154"/>
    </row>
    <row r="23" spans="1:209" ht="20.75" customHeight="1">
      <c r="A23" s="17">
        <v>18</v>
      </c>
      <c r="B23" s="41"/>
      <c r="C23" s="157"/>
      <c r="D23" s="158"/>
      <c r="E23" s="57"/>
      <c r="F23" s="39"/>
      <c r="G23" s="35"/>
      <c r="H23" s="79"/>
      <c r="I23" s="21"/>
      <c r="J23" s="13" t="str">
        <f>IF($E23=0," ",IF($E23=$D$31,VLOOKUP($C23,Règlement!$A$4:$R$7,10,FALSE),VLOOKUP($C23,Règlement!$A$4:$I$7,4,FALSE)))</f>
        <v xml:space="preserve"> </v>
      </c>
      <c r="K23" s="139" t="str">
        <f>IF($E23=0," ",IF($E23=$D$31,VLOOKUP($C23,Règlement!$A$4:$R$7,12,FALSE),VLOOKUP($C23,Règlement!$A$4:$J$7,5,FALSE)))</f>
        <v xml:space="preserve"> </v>
      </c>
      <c r="L23" s="13" t="str">
        <f>IF($E23=0," ",IF($E23=$D$31,VLOOKUP($C23,Règlement!$A$4:$R$7,13,FALSE),VLOOKUP($C23,Règlement!$A$4:$K$7,6,FALSE)))</f>
        <v xml:space="preserve"> </v>
      </c>
      <c r="M23" s="113" t="str">
        <f>IF($E23=0," ",IF($E23=$D$31,VLOOKUP($C23,Règlement!$A$4:$R$7,15,FALSE),VLOOKUP($C23,Règlement!$A$4:$L$7,7,FALSE)))</f>
        <v xml:space="preserve"> </v>
      </c>
      <c r="N23" s="143" t="str">
        <f>IF($E23=0," ",IF($E23=$D$31,VLOOKUP($C23,Règlement!$A$4:$R$7,16,FALSE),VLOOKUP($C23,Règlement!$A$4:$M$7,8,FALSE)))</f>
        <v xml:space="preserve"> </v>
      </c>
      <c r="O23" s="113" t="str">
        <f>IF($E23=0," ",IF($E23=$D$31,VLOOKUP($C23,Règlement!$A$4:$R$7,18,FALSE),VLOOKUP($C23,Règlement!$A$4:$N$7,9,FALSE)))</f>
        <v xml:space="preserve"> </v>
      </c>
      <c r="P23" s="123" t="str">
        <f>IF($C23=0," ",IF(F23=0," ",IF(Règlement!$J$13="OUI",AND(F23&gt;=J23-2,F23&lt;=K23+2),OR(F23=J23,F23=J23+5,F23=K23))))</f>
        <v xml:space="preserve"> </v>
      </c>
      <c r="Q23" s="105" t="str">
        <f>IF($C23=0," ",IF(G23=0," ",IF(Règlement!$J$13="OUI",AND(G23&gt;=L23-2,G23&lt;=M23+2),OR(G23=L23,G23=L23+5,G23=M23))))</f>
        <v xml:space="preserve"> </v>
      </c>
      <c r="R23" s="124" t="str">
        <f>IF($C23=0," ",IF(H23=0," ",IF(Règlement!$J$13="OUI",AND(H23&gt;=N23-2,H23&lt;=O23+2),OR(H23=N23,H23=N23+5,H23=O23))))</f>
        <v xml:space="preserve"> </v>
      </c>
      <c r="S23" s="155" t="str">
        <f t="shared" si="0"/>
        <v xml:space="preserve"> </v>
      </c>
      <c r="T23" s="153"/>
      <c r="U23" s="153" t="str">
        <f t="shared" si="1"/>
        <v xml:space="preserve"> </v>
      </c>
      <c r="V23" s="154"/>
    </row>
    <row r="24" spans="1:209" ht="20.75" customHeight="1">
      <c r="A24" s="17">
        <v>19</v>
      </c>
      <c r="B24" s="41"/>
      <c r="C24" s="157"/>
      <c r="D24" s="158"/>
      <c r="E24" s="57"/>
      <c r="F24" s="34"/>
      <c r="G24" s="36"/>
      <c r="H24" s="80"/>
      <c r="I24" s="21"/>
      <c r="J24" s="13" t="str">
        <f>IF($E24=0," ",IF($E24=$D$31,VLOOKUP($C24,Règlement!$A$4:$R$7,10,FALSE),VLOOKUP($C24,Règlement!$A$4:$I$7,4,FALSE)))</f>
        <v xml:space="preserve"> </v>
      </c>
      <c r="K24" s="139" t="str">
        <f>IF($E24=0," ",IF($E24=$D$31,VLOOKUP($C24,Règlement!$A$4:$R$7,12,FALSE),VLOOKUP($C24,Règlement!$A$4:$J$7,5,FALSE)))</f>
        <v xml:space="preserve"> </v>
      </c>
      <c r="L24" s="13" t="str">
        <f>IF($E24=0," ",IF($E24=$D$31,VLOOKUP($C24,Règlement!$A$4:$R$7,13,FALSE),VLOOKUP($C24,Règlement!$A$4:$K$7,6,FALSE)))</f>
        <v xml:space="preserve"> </v>
      </c>
      <c r="M24" s="113" t="str">
        <f>IF($E24=0," ",IF($E24=$D$31,VLOOKUP($C24,Règlement!$A$4:$R$7,15,FALSE),VLOOKUP($C24,Règlement!$A$4:$L$7,7,FALSE)))</f>
        <v xml:space="preserve"> </v>
      </c>
      <c r="N24" s="143" t="str">
        <f>IF($E24=0," ",IF($E24=$D$31,VLOOKUP($C24,Règlement!$A$4:$R$7,16,FALSE),VLOOKUP($C24,Règlement!$A$4:$M$7,8,FALSE)))</f>
        <v xml:space="preserve"> </v>
      </c>
      <c r="O24" s="113" t="str">
        <f>IF($E24=0," ",IF($E24=$D$31,VLOOKUP($C24,Règlement!$A$4:$R$7,18,FALSE),VLOOKUP($C24,Règlement!$A$4:$N$7,9,FALSE)))</f>
        <v xml:space="preserve"> </v>
      </c>
      <c r="P24" s="123" t="str">
        <f>IF($C24=0," ",IF(F24=0," ",IF(Règlement!$J$13="OUI",AND(F24&gt;=J24-2,F24&lt;=K24+2),OR(F24=J24,F24=J24+5,F24=K24))))</f>
        <v xml:space="preserve"> </v>
      </c>
      <c r="Q24" s="105" t="str">
        <f>IF($C24=0," ",IF(G24=0," ",IF(Règlement!$J$13="OUI",AND(G24&gt;=L24-2,G24&lt;=M24+2),OR(G24=L24,G24=L24+5,G24=M24))))</f>
        <v xml:space="preserve"> </v>
      </c>
      <c r="R24" s="124" t="str">
        <f>IF($C24=0," ",IF(H24=0," ",IF(Règlement!$J$13="OUI",AND(H24&gt;=N24-2,H24&lt;=O24+2),OR(H24=N24,H24=N24+5,H24=O24))))</f>
        <v xml:space="preserve"> </v>
      </c>
      <c r="S24" s="155" t="str">
        <f t="shared" si="0"/>
        <v xml:space="preserve"> </v>
      </c>
      <c r="T24" s="153"/>
      <c r="U24" s="153" t="str">
        <f t="shared" si="1"/>
        <v xml:space="preserve"> </v>
      </c>
      <c r="V24" s="154"/>
    </row>
    <row r="25" spans="1:209" ht="20.75" customHeight="1">
      <c r="A25" s="17">
        <v>20</v>
      </c>
      <c r="B25" s="41"/>
      <c r="C25" s="157"/>
      <c r="D25" s="158"/>
      <c r="E25" s="57"/>
      <c r="F25" s="34"/>
      <c r="G25" s="36"/>
      <c r="H25" s="80"/>
      <c r="I25" s="21"/>
      <c r="J25" s="13" t="str">
        <f>IF($E25=0," ",IF($E25=$D$31,VLOOKUP($C25,Règlement!$A$4:$R$7,10,FALSE),VLOOKUP($C25,Règlement!$A$4:$I$7,4,FALSE)))</f>
        <v xml:space="preserve"> </v>
      </c>
      <c r="K25" s="139" t="str">
        <f>IF($E25=0," ",IF($E25=$D$31,VLOOKUP($C25,Règlement!$A$4:$R$7,12,FALSE),VLOOKUP($C25,Règlement!$A$4:$J$7,5,FALSE)))</f>
        <v xml:space="preserve"> </v>
      </c>
      <c r="L25" s="13" t="str">
        <f>IF($E25=0," ",IF($E25=$D$31,VLOOKUP($C25,Règlement!$A$4:$R$7,13,FALSE),VLOOKUP($C25,Règlement!$A$4:$K$7,6,FALSE)))</f>
        <v xml:space="preserve"> </v>
      </c>
      <c r="M25" s="113" t="str">
        <f>IF($E25=0," ",IF($E25=$D$31,VLOOKUP($C25,Règlement!$A$4:$R$7,15,FALSE),VLOOKUP($C25,Règlement!$A$4:$L$7,7,FALSE)))</f>
        <v xml:space="preserve"> </v>
      </c>
      <c r="N25" s="143" t="str">
        <f>IF($E25=0," ",IF($E25=$D$31,VLOOKUP($C25,Règlement!$A$4:$R$7,16,FALSE),VLOOKUP($C25,Règlement!$A$4:$M$7,8,FALSE)))</f>
        <v xml:space="preserve"> </v>
      </c>
      <c r="O25" s="113" t="str">
        <f>IF($E25=0," ",IF($E25=$D$31,VLOOKUP($C25,Règlement!$A$4:$R$7,18,FALSE),VLOOKUP($C25,Règlement!$A$4:$N$7,9,FALSE)))</f>
        <v xml:space="preserve"> </v>
      </c>
      <c r="P25" s="123" t="str">
        <f>IF($C25=0," ",IF(F25=0," ",IF(Règlement!$J$13="OUI",AND(F25&gt;=J25-2,F25&lt;=K25+2),OR(F25=J25,F25=J25+5,F25=K25))))</f>
        <v xml:space="preserve"> </v>
      </c>
      <c r="Q25" s="105" t="str">
        <f>IF($C25=0," ",IF(G25=0," ",IF(Règlement!$J$13="OUI",AND(G25&gt;=L25-2,G25&lt;=M25+2),OR(G25=L25,G25=L25+5,G25=M25))))</f>
        <v xml:space="preserve"> </v>
      </c>
      <c r="R25" s="124" t="str">
        <f>IF($C25=0," ",IF(H25=0," ",IF(Règlement!$J$13="OUI",AND(H25&gt;=N25-2,H25&lt;=O25+2),OR(H25=N25,H25=N25+5,H25=O25))))</f>
        <v xml:space="preserve"> </v>
      </c>
      <c r="S25" s="155" t="str">
        <f t="shared" si="0"/>
        <v xml:space="preserve"> </v>
      </c>
      <c r="T25" s="153"/>
      <c r="U25" s="153" t="str">
        <f t="shared" si="1"/>
        <v xml:space="preserve"> </v>
      </c>
      <c r="V25" s="154"/>
    </row>
    <row r="26" spans="1:209" ht="20.75" customHeight="1">
      <c r="A26" s="17">
        <v>21</v>
      </c>
      <c r="B26" s="41"/>
      <c r="C26" s="157"/>
      <c r="D26" s="158"/>
      <c r="E26" s="57"/>
      <c r="F26" s="34"/>
      <c r="G26" s="36"/>
      <c r="H26" s="80"/>
      <c r="I26" s="21"/>
      <c r="J26" s="13" t="str">
        <f>IF($E26=0," ",IF($E26=$D$31,VLOOKUP($C26,Règlement!$A$4:$R$7,10,FALSE),VLOOKUP($C26,Règlement!$A$4:$I$7,4,FALSE)))</f>
        <v xml:space="preserve"> </v>
      </c>
      <c r="K26" s="139" t="str">
        <f>IF($E26=0," ",IF($E26=$D$31,VLOOKUP($C26,Règlement!$A$4:$R$7,12,FALSE),VLOOKUP($C26,Règlement!$A$4:$J$7,5,FALSE)))</f>
        <v xml:space="preserve"> </v>
      </c>
      <c r="L26" s="13" t="str">
        <f>IF($E26=0," ",IF($E26=$D$31,VLOOKUP($C26,Règlement!$A$4:$R$7,13,FALSE),VLOOKUP($C26,Règlement!$A$4:$K$7,6,FALSE)))</f>
        <v xml:space="preserve"> </v>
      </c>
      <c r="M26" s="113" t="str">
        <f>IF($E26=0," ",IF($E26=$D$31,VLOOKUP($C26,Règlement!$A$4:$R$7,15,FALSE),VLOOKUP($C26,Règlement!$A$4:$L$7,7,FALSE)))</f>
        <v xml:space="preserve"> </v>
      </c>
      <c r="N26" s="143" t="str">
        <f>IF($E26=0," ",IF($E26=$D$31,VLOOKUP($C26,Règlement!$A$4:$R$7,16,FALSE),VLOOKUP($C26,Règlement!$A$4:$M$7,8,FALSE)))</f>
        <v xml:space="preserve"> </v>
      </c>
      <c r="O26" s="113" t="str">
        <f>IF($E26=0," ",IF($E26=$D$31,VLOOKUP($C26,Règlement!$A$4:$R$7,18,FALSE),VLOOKUP($C26,Règlement!$A$4:$N$7,9,FALSE)))</f>
        <v xml:space="preserve"> </v>
      </c>
      <c r="P26" s="123" t="str">
        <f>IF($C26=0," ",IF(F26=0," ",IF(Règlement!$J$13="OUI",AND(F26&gt;=J26-2,F26&lt;=K26+2),OR(F26=J26,F26=J26+5,F26=K26))))</f>
        <v xml:space="preserve"> </v>
      </c>
      <c r="Q26" s="105" t="str">
        <f>IF($C26=0," ",IF(G26=0," ",IF(Règlement!$J$13="OUI",AND(G26&gt;=L26-2,G26&lt;=M26+2),OR(G26=L26,G26=L26+5,G26=M26))))</f>
        <v xml:space="preserve"> </v>
      </c>
      <c r="R26" s="124" t="str">
        <f>IF($C26=0," ",IF(H26=0," ",IF(Règlement!$J$13="OUI",AND(H26&gt;=N26-2,H26&lt;=O26+2),OR(H26=N26,H26=N26+5,H26=O26))))</f>
        <v xml:space="preserve"> </v>
      </c>
      <c r="S26" s="155" t="str">
        <f t="shared" si="0"/>
        <v xml:space="preserve"> </v>
      </c>
      <c r="T26" s="153"/>
      <c r="U26" s="153" t="str">
        <f t="shared" si="1"/>
        <v xml:space="preserve"> </v>
      </c>
      <c r="V26" s="154"/>
    </row>
    <row r="27" spans="1:209" ht="20.75" customHeight="1">
      <c r="A27" s="17">
        <v>22</v>
      </c>
      <c r="B27" s="41"/>
      <c r="C27" s="157"/>
      <c r="D27" s="158"/>
      <c r="E27" s="57"/>
      <c r="F27" s="34"/>
      <c r="G27" s="36"/>
      <c r="H27" s="80"/>
      <c r="I27" s="21"/>
      <c r="J27" s="13" t="str">
        <f>IF($E27=0," ",IF($E27=$D$31,VLOOKUP($C27,Règlement!$A$4:$R$7,10,FALSE),VLOOKUP($C27,Règlement!$A$4:$I$7,4,FALSE)))</f>
        <v xml:space="preserve"> </v>
      </c>
      <c r="K27" s="139" t="str">
        <f>IF($E27=0," ",IF($E27=$D$31,VLOOKUP($C27,Règlement!$A$4:$R$7,12,FALSE),VLOOKUP($C27,Règlement!$A$4:$J$7,5,FALSE)))</f>
        <v xml:space="preserve"> </v>
      </c>
      <c r="L27" s="13" t="str">
        <f>IF($E27=0," ",IF($E27=$D$31,VLOOKUP($C27,Règlement!$A$4:$R$7,13,FALSE),VLOOKUP($C27,Règlement!$A$4:$K$7,6,FALSE)))</f>
        <v xml:space="preserve"> </v>
      </c>
      <c r="M27" s="113" t="str">
        <f>IF($E27=0," ",IF($E27=$D$31,VLOOKUP($C27,Règlement!$A$4:$R$7,15,FALSE),VLOOKUP($C27,Règlement!$A$4:$L$7,7,FALSE)))</f>
        <v xml:space="preserve"> </v>
      </c>
      <c r="N27" s="143" t="str">
        <f>IF($E27=0," ",IF($E27=$D$31,VLOOKUP($C27,Règlement!$A$4:$R$7,16,FALSE),VLOOKUP($C27,Règlement!$A$4:$M$7,8,FALSE)))</f>
        <v xml:space="preserve"> </v>
      </c>
      <c r="O27" s="113" t="str">
        <f>IF($E27=0," ",IF($E27=$D$31,VLOOKUP($C27,Règlement!$A$4:$R$7,18,FALSE),VLOOKUP($C27,Règlement!$A$4:$N$7,9,FALSE)))</f>
        <v xml:space="preserve"> </v>
      </c>
      <c r="P27" s="123" t="str">
        <f>IF($C27=0," ",IF(F27=0," ",IF(Règlement!$J$13="OUI",AND(F27&gt;=J27-2,F27&lt;=K27+2),OR(F27=J27,F27=J27+5,F27=K27))))</f>
        <v xml:space="preserve"> </v>
      </c>
      <c r="Q27" s="105" t="str">
        <f>IF($C27=0," ",IF(G27=0," ",IF(Règlement!$J$13="OUI",AND(G27&gt;=L27-2,G27&lt;=M27+2),OR(G27=L27,G27=L27+5,G27=M27))))</f>
        <v xml:space="preserve"> </v>
      </c>
      <c r="R27" s="124" t="str">
        <f>IF($C27=0," ",IF(H27=0," ",IF(Règlement!$J$13="OUI",AND(H27&gt;=N27-2,H27&lt;=O27+2),OR(H27=N27,H27=N27+5,H27=O27))))</f>
        <v xml:space="preserve"> </v>
      </c>
      <c r="S27" s="155" t="str">
        <f t="shared" si="0"/>
        <v xml:space="preserve"> </v>
      </c>
      <c r="T27" s="153"/>
      <c r="U27" s="153" t="str">
        <f t="shared" si="1"/>
        <v xml:space="preserve"> </v>
      </c>
      <c r="V27" s="154"/>
    </row>
    <row r="28" spans="1:209" ht="20.75" customHeight="1">
      <c r="A28" s="17">
        <v>23</v>
      </c>
      <c r="B28" s="41"/>
      <c r="C28" s="157"/>
      <c r="D28" s="158"/>
      <c r="E28" s="57"/>
      <c r="F28" s="34"/>
      <c r="G28" s="36"/>
      <c r="H28" s="80"/>
      <c r="I28" s="21"/>
      <c r="J28" s="13" t="str">
        <f>IF($E28=0," ",IF($E28=$D$31,VLOOKUP($C28,Règlement!$A$4:$R$7,10,FALSE),VLOOKUP($C28,Règlement!$A$4:$I$7,4,FALSE)))</f>
        <v xml:space="preserve"> </v>
      </c>
      <c r="K28" s="139" t="str">
        <f>IF($E28=0," ",IF($E28=$D$31,VLOOKUP($C28,Règlement!$A$4:$R$7,12,FALSE),VLOOKUP($C28,Règlement!$A$4:$J$7,5,FALSE)))</f>
        <v xml:space="preserve"> </v>
      </c>
      <c r="L28" s="13" t="str">
        <f>IF($E28=0," ",IF($E28=$D$31,VLOOKUP($C28,Règlement!$A$4:$R$7,13,FALSE),VLOOKUP($C28,Règlement!$A$4:$K$7,6,FALSE)))</f>
        <v xml:space="preserve"> </v>
      </c>
      <c r="M28" s="113" t="str">
        <f>IF($E28=0," ",IF($E28=$D$31,VLOOKUP($C28,Règlement!$A$4:$R$7,15,FALSE),VLOOKUP($C28,Règlement!$A$4:$L$7,7,FALSE)))</f>
        <v xml:space="preserve"> </v>
      </c>
      <c r="N28" s="143" t="str">
        <f>IF($E28=0," ",IF($E28=$D$31,VLOOKUP($C28,Règlement!$A$4:$R$7,16,FALSE),VLOOKUP($C28,Règlement!$A$4:$M$7,8,FALSE)))</f>
        <v xml:space="preserve"> </v>
      </c>
      <c r="O28" s="113" t="str">
        <f>IF($E28=0," ",IF($E28=$D$31,VLOOKUP($C28,Règlement!$A$4:$R$7,18,FALSE),VLOOKUP($C28,Règlement!$A$4:$N$7,9,FALSE)))</f>
        <v xml:space="preserve"> </v>
      </c>
      <c r="P28" s="123" t="str">
        <f>IF($C28=0," ",IF(F28=0," ",IF(Règlement!$J$13="OUI",AND(F28&gt;=J28-2,F28&lt;=K28+2),OR(F28=J28,F28=J28+5,F28=K28))))</f>
        <v xml:space="preserve"> </v>
      </c>
      <c r="Q28" s="105" t="str">
        <f>IF($C28=0," ",IF(G28=0," ",IF(Règlement!$J$13="OUI",AND(G28&gt;=L28-2,G28&lt;=M28+2),OR(G28=L28,G28=L28+5,G28=M28))))</f>
        <v xml:space="preserve"> </v>
      </c>
      <c r="R28" s="124" t="str">
        <f>IF($C28=0," ",IF(H28=0," ",IF(Règlement!$J$13="OUI",AND(H28&gt;=N28-2,H28&lt;=O28+2),OR(H28=N28,H28=N28+5,H28=O28))))</f>
        <v xml:space="preserve"> </v>
      </c>
      <c r="S28" s="155" t="str">
        <f t="shared" si="0"/>
        <v xml:space="preserve"> </v>
      </c>
      <c r="T28" s="153"/>
      <c r="U28" s="153" t="str">
        <f t="shared" si="1"/>
        <v xml:space="preserve"> </v>
      </c>
      <c r="V28" s="154"/>
    </row>
    <row r="29" spans="1:209" ht="20.75" customHeight="1" thickBot="1">
      <c r="A29" s="42">
        <v>24</v>
      </c>
      <c r="B29" s="43"/>
      <c r="C29" s="200"/>
      <c r="D29" s="201"/>
      <c r="E29" s="58"/>
      <c r="F29" s="37"/>
      <c r="G29" s="38"/>
      <c r="H29" s="81"/>
      <c r="I29" s="21"/>
      <c r="J29" s="132" t="str">
        <f>IF($E29=0," ",IF($E29=$D$31,VLOOKUP($C29,Règlement!$A$4:$R$7,10,FALSE),VLOOKUP($C29,Règlement!$A$4:$I$7,4,FALSE)))</f>
        <v xml:space="preserve"> </v>
      </c>
      <c r="K29" s="140" t="str">
        <f>IF($E29=0," ",IF($E29=$D$31,VLOOKUP($C29,Règlement!$A$4:$R$7,12,FALSE),VLOOKUP($C29,Règlement!$A$4:$J$7,5,FALSE)))</f>
        <v xml:space="preserve"> </v>
      </c>
      <c r="L29" s="132" t="str">
        <f>IF($E29=0," ",IF($E29=$D$31,VLOOKUP($C29,Règlement!$A$4:$R$7,13,FALSE),VLOOKUP($C29,Règlement!$A$4:$K$7,6,FALSE)))</f>
        <v xml:space="preserve"> </v>
      </c>
      <c r="M29" s="133" t="str">
        <f>IF($E29=0," ",IF($E29=$D$31,VLOOKUP($C29,Règlement!$A$4:$R$7,15,FALSE),VLOOKUP($C29,Règlement!$A$4:$L$7,7,FALSE)))</f>
        <v xml:space="preserve"> </v>
      </c>
      <c r="N29" s="144" t="str">
        <f>IF($E29=0," ",IF($E29=$D$31,VLOOKUP($C29,Règlement!$A$4:$R$7,16,FALSE),VLOOKUP($C29,Règlement!$A$4:$M$7,8,FALSE)))</f>
        <v xml:space="preserve"> </v>
      </c>
      <c r="O29" s="133" t="str">
        <f>IF($E29=0," ",IF($E29=$D$31,VLOOKUP($C29,Règlement!$A$4:$R$7,18,FALSE),VLOOKUP($C29,Règlement!$A$4:$N$7,9,FALSE)))</f>
        <v xml:space="preserve"> </v>
      </c>
      <c r="P29" s="125" t="str">
        <f>IF($C29=0," ",IF(F29=0," ",IF(Règlement!$J$13="OUI",AND(F29&gt;=J29-2,F29&lt;=K29+2),OR(F29=J29,F29=J29+5,F29=K29))))</f>
        <v xml:space="preserve"> </v>
      </c>
      <c r="Q29" s="126" t="str">
        <f>IF($C29=0," ",IF(G29=0," ",IF(Règlement!$J$13="OUI",AND(G29&gt;=L29-2,G29&lt;=M29+2),OR(G29=L29,G29=L29+5,G29=M29))))</f>
        <v xml:space="preserve"> </v>
      </c>
      <c r="R29" s="127" t="str">
        <f>IF($C29=0," ",IF(H29=0," ",IF(Règlement!$J$13="OUI",AND(H29&gt;=N29-2,H29&lt;=O29+2),OR(H29=N29,H29=N29+5,H29=O29))))</f>
        <v xml:space="preserve"> </v>
      </c>
      <c r="S29" s="156" t="str">
        <f t="shared" si="0"/>
        <v xml:space="preserve"> </v>
      </c>
      <c r="T29" s="151"/>
      <c r="U29" s="151" t="str">
        <f t="shared" si="1"/>
        <v xml:space="preserve"> </v>
      </c>
      <c r="V29" s="152"/>
    </row>
    <row r="30" spans="1:209" ht="19.75" customHeight="1" thickBot="1">
      <c r="A30" s="23"/>
      <c r="B30" s="24"/>
      <c r="C30" s="23"/>
      <c r="F30" s="18"/>
      <c r="G30" s="18"/>
      <c r="H30" s="18"/>
      <c r="I30" s="22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</row>
    <row r="31" spans="1:209" ht="27" customHeight="1" thickBot="1">
      <c r="A31" s="23"/>
      <c r="B31" s="25" t="s">
        <v>17</v>
      </c>
      <c r="C31" s="92" t="str">
        <f>Règlement!D8</f>
        <v>Inconnues</v>
      </c>
      <c r="D31" s="93" t="str">
        <f>Règlement!J8</f>
        <v>Connues</v>
      </c>
      <c r="E31" s="27" t="s">
        <v>9</v>
      </c>
      <c r="F31" s="28" t="s">
        <v>18</v>
      </c>
      <c r="G31" s="29" t="s">
        <v>18</v>
      </c>
      <c r="H31" s="82" t="s">
        <v>18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</row>
    <row r="32" spans="1:209" ht="27.25" customHeight="1" thickBot="1">
      <c r="A32" s="48" t="str">
        <f>Règlement!A4</f>
        <v>4 trispots 20 cm</v>
      </c>
      <c r="B32" s="49">
        <f>Règlement!B4+Règlement!C4</f>
        <v>6</v>
      </c>
      <c r="C32" s="97">
        <f>COUNTIFS($C6:$C29,A32,E6:E29,C31)</f>
        <v>0</v>
      </c>
      <c r="D32" s="94">
        <f>COUNTIFS($C6:$C29,A32,E6:E29,D31)</f>
        <v>0</v>
      </c>
      <c r="E32" s="98" t="str">
        <f>IF(C32=D32,IF(C32+D32=B32,"ok","manque"),"manque")</f>
        <v>manque</v>
      </c>
      <c r="F32" s="30" t="str">
        <f>IFERROR(AVERAGEIF(C6:C29,A32,F6:F29)," ")</f>
        <v xml:space="preserve"> </v>
      </c>
      <c r="G32" s="31" t="str">
        <f>IFERROR(AVERAGEIF(C6:C29,A32,G6:G29)," ")</f>
        <v xml:space="preserve"> </v>
      </c>
      <c r="H32" s="83" t="str">
        <f>IFERROR(AVERAGEIF(C6:C29,A32,H6:H29)," ")</f>
        <v xml:space="preserve"> 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</row>
    <row r="33" spans="1:209" ht="20.75" customHeight="1" thickBot="1">
      <c r="A33" s="50" t="str">
        <f>Règlement!A5</f>
        <v>4 cibles de 40 cm</v>
      </c>
      <c r="B33" s="49">
        <f>Règlement!B5+Règlement!C5</f>
        <v>6</v>
      </c>
      <c r="C33" s="97">
        <f>COUNTIFS($C6:$C29,A33,E6:E29,C31)</f>
        <v>0</v>
      </c>
      <c r="D33" s="95">
        <f>COUNTIFS($C6:$C29,A33,E6:E29,D31)</f>
        <v>0</v>
      </c>
      <c r="E33" s="32" t="str">
        <f t="shared" ref="E33:E35" si="2">IF(C33=D33,IF(C33+D33=B33,"ok","manque"),"manque")</f>
        <v>manque</v>
      </c>
      <c r="F33" s="51" t="str">
        <f>IFERROR(AVERAGEIF($C6:$C29,A33,F6:F29)," ")</f>
        <v xml:space="preserve"> </v>
      </c>
      <c r="G33" s="52" t="str">
        <f>IFERROR(AVERAGEIF($C6:$C29,A33,G6:G29)," ")</f>
        <v xml:space="preserve"> </v>
      </c>
      <c r="H33" s="84" t="str">
        <f>IFERROR(AVERAGEIF($C6:$C29,A33,H6:H29)," ")</f>
        <v xml:space="preserve"> 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</row>
    <row r="34" spans="1:209" ht="20.75" customHeight="1" thickBot="1">
      <c r="A34" s="48" t="str">
        <f>Règlement!A6</f>
        <v>1 cible de 60 cm</v>
      </c>
      <c r="B34" s="49">
        <f>Règlement!B6+Règlement!C6</f>
        <v>6</v>
      </c>
      <c r="C34" s="97">
        <f>COUNTIFS($C6:$C29,A34,E6:E29,C31)</f>
        <v>0</v>
      </c>
      <c r="D34" s="94">
        <f>COUNTIFS($C6:$C29,A34,E6:E29,D31)</f>
        <v>0</v>
      </c>
      <c r="E34" s="32" t="str">
        <f t="shared" si="2"/>
        <v>manque</v>
      </c>
      <c r="F34" s="30" t="str">
        <f>IFERROR(AVERAGEIF($C6:$C29,A34,F6:F29)," ")</f>
        <v xml:space="preserve"> </v>
      </c>
      <c r="G34" s="31" t="str">
        <f>IFERROR(AVERAGEIF($C6:$C29,A34,G6:G29)," ")</f>
        <v xml:space="preserve"> </v>
      </c>
      <c r="H34" s="83" t="str">
        <f>IFERROR(AVERAGEIF($C6:$C29,A34,H6:H29)," ")</f>
        <v xml:space="preserve"> 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</row>
    <row r="35" spans="1:209" ht="20.75" customHeight="1" thickBot="1">
      <c r="A35" s="53" t="str">
        <f>Règlement!A7</f>
        <v>1 cible de 80 cm</v>
      </c>
      <c r="B35" s="49">
        <f>Règlement!B7+Règlement!C7</f>
        <v>6</v>
      </c>
      <c r="C35" s="97">
        <f>COUNTIFS($C6:$C29,A35,E6:E29,C31)</f>
        <v>0</v>
      </c>
      <c r="D35" s="96">
        <f>COUNTIFS($C6:$C29,A35,E6:E29,D31)</f>
        <v>0</v>
      </c>
      <c r="E35" s="54" t="str">
        <f t="shared" si="2"/>
        <v>manque</v>
      </c>
      <c r="F35" s="14" t="str">
        <f>IFERROR(AVERAGEIF($C6:$C29,A35,F6:F29)," ")</f>
        <v xml:space="preserve"> </v>
      </c>
      <c r="G35" s="15" t="str">
        <f>IFERROR(AVERAGEIF($C6:$C29,A35,G6:G29)," ")</f>
        <v xml:space="preserve"> </v>
      </c>
      <c r="H35" s="85" t="str">
        <f>IFERROR(AVERAGEIF($C6:$C29,A35,H6:H29)," ")</f>
        <v xml:space="preserve"> 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</row>
    <row r="36" spans="1:209" ht="20.75" customHeight="1" thickBot="1">
      <c r="A36" s="26"/>
      <c r="B36" s="45">
        <f>SUM(B32:B35)</f>
        <v>24</v>
      </c>
      <c r="C36" s="45">
        <f>SUM(C32:C35)</f>
        <v>0</v>
      </c>
      <c r="D36" s="45">
        <f>SUM(D32:D35)</f>
        <v>0</v>
      </c>
      <c r="F36" s="28" t="s">
        <v>8</v>
      </c>
      <c r="G36" s="29" t="s">
        <v>8</v>
      </c>
      <c r="H36" s="82" t="s">
        <v>8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</row>
    <row r="37" spans="1:209" ht="20" customHeight="1" thickBot="1">
      <c r="C37"/>
      <c r="F37" s="30">
        <f>SUM(F6:F29)</f>
        <v>0</v>
      </c>
      <c r="G37" s="31">
        <f>SUM(G6:G29)</f>
        <v>0</v>
      </c>
      <c r="H37" s="83">
        <f>SUM(H6:H29)</f>
        <v>0</v>
      </c>
    </row>
    <row r="38" spans="1:209" ht="20" customHeight="1" thickBot="1">
      <c r="B38" s="202" t="s">
        <v>19</v>
      </c>
      <c r="C38" s="203"/>
      <c r="D38" s="46">
        <f>Règlement!D9</f>
        <v>300</v>
      </c>
      <c r="E38" s="47">
        <f>Règlement!E9</f>
        <v>330</v>
      </c>
      <c r="F38" s="32" t="str">
        <f>IF(AND(F37&gt;=D38,F37&lt;=E38),"ok","manque")</f>
        <v>manque</v>
      </c>
    </row>
    <row r="39" spans="1:209" ht="20" customHeight="1" thickBot="1">
      <c r="B39" s="204" t="s">
        <v>24</v>
      </c>
      <c r="C39" s="205"/>
      <c r="D39" s="46">
        <f>Règlement!D10</f>
        <v>220</v>
      </c>
      <c r="E39" s="47">
        <f>Règlement!E10</f>
        <v>244</v>
      </c>
      <c r="G39" s="32" t="str">
        <f>IF(AND(G37&gt;=D39,G37&lt;=E39),"ok","manque")</f>
        <v>manque</v>
      </c>
    </row>
    <row r="40" spans="1:209" ht="20" customHeight="1" thickBot="1">
      <c r="B40" s="198" t="s">
        <v>37</v>
      </c>
      <c r="C40" s="199"/>
      <c r="D40" s="46">
        <f>Règlement!D11</f>
        <v>192</v>
      </c>
      <c r="E40" s="47">
        <f>Règlement!E11</f>
        <v>212</v>
      </c>
      <c r="H40" s="32" t="str">
        <f>IF(AND(H37&gt;=D40,H37&lt;=E40),"ok","manque")</f>
        <v>manque</v>
      </c>
    </row>
  </sheetData>
  <sheetProtection sheet="1" selectLockedCells="1"/>
  <mergeCells count="87">
    <mergeCell ref="B40:C40"/>
    <mergeCell ref="C28:D28"/>
    <mergeCell ref="S28:T28"/>
    <mergeCell ref="C29:D29"/>
    <mergeCell ref="C10:D10"/>
    <mergeCell ref="C11:D11"/>
    <mergeCell ref="C13:D13"/>
    <mergeCell ref="B38:C38"/>
    <mergeCell ref="B39:C39"/>
    <mergeCell ref="C14:D14"/>
    <mergeCell ref="C15:D15"/>
    <mergeCell ref="C22:D22"/>
    <mergeCell ref="C23:D23"/>
    <mergeCell ref="C24:D24"/>
    <mergeCell ref="C25:D25"/>
    <mergeCell ref="C16:D16"/>
    <mergeCell ref="C6:D6"/>
    <mergeCell ref="C7:D7"/>
    <mergeCell ref="C8:D8"/>
    <mergeCell ref="C12:D12"/>
    <mergeCell ref="C9:D9"/>
    <mergeCell ref="C26:D26"/>
    <mergeCell ref="S26:T26"/>
    <mergeCell ref="U26:V26"/>
    <mergeCell ref="C27:D27"/>
    <mergeCell ref="S27:T27"/>
    <mergeCell ref="U27:V27"/>
    <mergeCell ref="A1:U1"/>
    <mergeCell ref="S6:T6"/>
    <mergeCell ref="S7:T7"/>
    <mergeCell ref="S8:T8"/>
    <mergeCell ref="S9:T9"/>
    <mergeCell ref="S2:V3"/>
    <mergeCell ref="U7:V7"/>
    <mergeCell ref="U8:V8"/>
    <mergeCell ref="U9:V9"/>
    <mergeCell ref="A2:A4"/>
    <mergeCell ref="B2:B4"/>
    <mergeCell ref="C5:D5"/>
    <mergeCell ref="P2:R3"/>
    <mergeCell ref="C2:D4"/>
    <mergeCell ref="E2:E4"/>
    <mergeCell ref="U6:V6"/>
    <mergeCell ref="S5:T5"/>
    <mergeCell ref="U5:V5"/>
    <mergeCell ref="F2:H3"/>
    <mergeCell ref="J2:O2"/>
    <mergeCell ref="S10:T10"/>
    <mergeCell ref="U10:V10"/>
    <mergeCell ref="S11:T11"/>
    <mergeCell ref="S12:T12"/>
    <mergeCell ref="S13:T13"/>
    <mergeCell ref="S14:T14"/>
    <mergeCell ref="S15:T15"/>
    <mergeCell ref="S16:T16"/>
    <mergeCell ref="S17:T17"/>
    <mergeCell ref="S18:T18"/>
    <mergeCell ref="C21:D21"/>
    <mergeCell ref="S19:T19"/>
    <mergeCell ref="S20:T20"/>
    <mergeCell ref="S21:T21"/>
    <mergeCell ref="C17:D17"/>
    <mergeCell ref="C18:D18"/>
    <mergeCell ref="C19:D19"/>
    <mergeCell ref="C20:D20"/>
    <mergeCell ref="S22:T22"/>
    <mergeCell ref="S23:T23"/>
    <mergeCell ref="S24:T24"/>
    <mergeCell ref="S25:T25"/>
    <mergeCell ref="S29:T29"/>
    <mergeCell ref="U11:V11"/>
    <mergeCell ref="U12:V12"/>
    <mergeCell ref="U13:V13"/>
    <mergeCell ref="U14:V14"/>
    <mergeCell ref="U15:V15"/>
    <mergeCell ref="U16:V16"/>
    <mergeCell ref="U17:V17"/>
    <mergeCell ref="U23:V23"/>
    <mergeCell ref="U24:V24"/>
    <mergeCell ref="U25:V25"/>
    <mergeCell ref="U29:V29"/>
    <mergeCell ref="U18:V18"/>
    <mergeCell ref="U19:V19"/>
    <mergeCell ref="U20:V20"/>
    <mergeCell ref="U21:V21"/>
    <mergeCell ref="U22:V22"/>
    <mergeCell ref="U28:V28"/>
  </mergeCells>
  <conditionalFormatting sqref="P5:R29">
    <cfRule type="containsText" dxfId="3" priority="7" operator="containsText" text="VRAI">
      <formula>NOT(ISERROR(SEARCH("VRAI",P5)))</formula>
    </cfRule>
    <cfRule type="containsText" dxfId="2" priority="8" stopIfTrue="1" operator="containsText" text="FAUX">
      <formula>NOT(ISERROR(FIND(UPPER("FAUX"),UPPER(P5))))</formula>
      <formula>"FAUX"</formula>
    </cfRule>
  </conditionalFormatting>
  <conditionalFormatting sqref="S5:S29 U5:U29">
    <cfRule type="containsText" dxfId="1" priority="22" operator="containsText" text="ok">
      <formula>NOT(ISERROR(SEARCH("ok",S5)))</formula>
    </cfRule>
  </conditionalFormatting>
  <pageMargins left="1" right="1" top="1" bottom="1" header="0.25" footer="0.25"/>
  <pageSetup orientation="portrait"/>
  <headerFooter>
    <oddFooter>&amp;C&amp;"Helvetica Neue,Regular"&amp;12&amp;K000000&amp;P</oddFooter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1" stopIfTrue="1" operator="containsText" id="{646F6508-7965-3644-86BD-429290450A8C}">
            <xm:f>NOT(ISERROR(SEARCH("ok",E32)))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notContainsText" priority="27" operator="notContains" id="{1CD655C6-9CEA-0149-BAC8-3BD756F84D56}">
            <xm:f>ISERROR(SEARCH("ok",E32))</xm:f>
            <xm:f>"ok"</xm:f>
            <x14:dxf>
              <font>
                <color rgb="FF000000"/>
              </font>
              <fill>
                <patternFill patternType="solid">
                  <fgColor indexed="16"/>
                  <bgColor indexed="17"/>
                </patternFill>
              </fill>
            </x14:dxf>
          </x14:cfRule>
          <xm:sqref>E32:E35</xm:sqref>
        </x14:conditionalFormatting>
        <x14:conditionalFormatting xmlns:xm="http://schemas.microsoft.com/office/excel/2006/main">
          <x14:cfRule type="containsText" priority="5" stopIfTrue="1" operator="containsText" id="{9422666F-6425-5641-BE89-C0380D308790}">
            <xm:f>NOT(ISERROR(SEARCH("ok",F38)))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notContainsText" priority="6" operator="notContains" id="{0CFF8B02-D610-FF48-92E6-07C274E8160C}">
            <xm:f>ISERROR(SEARCH("ok",F38))</xm:f>
            <xm:f>"ok"</xm:f>
            <x14:dxf>
              <font>
                <color rgb="FF000000"/>
              </font>
              <fill>
                <patternFill patternType="solid">
                  <fgColor indexed="16"/>
                  <bgColor indexed="17"/>
                </patternFill>
              </fill>
            </x14:dxf>
          </x14:cfRule>
          <xm:sqref>F38</xm:sqref>
        </x14:conditionalFormatting>
        <x14:conditionalFormatting xmlns:xm="http://schemas.microsoft.com/office/excel/2006/main">
          <x14:cfRule type="containsText" priority="3" stopIfTrue="1" operator="containsText" id="{01B758BA-B0D5-EB49-8D6E-6C16296B380E}">
            <xm:f>NOT(ISERROR(SEARCH("ok",G39)))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notContainsText" priority="4" operator="notContains" id="{3C8296A4-E59F-3B49-8920-C938B7404943}">
            <xm:f>ISERROR(SEARCH("ok",G39))</xm:f>
            <xm:f>"ok"</xm:f>
            <x14:dxf>
              <font>
                <color rgb="FF000000"/>
              </font>
              <fill>
                <patternFill patternType="solid">
                  <fgColor indexed="16"/>
                  <bgColor indexed="17"/>
                </patternFill>
              </fill>
            </x14:dxf>
          </x14:cfRule>
          <xm:sqref>G39</xm:sqref>
        </x14:conditionalFormatting>
        <x14:conditionalFormatting xmlns:xm="http://schemas.microsoft.com/office/excel/2006/main">
          <x14:cfRule type="containsText" priority="1" stopIfTrue="1" operator="containsText" id="{F2D03F2C-66E1-934F-83BA-E9D1750F8931}">
            <xm:f>NOT(ISERROR(SEARCH("ok",H40)))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notContainsText" priority="2" operator="notContains" id="{4B8ADA94-2CBA-564F-880F-B80B55CCF061}">
            <xm:f>ISERROR(SEARCH("ok",H40))</xm:f>
            <xm:f>"ok"</xm:f>
            <x14:dxf>
              <font>
                <color rgb="FF000000"/>
              </font>
              <fill>
                <patternFill patternType="solid">
                  <fgColor indexed="16"/>
                  <bgColor indexed="17"/>
                </patternFill>
              </fill>
            </x14:dxf>
          </x14:cfRule>
          <xm:sqref>H40</xm:sqref>
        </x14:conditionalFormatting>
        <x14:conditionalFormatting xmlns:xm="http://schemas.microsoft.com/office/excel/2006/main">
          <x14:cfRule type="containsText" priority="29" operator="containsText" id="{AE6D6811-F587-D243-9BBD-7D62BBEFF34D}">
            <xm:f>NOT(ISERROR(SEARCH("faux",S5)))</xm:f>
            <xm:f>"faux"</xm:f>
            <x14:dxf>
              <font>
                <color rgb="FF000000"/>
              </font>
              <fill>
                <patternFill patternType="solid">
                  <fgColor indexed="16"/>
                  <bgColor indexed="17"/>
                </patternFill>
              </fill>
            </x14:dxf>
          </x14:cfRule>
          <xm:sqref>S5:S29 U5:U29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39720B66-CE3C-064F-9BDB-9EC1F06079B8}">
          <x14:formula1>
            <xm:f>Règlement!$A$4:$A$7</xm:f>
          </x14:formula1>
          <xm:sqref>C5:C6</xm:sqref>
        </x14:dataValidation>
        <x14:dataValidation type="list" showInputMessage="1" showErrorMessage="1" xr:uid="{118EB0F9-910A-6949-8727-5EBFC09BD9C3}">
          <x14:formula1>
            <xm:f>Règlement!$A$4:$A$7</xm:f>
          </x14:formula1>
          <xm:sqref>C7:C29</xm:sqref>
        </x14:dataValidation>
        <x14:dataValidation type="list" allowBlank="1" showInputMessage="1" showErrorMessage="1" xr:uid="{08D83F4A-2DE0-DD4D-89DC-7628891871AC}">
          <x14:formula1>
            <xm:f>Règlement!$B$3:$C$3</xm:f>
          </x14:formula1>
          <xm:sqref>E5:E29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3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J24" sqref="I24:J24"/>
    </sheetView>
  </sheetViews>
  <sheetFormatPr baseColWidth="10" defaultColWidth="16.33203125" defaultRowHeight="20" customHeight="1"/>
  <cols>
    <col min="1" max="3" width="16.33203125" style="1" customWidth="1"/>
    <col min="4" max="5" width="9.6640625" style="1" bestFit="1" customWidth="1"/>
    <col min="6" max="6" width="9.6640625" style="1" customWidth="1"/>
    <col min="7" max="7" width="8" style="1" bestFit="1" customWidth="1"/>
    <col min="8" max="8" width="9.5" style="1" customWidth="1"/>
    <col min="9" max="9" width="11.83203125" style="1" customWidth="1"/>
    <col min="10" max="12" width="9.6640625" style="1" bestFit="1" customWidth="1"/>
    <col min="13" max="15" width="8" style="1" bestFit="1" customWidth="1"/>
    <col min="16" max="18" width="9" style="1" bestFit="1" customWidth="1"/>
    <col min="19" max="16384" width="16.33203125" style="1"/>
  </cols>
  <sheetData>
    <row r="1" spans="1:18" ht="27.75" customHeight="1" thickBot="1">
      <c r="A1" s="209" t="s">
        <v>34</v>
      </c>
      <c r="B1" s="209"/>
      <c r="C1" s="209"/>
      <c r="D1" s="209"/>
      <c r="E1" s="209"/>
      <c r="F1" s="209"/>
      <c r="G1" s="209"/>
      <c r="H1" s="209"/>
      <c r="I1" s="209"/>
    </row>
    <row r="2" spans="1:18" ht="35" thickBot="1">
      <c r="A2" s="216" t="s">
        <v>26</v>
      </c>
      <c r="B2" s="217"/>
      <c r="C2" s="218"/>
      <c r="D2" s="60" t="s">
        <v>10</v>
      </c>
      <c r="E2" s="61" t="s">
        <v>10</v>
      </c>
      <c r="F2" s="62" t="s">
        <v>11</v>
      </c>
      <c r="G2" s="62" t="s">
        <v>11</v>
      </c>
      <c r="H2" s="63" t="s">
        <v>35</v>
      </c>
      <c r="I2" s="99" t="s">
        <v>35</v>
      </c>
      <c r="J2" s="60" t="s">
        <v>10</v>
      </c>
      <c r="K2" s="61" t="s">
        <v>10</v>
      </c>
      <c r="L2" s="61" t="s">
        <v>10</v>
      </c>
      <c r="M2" s="62" t="s">
        <v>11</v>
      </c>
      <c r="N2" s="62" t="s">
        <v>11</v>
      </c>
      <c r="O2" s="62" t="s">
        <v>11</v>
      </c>
      <c r="P2" s="63" t="s">
        <v>35</v>
      </c>
      <c r="Q2" s="63" t="s">
        <v>35</v>
      </c>
      <c r="R2" s="64" t="s">
        <v>35</v>
      </c>
    </row>
    <row r="3" spans="1:18" ht="15" customHeight="1" thickBot="1">
      <c r="A3" s="70" t="s">
        <v>29</v>
      </c>
      <c r="B3" s="86" t="s">
        <v>27</v>
      </c>
      <c r="C3" s="78" t="s">
        <v>28</v>
      </c>
      <c r="D3" s="69" t="s">
        <v>12</v>
      </c>
      <c r="E3" s="2" t="s">
        <v>13</v>
      </c>
      <c r="F3" s="104" t="s">
        <v>12</v>
      </c>
      <c r="G3" s="2" t="s">
        <v>13</v>
      </c>
      <c r="H3" s="2" t="s">
        <v>12</v>
      </c>
      <c r="I3" s="100" t="s">
        <v>13</v>
      </c>
      <c r="J3" s="65"/>
      <c r="K3" s="7"/>
      <c r="L3" s="7"/>
      <c r="M3" s="7"/>
      <c r="N3" s="7"/>
      <c r="O3" s="7"/>
      <c r="P3" s="7"/>
      <c r="Q3" s="7"/>
      <c r="R3" s="66"/>
    </row>
    <row r="4" spans="1:18" ht="14.75" customHeight="1">
      <c r="A4" s="71" t="s">
        <v>31</v>
      </c>
      <c r="B4" s="77">
        <v>3</v>
      </c>
      <c r="C4" s="77">
        <v>3</v>
      </c>
      <c r="D4" s="67">
        <v>10</v>
      </c>
      <c r="E4" s="55">
        <v>15</v>
      </c>
      <c r="F4" s="56">
        <v>5</v>
      </c>
      <c r="G4" s="56">
        <v>10</v>
      </c>
      <c r="H4" s="89">
        <v>5</v>
      </c>
      <c r="I4" s="101">
        <v>10</v>
      </c>
      <c r="J4" s="67">
        <v>10</v>
      </c>
      <c r="K4" s="55">
        <v>15</v>
      </c>
      <c r="L4" s="55">
        <v>20</v>
      </c>
      <c r="M4" s="56">
        <v>5</v>
      </c>
      <c r="N4" s="56">
        <v>10</v>
      </c>
      <c r="O4" s="56">
        <v>15</v>
      </c>
      <c r="P4" s="89">
        <v>5</v>
      </c>
      <c r="Q4" s="89">
        <v>10</v>
      </c>
      <c r="R4" s="87">
        <v>15</v>
      </c>
    </row>
    <row r="5" spans="1:18" ht="14.75" customHeight="1">
      <c r="A5" s="71" t="s">
        <v>30</v>
      </c>
      <c r="B5" s="72">
        <v>3</v>
      </c>
      <c r="C5" s="72">
        <v>3</v>
      </c>
      <c r="D5" s="67">
        <v>15</v>
      </c>
      <c r="E5" s="55">
        <v>25</v>
      </c>
      <c r="F5" s="56">
        <v>10</v>
      </c>
      <c r="G5" s="56">
        <v>20</v>
      </c>
      <c r="H5" s="89">
        <v>10</v>
      </c>
      <c r="I5" s="101">
        <v>15</v>
      </c>
      <c r="J5" s="67">
        <v>20</v>
      </c>
      <c r="K5" s="55">
        <v>25</v>
      </c>
      <c r="L5" s="55">
        <v>30</v>
      </c>
      <c r="M5" s="56">
        <v>15</v>
      </c>
      <c r="N5" s="56">
        <v>20</v>
      </c>
      <c r="O5" s="56">
        <v>25</v>
      </c>
      <c r="P5" s="89">
        <v>10</v>
      </c>
      <c r="Q5" s="89">
        <v>15</v>
      </c>
      <c r="R5" s="87">
        <v>20</v>
      </c>
    </row>
    <row r="6" spans="1:18" ht="14.75" customHeight="1">
      <c r="A6" s="71" t="s">
        <v>32</v>
      </c>
      <c r="B6" s="72">
        <v>3</v>
      </c>
      <c r="C6" s="72">
        <v>3</v>
      </c>
      <c r="D6" s="67">
        <v>20</v>
      </c>
      <c r="E6" s="55">
        <v>35</v>
      </c>
      <c r="F6" s="56">
        <v>15</v>
      </c>
      <c r="G6" s="56">
        <v>30</v>
      </c>
      <c r="H6" s="89">
        <v>15</v>
      </c>
      <c r="I6" s="101">
        <v>25</v>
      </c>
      <c r="J6" s="67">
        <v>35</v>
      </c>
      <c r="K6" s="55">
        <v>40</v>
      </c>
      <c r="L6" s="55">
        <v>45</v>
      </c>
      <c r="M6" s="56">
        <v>30</v>
      </c>
      <c r="N6" s="56">
        <v>35</v>
      </c>
      <c r="O6" s="56">
        <v>40</v>
      </c>
      <c r="P6" s="89">
        <v>20</v>
      </c>
      <c r="Q6" s="89">
        <v>25</v>
      </c>
      <c r="R6" s="87">
        <v>30</v>
      </c>
    </row>
    <row r="7" spans="1:18" ht="14.75" customHeight="1" thickBot="1">
      <c r="A7" s="71" t="s">
        <v>33</v>
      </c>
      <c r="B7" s="73">
        <v>3</v>
      </c>
      <c r="C7" s="73">
        <v>3</v>
      </c>
      <c r="D7" s="74">
        <v>35</v>
      </c>
      <c r="E7" s="75">
        <v>55</v>
      </c>
      <c r="F7" s="76">
        <v>30</v>
      </c>
      <c r="G7" s="76">
        <v>45</v>
      </c>
      <c r="H7" s="103">
        <v>20</v>
      </c>
      <c r="I7" s="102">
        <v>35</v>
      </c>
      <c r="J7" s="74">
        <v>50</v>
      </c>
      <c r="K7" s="75">
        <v>55</v>
      </c>
      <c r="L7" s="75">
        <v>60</v>
      </c>
      <c r="M7" s="76">
        <v>40</v>
      </c>
      <c r="N7" s="76">
        <v>45</v>
      </c>
      <c r="O7" s="76">
        <v>50</v>
      </c>
      <c r="P7" s="90">
        <v>30</v>
      </c>
      <c r="Q7" s="90">
        <v>35</v>
      </c>
      <c r="R7" s="88">
        <v>40</v>
      </c>
    </row>
    <row r="8" spans="1:18" ht="14.75" customHeight="1" thickBot="1">
      <c r="D8" s="210" t="s">
        <v>27</v>
      </c>
      <c r="E8" s="211"/>
      <c r="F8" s="211"/>
      <c r="G8" s="211"/>
      <c r="H8" s="211"/>
      <c r="I8" s="212"/>
      <c r="J8" s="213" t="s">
        <v>28</v>
      </c>
      <c r="K8" s="214"/>
      <c r="L8" s="214"/>
      <c r="M8" s="214"/>
      <c r="N8" s="214"/>
      <c r="O8" s="214"/>
      <c r="P8" s="214"/>
      <c r="Q8" s="214"/>
      <c r="R8" s="215"/>
    </row>
    <row r="9" spans="1:18" ht="14.75" customHeight="1">
      <c r="A9" s="5" t="s">
        <v>40</v>
      </c>
      <c r="B9" s="4">
        <f>SUM(B4:C7)</f>
        <v>24</v>
      </c>
      <c r="C9" s="5" t="s">
        <v>14</v>
      </c>
      <c r="D9" s="68">
        <v>300</v>
      </c>
      <c r="E9" s="68">
        <v>330</v>
      </c>
      <c r="G9" s="7"/>
      <c r="H9" s="7"/>
      <c r="I9" s="7"/>
    </row>
    <row r="10" spans="1:18" ht="13.5" customHeight="1">
      <c r="C10" s="3" t="s">
        <v>15</v>
      </c>
      <c r="D10" s="33">
        <v>220</v>
      </c>
      <c r="E10" s="33">
        <v>244</v>
      </c>
      <c r="H10" s="221" t="s">
        <v>43</v>
      </c>
      <c r="I10" s="221"/>
      <c r="J10" s="59">
        <v>0.25</v>
      </c>
    </row>
    <row r="11" spans="1:18" ht="14.75" customHeight="1" thickBot="1">
      <c r="D11" s="6">
        <v>192</v>
      </c>
      <c r="E11" s="6">
        <v>212</v>
      </c>
      <c r="H11" s="221" t="s">
        <v>44</v>
      </c>
      <c r="I11" s="221"/>
      <c r="J11" s="59">
        <v>1</v>
      </c>
    </row>
    <row r="12" spans="1:18" ht="20" customHeight="1" thickBot="1">
      <c r="E12" s="7"/>
      <c r="F12" s="7"/>
      <c r="G12" s="7"/>
      <c r="H12" s="219" t="s">
        <v>42</v>
      </c>
      <c r="I12" s="220"/>
      <c r="J12" s="129">
        <v>2</v>
      </c>
      <c r="K12" s="222" t="s">
        <v>45</v>
      </c>
    </row>
    <row r="13" spans="1:18" ht="20" customHeight="1" thickBot="1">
      <c r="E13" s="206" t="s">
        <v>41</v>
      </c>
      <c r="F13" s="207"/>
      <c r="G13" s="207"/>
      <c r="H13" s="207"/>
      <c r="I13" s="208"/>
      <c r="J13" s="128" t="s">
        <v>39</v>
      </c>
    </row>
  </sheetData>
  <mergeCells count="8">
    <mergeCell ref="E13:I13"/>
    <mergeCell ref="A1:I1"/>
    <mergeCell ref="D8:I8"/>
    <mergeCell ref="J8:R8"/>
    <mergeCell ref="A2:C2"/>
    <mergeCell ref="H12:I12"/>
    <mergeCell ref="H10:I10"/>
    <mergeCell ref="H11:I1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Projet - Campagne</vt:lpstr>
      <vt:lpstr>Règlement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Frédéric Desplats</cp:lastModifiedBy>
  <dcterms:created xsi:type="dcterms:W3CDTF">2024-10-12T19:59:35Z</dcterms:created>
  <dcterms:modified xsi:type="dcterms:W3CDTF">2024-10-27T18:19:20Z</dcterms:modified>
</cp:coreProperties>
</file>