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derf/Desktop/Archery sound/"/>
    </mc:Choice>
  </mc:AlternateContent>
  <xr:revisionPtr revIDLastSave="0" documentId="13_ncr:1_{643E3EF8-C776-9546-9A18-85BBA3EF60D3}" xr6:coauthVersionLast="47" xr6:coauthVersionMax="47" xr10:uidLastSave="{00000000-0000-0000-0000-000000000000}"/>
  <bookViews>
    <workbookView xWindow="2880" yWindow="780" windowWidth="31320" windowHeight="20680" xr2:uid="{00000000-000D-0000-FFFF-FFFF00000000}"/>
  </bookViews>
  <sheets>
    <sheet name="Projet - Nature" sheetId="1" r:id="rId1"/>
    <sheet name="Règl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6" i="1"/>
  <c r="R7" i="1"/>
  <c r="R8" i="1"/>
  <c r="R9" i="1"/>
  <c r="R10" i="1"/>
  <c r="R5" i="1"/>
  <c r="P5" i="1"/>
  <c r="L5" i="1"/>
  <c r="O5" i="1" s="1"/>
  <c r="K5" i="1"/>
  <c r="N5" i="1" s="1"/>
  <c r="J5" i="1"/>
  <c r="I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G34" i="1"/>
  <c r="F34" i="1"/>
  <c r="E34" i="1"/>
  <c r="I6" i="1"/>
  <c r="A30" i="1"/>
  <c r="A31" i="1"/>
  <c r="A32" i="1"/>
  <c r="A29" i="1"/>
  <c r="B30" i="1"/>
  <c r="B31" i="1"/>
  <c r="B32" i="1"/>
  <c r="B29" i="1"/>
  <c r="P6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D35" i="1"/>
  <c r="C35" i="1"/>
  <c r="K8" i="1"/>
  <c r="N8" i="1" s="1"/>
  <c r="L8" i="1"/>
  <c r="O8" i="1" s="1"/>
  <c r="K6" i="1"/>
  <c r="N6" i="1" s="1"/>
  <c r="L7" i="1"/>
  <c r="O7" i="1" s="1"/>
  <c r="L9" i="1"/>
  <c r="O9" i="1" s="1"/>
  <c r="L10" i="1"/>
  <c r="O10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6" i="1"/>
  <c r="O6" i="1" s="1"/>
  <c r="K7" i="1"/>
  <c r="N7" i="1" s="1"/>
  <c r="K9" i="1"/>
  <c r="N9" i="1" s="1"/>
  <c r="K10" i="1"/>
  <c r="N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  <c r="I8" i="1"/>
  <c r="I9" i="1"/>
  <c r="I10" i="1"/>
  <c r="M10" i="1" s="1"/>
  <c r="B8" i="2"/>
  <c r="M5" i="1" l="1"/>
  <c r="E35" i="1"/>
  <c r="E29" i="1"/>
  <c r="F31" i="1"/>
  <c r="F32" i="1"/>
  <c r="G29" i="1"/>
  <c r="F29" i="1"/>
  <c r="E30" i="1"/>
  <c r="G30" i="1"/>
  <c r="F30" i="1"/>
  <c r="E31" i="1"/>
  <c r="G31" i="1"/>
  <c r="E32" i="1"/>
  <c r="G32" i="1"/>
  <c r="D32" i="1"/>
  <c r="D29" i="1"/>
  <c r="D31" i="1"/>
  <c r="D30" i="1"/>
  <c r="B33" i="1"/>
  <c r="M7" i="1"/>
  <c r="M9" i="1"/>
  <c r="M8" i="1"/>
  <c r="M6" i="1"/>
</calcChain>
</file>

<file path=xl/sharedStrings.xml><?xml version="1.0" encoding="utf-8"?>
<sst xmlns="http://schemas.openxmlformats.org/spreadsheetml/2006/main" count="57" uniqueCount="36">
  <si>
    <t>Lieu - date - numéro projet</t>
  </si>
  <si>
    <t>Rouge</t>
  </si>
  <si>
    <t>Bleu</t>
  </si>
  <si>
    <t>Blanc</t>
  </si>
  <si>
    <t>Num Cible</t>
  </si>
  <si>
    <t>mini</t>
  </si>
  <si>
    <t>maxi</t>
  </si>
  <si>
    <t>A droite grand chène</t>
  </si>
  <si>
    <t>Total</t>
  </si>
  <si>
    <t>Nb effectif</t>
  </si>
  <si>
    <t>Contrôle Nb</t>
  </si>
  <si>
    <t>Tableau 1</t>
  </si>
  <si>
    <t>Pas Rouge</t>
  </si>
  <si>
    <t>Pas bleu</t>
  </si>
  <si>
    <t>Pas Blanc</t>
  </si>
  <si>
    <t>Cible</t>
  </si>
  <si>
    <t xml:space="preserve">Nombre </t>
  </si>
  <si>
    <t>Mini</t>
  </si>
  <si>
    <t>Maxi</t>
  </si>
  <si>
    <t>Total distance</t>
  </si>
  <si>
    <t>officiel</t>
  </si>
  <si>
    <t>Saisie Distances parcours</t>
  </si>
  <si>
    <t>Nb réglementaire répartition par type</t>
  </si>
  <si>
    <t>Moyenne</t>
  </si>
  <si>
    <t>Petit Gibier</t>
  </si>
  <si>
    <t>Moyen Gibier</t>
  </si>
  <si>
    <t>Grand Gibier</t>
  </si>
  <si>
    <t>Fourchette réglementaire Rouge</t>
  </si>
  <si>
    <t>Choix du
type de cible
(liste)</t>
  </si>
  <si>
    <t>Saisie libre des informations
de Localisation</t>
  </si>
  <si>
    <r>
      <t xml:space="preserve">Rappel </t>
    </r>
    <r>
      <rPr>
        <b/>
        <sz val="10"/>
        <color rgb="FF0F1BFF"/>
        <rFont val="Calibri"/>
        <family val="2"/>
      </rPr>
      <t>distances</t>
    </r>
    <r>
      <rPr>
        <sz val="10"/>
        <color indexed="9"/>
        <rFont val="Calibri"/>
        <family val="2"/>
      </rPr>
      <t xml:space="preserve">
selon choix type</t>
    </r>
  </si>
  <si>
    <r>
      <t xml:space="preserve">Contrôle Distances
</t>
    </r>
    <r>
      <rPr>
        <b/>
        <sz val="10"/>
        <color rgb="FF0F1BFF"/>
        <rFont val="Calibri"/>
        <family val="2"/>
      </rPr>
      <t>inter-piquets</t>
    </r>
  </si>
  <si>
    <r>
      <t xml:space="preserve">Contrôle saisies
</t>
    </r>
    <r>
      <rPr>
        <b/>
        <sz val="10"/>
        <color rgb="FF0F1BFF"/>
        <rFont val="Calibri"/>
        <family val="2"/>
      </rPr>
      <t>distances des piquets</t>
    </r>
  </si>
  <si>
    <t>Exemple</t>
  </si>
  <si>
    <t>Nature : 21 cibles</t>
  </si>
  <si>
    <t>Petit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</si>
</sst>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indexed="8"/>
      <name val="Helvetica Neue"/>
    </font>
    <font>
      <sz val="12"/>
      <color indexed="8"/>
      <name val="Helvetica Neue"/>
      <family val="2"/>
    </font>
    <font>
      <sz val="10"/>
      <color indexed="9"/>
      <name val="Calibri"/>
      <family val="2"/>
    </font>
    <font>
      <b/>
      <sz val="10"/>
      <color indexed="13"/>
      <name val="Calibri"/>
      <family val="2"/>
    </font>
    <font>
      <b/>
      <sz val="10"/>
      <color indexed="9"/>
      <name val="Calibri"/>
      <family val="2"/>
    </font>
    <font>
      <sz val="10"/>
      <color indexed="13"/>
      <name val="Calibri"/>
      <family val="2"/>
    </font>
    <font>
      <sz val="10"/>
      <color indexed="8"/>
      <name val="Calibri"/>
      <family val="2"/>
    </font>
    <font>
      <b/>
      <sz val="10"/>
      <color indexed="13"/>
      <name val="Helvetica Neue"/>
      <family val="2"/>
    </font>
    <font>
      <sz val="8"/>
      <color indexed="8"/>
      <name val="Calibri"/>
      <family val="2"/>
    </font>
    <font>
      <sz val="9"/>
      <color indexed="9"/>
      <name val="Geneva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9"/>
      <color indexed="8"/>
      <name val="Geneva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b/>
      <sz val="10"/>
      <color rgb="FFC00000"/>
      <name val="Helvetica Neue"/>
      <family val="2"/>
    </font>
    <font>
      <b/>
      <sz val="10"/>
      <color theme="1"/>
      <name val="Helvetica Neue"/>
      <family val="2"/>
    </font>
    <font>
      <b/>
      <sz val="10"/>
      <color theme="1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Helvetica Neue"/>
      <family val="2"/>
    </font>
    <font>
      <sz val="9"/>
      <color indexed="9"/>
      <name val="Geneva"/>
      <family val="2"/>
    </font>
    <font>
      <b/>
      <sz val="9"/>
      <color indexed="8"/>
      <name val="Calibri"/>
      <family val="2"/>
    </font>
    <font>
      <b/>
      <sz val="10"/>
      <color rgb="FF0F1BFF"/>
      <name val="Calibri"/>
      <family val="2"/>
    </font>
    <font>
      <sz val="10"/>
      <color rgb="FFFF0000"/>
      <name val="Calibri"/>
      <family val="2"/>
    </font>
    <font>
      <i/>
      <sz val="10"/>
      <color theme="0"/>
      <name val="Helv"/>
    </font>
    <font>
      <sz val="12"/>
      <color theme="0"/>
      <name val="Calibri"/>
      <family val="2"/>
    </font>
    <font>
      <sz val="12"/>
      <name val="Calibri"/>
      <family val="2"/>
    </font>
    <font>
      <b/>
      <sz val="9"/>
      <color rgb="FFFF0000"/>
      <name val="Geneva"/>
      <family val="2"/>
    </font>
    <font>
      <sz val="10"/>
      <color indexed="8"/>
      <name val="Helvetica Neue"/>
      <family val="2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5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1"/>
      </bottom>
      <diagonal/>
    </border>
    <border>
      <left style="medium">
        <color indexed="64"/>
      </left>
      <right/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12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1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1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1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0" fillId="2" borderId="1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0" fontId="6" fillId="4" borderId="17" xfId="0" applyNumberFormat="1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top" wrapText="1"/>
    </xf>
    <xf numFmtId="49" fontId="14" fillId="5" borderId="23" xfId="0" applyNumberFormat="1" applyFont="1" applyFill="1" applyBorder="1" applyAlignment="1">
      <alignment horizontal="center" vertical="center"/>
    </xf>
    <xf numFmtId="49" fontId="14" fillId="6" borderId="22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 wrapText="1"/>
    </xf>
    <xf numFmtId="49" fontId="14" fillId="6" borderId="25" xfId="0" applyNumberFormat="1" applyFont="1" applyFill="1" applyBorder="1" applyAlignment="1">
      <alignment horizontal="center" vertical="center"/>
    </xf>
    <xf numFmtId="49" fontId="14" fillId="5" borderId="26" xfId="0" applyNumberFormat="1" applyFont="1" applyFill="1" applyBorder="1" applyAlignment="1">
      <alignment horizontal="center" vertical="center"/>
    </xf>
    <xf numFmtId="49" fontId="17" fillId="7" borderId="27" xfId="0" applyNumberFormat="1" applyFont="1" applyFill="1" applyBorder="1" applyAlignment="1">
      <alignment horizontal="center" vertical="center"/>
    </xf>
    <xf numFmtId="49" fontId="14" fillId="5" borderId="21" xfId="0" applyNumberFormat="1" applyFont="1" applyFill="1" applyBorder="1" applyAlignment="1">
      <alignment horizontal="center" vertical="center"/>
    </xf>
    <xf numFmtId="49" fontId="17" fillId="7" borderId="30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 wrapText="1"/>
    </xf>
    <xf numFmtId="1" fontId="7" fillId="9" borderId="19" xfId="0" applyNumberFormat="1" applyFont="1" applyFill="1" applyBorder="1" applyAlignment="1">
      <alignment horizontal="center" vertical="center" wrapText="1"/>
    </xf>
    <xf numFmtId="1" fontId="15" fillId="8" borderId="19" xfId="0" applyNumberFormat="1" applyFont="1" applyFill="1" applyBorder="1" applyAlignment="1">
      <alignment horizontal="center" vertical="center" wrapText="1"/>
    </xf>
    <xf numFmtId="1" fontId="16" fillId="7" borderId="19" xfId="0" applyNumberFormat="1" applyFont="1" applyFill="1" applyBorder="1" applyAlignment="1">
      <alignment horizontal="center" vertical="center" wrapText="1"/>
    </xf>
    <xf numFmtId="1" fontId="15" fillId="8" borderId="41" xfId="0" applyNumberFormat="1" applyFont="1" applyFill="1" applyBorder="1" applyAlignment="1">
      <alignment horizontal="center" vertical="center" wrapText="1"/>
    </xf>
    <xf numFmtId="1" fontId="7" fillId="9" borderId="41" xfId="0" applyNumberFormat="1" applyFont="1" applyFill="1" applyBorder="1" applyAlignment="1">
      <alignment horizontal="center" vertical="center" wrapText="1"/>
    </xf>
    <xf numFmtId="1" fontId="16" fillId="7" borderId="41" xfId="0" applyNumberFormat="1" applyFont="1" applyFill="1" applyBorder="1" applyAlignment="1">
      <alignment horizontal="center" vertical="center" wrapText="1"/>
    </xf>
    <xf numFmtId="0" fontId="4" fillId="4" borderId="42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4" borderId="4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" fillId="4" borderId="63" xfId="0" applyNumberFormat="1" applyFont="1" applyFill="1" applyBorder="1" applyAlignment="1">
      <alignment horizontal="center" vertical="center" wrapText="1"/>
    </xf>
    <xf numFmtId="49" fontId="2" fillId="4" borderId="43" xfId="0" applyNumberFormat="1" applyFont="1" applyFill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center" vertical="center" wrapText="1"/>
    </xf>
    <xf numFmtId="49" fontId="13" fillId="4" borderId="10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0" fontId="0" fillId="4" borderId="10" xfId="0" applyNumberFormat="1" applyFill="1" applyBorder="1" applyAlignment="1">
      <alignment horizontal="center" vertical="top" wrapText="1"/>
    </xf>
    <xf numFmtId="0" fontId="0" fillId="0" borderId="47" xfId="0" applyNumberFormat="1" applyBorder="1">
      <alignment vertical="top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6" fillId="4" borderId="15" xfId="0" applyNumberFormat="1" applyFont="1" applyFill="1" applyBorder="1" applyAlignment="1">
      <alignment horizontal="center" vertical="center" wrapText="1"/>
    </xf>
    <xf numFmtId="0" fontId="6" fillId="4" borderId="16" xfId="0" applyNumberFormat="1" applyFont="1" applyFill="1" applyBorder="1" applyAlignment="1">
      <alignment horizontal="center" vertical="center" wrapText="1"/>
    </xf>
    <xf numFmtId="0" fontId="2" fillId="0" borderId="67" xfId="0" applyNumberFormat="1" applyFont="1" applyFill="1" applyBorder="1" applyAlignment="1">
      <alignment horizontal="center" vertical="center" wrapText="1"/>
    </xf>
    <xf numFmtId="0" fontId="2" fillId="0" borderId="68" xfId="0" applyNumberFormat="1" applyFont="1" applyFill="1" applyBorder="1" applyAlignment="1">
      <alignment horizontal="center" vertical="center" wrapText="1"/>
    </xf>
    <xf numFmtId="0" fontId="2" fillId="0" borderId="69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14" fillId="5" borderId="70" xfId="0" applyNumberFormat="1" applyFont="1" applyFill="1" applyBorder="1" applyAlignment="1">
      <alignment horizontal="center" vertical="center"/>
    </xf>
    <xf numFmtId="49" fontId="14" fillId="6" borderId="71" xfId="0" applyNumberFormat="1" applyFont="1" applyFill="1" applyBorder="1" applyAlignment="1">
      <alignment horizontal="center" vertical="center"/>
    </xf>
    <xf numFmtId="49" fontId="17" fillId="7" borderId="72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  <xf numFmtId="0" fontId="6" fillId="4" borderId="56" xfId="0" applyNumberFormat="1" applyFont="1" applyFill="1" applyBorder="1" applyAlignment="1">
      <alignment horizontal="center" vertical="center"/>
    </xf>
    <xf numFmtId="1" fontId="6" fillId="4" borderId="58" xfId="0" applyNumberFormat="1" applyFont="1" applyFill="1" applyBorder="1" applyAlignment="1">
      <alignment horizontal="center" vertical="center"/>
    </xf>
    <xf numFmtId="1" fontId="15" fillId="8" borderId="10" xfId="0" applyNumberFormat="1" applyFont="1" applyFill="1" applyBorder="1" applyAlignment="1">
      <alignment horizontal="center" vertical="center" wrapText="1"/>
    </xf>
    <xf numFmtId="1" fontId="7" fillId="9" borderId="10" xfId="0" applyNumberFormat="1" applyFont="1" applyFill="1" applyBorder="1" applyAlignment="1">
      <alignment horizontal="center" vertical="center" wrapText="1"/>
    </xf>
    <xf numFmtId="1" fontId="16" fillId="7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64" xfId="0" applyNumberFormat="1" applyFont="1" applyFill="1" applyBorder="1" applyAlignment="1">
      <alignment horizontal="center" vertical="center" wrapText="1"/>
    </xf>
    <xf numFmtId="49" fontId="23" fillId="0" borderId="65" xfId="0" applyNumberFormat="1" applyFont="1" applyFill="1" applyBorder="1" applyAlignment="1">
      <alignment horizontal="center" vertical="center" wrapText="1"/>
    </xf>
    <xf numFmtId="49" fontId="23" fillId="0" borderId="66" xfId="0" applyNumberFormat="1" applyFont="1" applyFill="1" applyBorder="1" applyAlignment="1">
      <alignment horizontal="center" vertical="center" wrapText="1"/>
    </xf>
    <xf numFmtId="0" fontId="6" fillId="4" borderId="75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NumberFormat="1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NumberFormat="1" applyFont="1" applyFill="1" applyBorder="1" applyAlignment="1">
      <alignment horizontal="center" vertical="center" wrapText="1"/>
    </xf>
    <xf numFmtId="0" fontId="8" fillId="4" borderId="39" xfId="0" applyNumberFormat="1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17" xfId="0" applyNumberFormat="1" applyFont="1" applyFill="1" applyBorder="1" applyAlignment="1">
      <alignment horizontal="center" vertical="center" wrapText="1"/>
    </xf>
    <xf numFmtId="0" fontId="8" fillId="4" borderId="34" xfId="0" applyNumberFormat="1" applyFont="1" applyFill="1" applyBorder="1" applyAlignment="1">
      <alignment horizontal="center" vertical="center" wrapText="1"/>
    </xf>
    <xf numFmtId="49" fontId="17" fillId="7" borderId="76" xfId="0" applyNumberFormat="1" applyFont="1" applyFill="1" applyBorder="1" applyAlignment="1">
      <alignment horizontal="center" vertical="center"/>
    </xf>
    <xf numFmtId="49" fontId="14" fillId="6" borderId="72" xfId="0" applyNumberFormat="1" applyFont="1" applyFill="1" applyBorder="1" applyAlignment="1">
      <alignment horizontal="center" vertical="center"/>
    </xf>
    <xf numFmtId="49" fontId="14" fillId="6" borderId="70" xfId="0" applyNumberFormat="1" applyFont="1" applyFill="1" applyBorder="1" applyAlignment="1">
      <alignment horizontal="center" vertical="center"/>
    </xf>
    <xf numFmtId="49" fontId="0" fillId="0" borderId="20" xfId="0" applyNumberFormat="1" applyBorder="1" applyProtection="1">
      <alignment vertical="top" wrapText="1"/>
      <protection locked="0"/>
    </xf>
    <xf numFmtId="1" fontId="15" fillId="8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9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Border="1" applyProtection="1">
      <alignment vertical="top" wrapText="1"/>
      <protection locked="0"/>
    </xf>
    <xf numFmtId="1" fontId="7" fillId="9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alignment vertical="top" wrapText="1"/>
      <protection locked="0"/>
    </xf>
    <xf numFmtId="0" fontId="0" fillId="0" borderId="16" xfId="0" applyBorder="1" applyProtection="1">
      <alignment vertical="top" wrapText="1"/>
      <protection locked="0"/>
    </xf>
    <xf numFmtId="1" fontId="15" fillId="8" borderId="29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16" fillId="11" borderId="13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77" xfId="0" applyNumberFormat="1" applyFont="1" applyFill="1" applyBorder="1" applyAlignment="1" applyProtection="1">
      <alignment horizontal="center" vertical="center" wrapText="1"/>
      <protection locked="0"/>
    </xf>
    <xf numFmtId="49" fontId="25" fillId="12" borderId="17" xfId="0" applyNumberFormat="1" applyFont="1" applyFill="1" applyBorder="1" applyAlignment="1" applyProtection="1">
      <alignment horizontal="center" vertical="center" wrapText="1"/>
    </xf>
    <xf numFmtId="49" fontId="0" fillId="12" borderId="17" xfId="0" applyNumberFormat="1" applyFill="1" applyBorder="1" applyAlignment="1" applyProtection="1">
      <alignment horizontal="left" vertical="center" wrapText="1"/>
    </xf>
    <xf numFmtId="1" fontId="15" fillId="12" borderId="17" xfId="0" applyNumberFormat="1" applyFont="1" applyFill="1" applyBorder="1" applyAlignment="1" applyProtection="1">
      <alignment horizontal="center" vertical="center" wrapText="1"/>
    </xf>
    <xf numFmtId="1" fontId="7" fillId="12" borderId="17" xfId="0" applyNumberFormat="1" applyFont="1" applyFill="1" applyBorder="1" applyAlignment="1" applyProtection="1">
      <alignment horizontal="center" vertical="center" wrapText="1"/>
    </xf>
    <xf numFmtId="1" fontId="16" fillId="12" borderId="17" xfId="0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 applyProtection="1">
      <alignment horizontal="center" vertical="center"/>
    </xf>
    <xf numFmtId="0" fontId="6" fillId="12" borderId="33" xfId="0" applyFont="1" applyFill="1" applyBorder="1" applyAlignment="1" applyProtection="1">
      <alignment horizontal="center" vertical="center" wrapText="1"/>
    </xf>
    <xf numFmtId="0" fontId="6" fillId="12" borderId="17" xfId="0" applyNumberFormat="1" applyFont="1" applyFill="1" applyBorder="1" applyAlignment="1" applyProtection="1">
      <alignment horizontal="center" vertical="center" wrapText="1"/>
    </xf>
    <xf numFmtId="0" fontId="6" fillId="12" borderId="18" xfId="0" applyNumberFormat="1" applyFont="1" applyFill="1" applyBorder="1" applyAlignment="1" applyProtection="1">
      <alignment horizontal="center" vertical="center" wrapText="1"/>
    </xf>
    <xf numFmtId="0" fontId="8" fillId="12" borderId="33" xfId="0" applyFont="1" applyFill="1" applyBorder="1" applyAlignment="1" applyProtection="1">
      <alignment horizontal="center" vertical="center" wrapText="1"/>
    </xf>
    <xf numFmtId="0" fontId="8" fillId="12" borderId="17" xfId="0" applyNumberFormat="1" applyFont="1" applyFill="1" applyBorder="1" applyAlignment="1" applyProtection="1">
      <alignment horizontal="center" vertical="center" wrapText="1"/>
    </xf>
    <xf numFmtId="0" fontId="8" fillId="12" borderId="34" xfId="0" applyNumberFormat="1" applyFont="1" applyFill="1" applyBorder="1" applyAlignment="1" applyProtection="1">
      <alignment horizontal="center" vertical="center" wrapText="1"/>
    </xf>
    <xf numFmtId="0" fontId="26" fillId="5" borderId="3" xfId="0" applyNumberFormat="1" applyFont="1" applyFill="1" applyBorder="1" applyAlignment="1">
      <alignment horizontal="center" vertical="center"/>
    </xf>
    <xf numFmtId="49" fontId="27" fillId="5" borderId="1" xfId="0" applyNumberFormat="1" applyFont="1" applyFill="1" applyBorder="1" applyAlignment="1">
      <alignment horizontal="center" vertical="center"/>
    </xf>
    <xf numFmtId="0" fontId="11" fillId="8" borderId="3" xfId="0" applyNumberFormat="1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>
      <alignment horizontal="center" vertical="center"/>
    </xf>
    <xf numFmtId="0" fontId="11" fillId="9" borderId="3" xfId="0" applyNumberFormat="1" applyFont="1" applyFill="1" applyBorder="1" applyAlignment="1">
      <alignment horizontal="center" vertical="center"/>
    </xf>
    <xf numFmtId="49" fontId="28" fillId="4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30" fillId="0" borderId="15" xfId="0" applyFont="1" applyBorder="1" applyProtection="1">
      <alignment vertical="top" wrapText="1"/>
      <protection locked="0"/>
    </xf>
    <xf numFmtId="49" fontId="5" fillId="12" borderId="17" xfId="0" applyNumberFormat="1" applyFont="1" applyFill="1" applyBorder="1" applyAlignment="1" applyProtection="1">
      <alignment horizontal="center" vertical="center" wrapText="1"/>
    </xf>
    <xf numFmtId="49" fontId="6" fillId="12" borderId="59" xfId="0" applyNumberFormat="1" applyFont="1" applyFill="1" applyBorder="1" applyAlignment="1" applyProtection="1">
      <alignment horizontal="center" vertical="center" wrapText="1"/>
    </xf>
    <xf numFmtId="49" fontId="6" fillId="12" borderId="34" xfId="0" applyNumberFormat="1" applyFont="1" applyFill="1" applyBorder="1" applyAlignment="1" applyProtection="1">
      <alignment horizontal="center" vertical="center" wrapText="1"/>
    </xf>
    <xf numFmtId="49" fontId="6" fillId="12" borderId="78" xfId="0" applyNumberFormat="1" applyFont="1" applyFill="1" applyBorder="1" applyAlignment="1" applyProtection="1">
      <alignment horizontal="center" vertical="center" wrapText="1"/>
    </xf>
    <xf numFmtId="49" fontId="6" fillId="12" borderId="79" xfId="0" applyNumberFormat="1" applyFont="1" applyFill="1" applyBorder="1" applyAlignment="1" applyProtection="1">
      <alignment horizontal="center" vertical="center" wrapText="1"/>
    </xf>
    <xf numFmtId="49" fontId="2" fillId="2" borderId="45" xfId="0" applyNumberFormat="1" applyFont="1" applyFill="1" applyBorder="1" applyAlignment="1">
      <alignment horizontal="center" vertical="center" wrapText="1"/>
    </xf>
    <xf numFmtId="49" fontId="2" fillId="2" borderId="48" xfId="0" applyNumberFormat="1" applyFont="1" applyFill="1" applyBorder="1" applyAlignment="1">
      <alignment horizontal="center" vertical="center" wrapText="1"/>
    </xf>
    <xf numFmtId="49" fontId="2" fillId="2" borderId="46" xfId="0" applyNumberFormat="1" applyFont="1" applyFill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49" fontId="18" fillId="10" borderId="45" xfId="0" applyNumberFormat="1" applyFont="1" applyFill="1" applyBorder="1" applyAlignment="1">
      <alignment horizontal="center" vertical="center" wrapText="1"/>
    </xf>
    <xf numFmtId="49" fontId="18" fillId="10" borderId="52" xfId="0" applyNumberFormat="1" applyFont="1" applyFill="1" applyBorder="1" applyAlignment="1">
      <alignment horizontal="center" vertical="center" wrapText="1"/>
    </xf>
    <xf numFmtId="49" fontId="18" fillId="10" borderId="47" xfId="0" applyNumberFormat="1" applyFont="1" applyFill="1" applyBorder="1" applyAlignment="1">
      <alignment horizontal="center" vertical="center" wrapText="1"/>
    </xf>
    <xf numFmtId="49" fontId="18" fillId="10" borderId="54" xfId="0" applyNumberFormat="1" applyFont="1" applyFill="1" applyBorder="1" applyAlignment="1">
      <alignment horizontal="center" vertical="center" wrapText="1"/>
    </xf>
    <xf numFmtId="49" fontId="18" fillId="10" borderId="55" xfId="0" applyNumberFormat="1" applyFont="1" applyFill="1" applyBorder="1" applyAlignment="1">
      <alignment horizontal="center" vertical="center" wrapText="1"/>
    </xf>
    <xf numFmtId="49" fontId="18" fillId="10" borderId="62" xfId="0" applyNumberFormat="1" applyFont="1" applyFill="1" applyBorder="1" applyAlignment="1">
      <alignment horizontal="center" vertical="center" wrapText="1"/>
    </xf>
    <xf numFmtId="49" fontId="18" fillId="2" borderId="56" xfId="0" applyNumberFormat="1" applyFont="1" applyFill="1" applyBorder="1" applyAlignment="1">
      <alignment horizontal="center" vertical="center" wrapText="1"/>
    </xf>
    <xf numFmtId="49" fontId="18" fillId="2" borderId="57" xfId="0" applyNumberFormat="1" applyFont="1" applyFill="1" applyBorder="1" applyAlignment="1">
      <alignment horizontal="center" vertical="center" wrapText="1"/>
    </xf>
    <xf numFmtId="49" fontId="18" fillId="2" borderId="58" xfId="0" applyNumberFormat="1" applyFont="1" applyFill="1" applyBorder="1" applyAlignment="1">
      <alignment horizontal="center" vertical="center" wrapText="1"/>
    </xf>
    <xf numFmtId="49" fontId="18" fillId="2" borderId="45" xfId="0" applyNumberFormat="1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49" fontId="18" fillId="2" borderId="47" xfId="0" applyNumberFormat="1" applyFont="1" applyFill="1" applyBorder="1" applyAlignment="1">
      <alignment horizontal="center" vertical="center" wrapText="1"/>
    </xf>
    <xf numFmtId="49" fontId="18" fillId="2" borderId="46" xfId="0" applyNumberFormat="1" applyFont="1" applyFill="1" applyBorder="1" applyAlignment="1">
      <alignment horizontal="center" vertical="center" wrapText="1"/>
    </xf>
    <xf numFmtId="49" fontId="18" fillId="2" borderId="51" xfId="0" applyNumberFormat="1" applyFont="1" applyFill="1" applyBorder="1" applyAlignment="1">
      <alignment horizontal="center" vertical="center" wrapText="1"/>
    </xf>
    <xf numFmtId="49" fontId="18" fillId="2" borderId="50" xfId="0" applyNumberFormat="1" applyFont="1" applyFill="1" applyBorder="1" applyAlignment="1">
      <alignment horizontal="center" vertical="center" wrapText="1"/>
    </xf>
    <xf numFmtId="0" fontId="18" fillId="10" borderId="45" xfId="0" applyFont="1" applyFill="1" applyBorder="1" applyAlignment="1">
      <alignment horizontal="center" vertical="center" wrapText="1"/>
    </xf>
    <xf numFmtId="0" fontId="18" fillId="10" borderId="47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center" vertical="center" wrapText="1"/>
    </xf>
    <xf numFmtId="0" fontId="18" fillId="10" borderId="46" xfId="0" applyFont="1" applyFill="1" applyBorder="1" applyAlignment="1">
      <alignment horizontal="center" vertical="center" wrapText="1"/>
    </xf>
    <xf numFmtId="0" fontId="18" fillId="10" borderId="50" xfId="0" applyFont="1" applyFill="1" applyBorder="1" applyAlignment="1">
      <alignment horizontal="center" vertical="center" wrapText="1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6" fillId="4" borderId="59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60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4" borderId="61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49" fontId="6" fillId="4" borderId="73" xfId="0" applyNumberFormat="1" applyFont="1" applyFill="1" applyBorder="1" applyAlignment="1">
      <alignment horizontal="center" vertical="center" wrapText="1"/>
    </xf>
    <xf numFmtId="49" fontId="6" fillId="4" borderId="74" xfId="0" applyNumberFormat="1" applyFont="1" applyFill="1" applyBorder="1" applyAlignment="1">
      <alignment horizontal="center" vertical="center" wrapText="1"/>
    </xf>
    <xf numFmtId="49" fontId="6" fillId="4" borderId="35" xfId="0" applyNumberFormat="1" applyFont="1" applyFill="1" applyBorder="1" applyAlignment="1">
      <alignment horizontal="center" vertical="center" wrapText="1"/>
    </xf>
    <xf numFmtId="49" fontId="6" fillId="4" borderId="3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F1BFF"/>
      <rgbColor rgb="FFBDC0BF"/>
      <rgbColor rgb="FFA5A5A5"/>
      <rgbColor rgb="FF020201"/>
      <rgbColor rgb="FF0432FF"/>
      <rgbColor rgb="FFFEFE9F"/>
      <rgbColor rgb="FF3F3F3F"/>
      <rgbColor rgb="00000000"/>
      <rgbColor rgb="E5FF9781"/>
      <rgbColor rgb="FFDBDBDB"/>
      <rgbColor rgb="FFA6A6A6"/>
      <rgbColor rgb="FFFCF305"/>
      <rgbColor rgb="FFFDFDC7"/>
      <rgbColor rgb="FFD7FDD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298174</xdr:colOff>
      <xdr:row>26</xdr:row>
      <xdr:rowOff>187739</xdr:rowOff>
    </xdr:from>
    <xdr:to>
      <xdr:col>18</xdr:col>
      <xdr:colOff>221738</xdr:colOff>
      <xdr:row>35</xdr:row>
      <xdr:rowOff>220870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A30C86-8370-AA40-9172-061B4C9F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6858000"/>
          <a:ext cx="3722521" cy="2484783"/>
        </a:xfrm>
        <a:prstGeom prst="rect">
          <a:avLst/>
        </a:prstGeom>
      </xdr:spPr>
    </xdr:pic>
    <xdr:clientData/>
  </xdr:twoCellAnchor>
  <xdr:twoCellAnchor editAs="oneCell">
    <xdr:from>
      <xdr:col>17</xdr:col>
      <xdr:colOff>110436</xdr:colOff>
      <xdr:row>32</xdr:row>
      <xdr:rowOff>202464</xdr:rowOff>
    </xdr:from>
    <xdr:to>
      <xdr:col>19</xdr:col>
      <xdr:colOff>41598</xdr:colOff>
      <xdr:row>35</xdr:row>
      <xdr:rowOff>119617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C19EF2-3269-AF49-B3A8-522F65EFC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4784" y="8669131"/>
          <a:ext cx="685800" cy="69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X35"/>
  <sheetViews>
    <sheetView showGridLines="0" tabSelected="1" zoomScale="125" zoomScaleNormal="100" workbookViewId="0">
      <pane xSplit="1" ySplit="4" topLeftCell="B11" activePane="bottomRight" state="frozen"/>
      <selection pane="topRight"/>
      <selection pane="bottomLeft"/>
      <selection pane="bottomRight" sqref="A1:R1"/>
    </sheetView>
  </sheetViews>
  <sheetFormatPr baseColWidth="10" defaultColWidth="16.33203125" defaultRowHeight="20" customHeight="1"/>
  <cols>
    <col min="1" max="1" width="10.33203125" style="1" customWidth="1"/>
    <col min="2" max="2" width="35.33203125" style="1" customWidth="1"/>
    <col min="3" max="3" width="8" style="1" bestFit="1" customWidth="1"/>
    <col min="4" max="4" width="7.33203125" bestFit="1" customWidth="1"/>
    <col min="5" max="7" width="7.6640625" style="1" bestFit="1" customWidth="1"/>
    <col min="8" max="8" width="2" style="1" customWidth="1"/>
    <col min="9" max="10" width="5.5" style="1" bestFit="1" customWidth="1"/>
    <col min="11" max="11" width="4.5" style="1" bestFit="1" customWidth="1"/>
    <col min="12" max="12" width="5" style="1" bestFit="1" customWidth="1"/>
    <col min="13" max="13" width="5.5" style="1" bestFit="1" customWidth="1"/>
    <col min="14" max="14" width="4.1640625" style="1" bestFit="1" customWidth="1"/>
    <col min="15" max="15" width="5" style="1" bestFit="1" customWidth="1"/>
    <col min="16" max="16" width="5.5" style="1" bestFit="1" customWidth="1"/>
    <col min="17" max="17" width="4.1640625" style="1" bestFit="1" customWidth="1"/>
    <col min="18" max="18" width="4.83203125" style="17" customWidth="1"/>
    <col min="19" max="19" width="5" style="17" bestFit="1" customWidth="1"/>
    <col min="20" max="206" width="16.33203125" style="17"/>
    <col min="207" max="16384" width="16.33203125" style="1"/>
  </cols>
  <sheetData>
    <row r="1" spans="1:19" ht="27.75" customHeight="1" thickBo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9" ht="27.75" customHeight="1" thickBot="1">
      <c r="A2" s="126" t="s">
        <v>4</v>
      </c>
      <c r="B2" s="129" t="s">
        <v>29</v>
      </c>
      <c r="C2" s="147" t="s">
        <v>28</v>
      </c>
      <c r="D2" s="148"/>
      <c r="E2" s="132" t="s">
        <v>21</v>
      </c>
      <c r="F2" s="133"/>
      <c r="G2" s="134"/>
      <c r="H2" s="42"/>
      <c r="I2" s="138" t="s">
        <v>30</v>
      </c>
      <c r="J2" s="139"/>
      <c r="K2" s="139"/>
      <c r="L2" s="140"/>
      <c r="M2" s="141" t="s">
        <v>32</v>
      </c>
      <c r="N2" s="142"/>
      <c r="O2" s="143"/>
      <c r="P2" s="141" t="s">
        <v>31</v>
      </c>
      <c r="Q2" s="142"/>
      <c r="R2" s="142"/>
      <c r="S2" s="143"/>
    </row>
    <row r="3" spans="1:19" ht="32.75" customHeight="1" thickBot="1">
      <c r="A3" s="127"/>
      <c r="B3" s="130"/>
      <c r="C3" s="149"/>
      <c r="D3" s="150"/>
      <c r="E3" s="135"/>
      <c r="F3" s="136"/>
      <c r="G3" s="137"/>
      <c r="H3" s="42"/>
      <c r="I3" s="24" t="s">
        <v>1</v>
      </c>
      <c r="J3" s="18" t="s">
        <v>1</v>
      </c>
      <c r="K3" s="19" t="s">
        <v>2</v>
      </c>
      <c r="L3" s="25" t="s">
        <v>3</v>
      </c>
      <c r="M3" s="144"/>
      <c r="N3" s="145"/>
      <c r="O3" s="146"/>
      <c r="P3" s="144"/>
      <c r="Q3" s="145"/>
      <c r="R3" s="145"/>
      <c r="S3" s="146"/>
    </row>
    <row r="4" spans="1:19" ht="19.75" customHeight="1" thickBot="1">
      <c r="A4" s="128"/>
      <c r="B4" s="131"/>
      <c r="C4" s="151"/>
      <c r="D4" s="152"/>
      <c r="E4" s="22" t="s">
        <v>1</v>
      </c>
      <c r="F4" s="21" t="s">
        <v>2</v>
      </c>
      <c r="G4" s="23" t="s">
        <v>3</v>
      </c>
      <c r="H4" s="43"/>
      <c r="I4" s="26" t="s">
        <v>5</v>
      </c>
      <c r="J4" s="20" t="s">
        <v>6</v>
      </c>
      <c r="K4" s="20" t="s">
        <v>6</v>
      </c>
      <c r="L4" s="27" t="s">
        <v>6</v>
      </c>
      <c r="M4" s="62" t="s">
        <v>1</v>
      </c>
      <c r="N4" s="63" t="s">
        <v>2</v>
      </c>
      <c r="O4" s="85" t="s">
        <v>3</v>
      </c>
      <c r="P4" s="62" t="s">
        <v>1</v>
      </c>
      <c r="Q4" s="86" t="s">
        <v>2</v>
      </c>
      <c r="R4" s="87" t="s">
        <v>2</v>
      </c>
      <c r="S4" s="64" t="s">
        <v>3</v>
      </c>
    </row>
    <row r="5" spans="1:19" ht="19.75" customHeight="1" thickBot="1">
      <c r="A5" s="101" t="s">
        <v>33</v>
      </c>
      <c r="B5" s="102" t="s">
        <v>7</v>
      </c>
      <c r="C5" s="121" t="s">
        <v>35</v>
      </c>
      <c r="D5" s="121"/>
      <c r="E5" s="103">
        <v>13</v>
      </c>
      <c r="F5" s="104">
        <v>6</v>
      </c>
      <c r="G5" s="105">
        <v>5</v>
      </c>
      <c r="H5" s="106"/>
      <c r="I5" s="107">
        <f>IFERROR(VLOOKUP($C5,Règlement!$A$4:$F$7,3,FALSE)," ")</f>
        <v>5</v>
      </c>
      <c r="J5" s="108">
        <f>IFERROR(VLOOKUP($C5,Règlement!$A$4:$F$7,4,FALSE)," ")</f>
        <v>15</v>
      </c>
      <c r="K5" s="108">
        <f>IFERROR(VLOOKUP($C5,Règlement!$A$4:$F$7,5,FALSE)," ")</f>
        <v>15</v>
      </c>
      <c r="L5" s="109">
        <f>IFERROR(VLOOKUP($C5,Règlement!$A$4:$F$7,6,FALSE)," ")</f>
        <v>15</v>
      </c>
      <c r="M5" s="110" t="b">
        <f t="shared" ref="M5" si="0">IF(C5=0," ",IF(E5=0," ",AND(E5&gt;=I5,E5&lt;=J5)))</f>
        <v>1</v>
      </c>
      <c r="N5" s="111" t="b">
        <f t="shared" ref="N5" si="1">IF(C5=0," ",IF(F5=0," ",AND(F5&gt;=5,F5&lt;=K5)))</f>
        <v>1</v>
      </c>
      <c r="O5" s="112" t="b">
        <f t="shared" ref="O5" si="2">IF(G5=0," ",AND(G5&gt;=5,G5&lt;=L5))</f>
        <v>1</v>
      </c>
      <c r="P5" s="122" t="str">
        <f>IF(E5=0," ",IF(AND((E5&gt;=F5),(E5-F5&lt;=7)),"ok","faux"))</f>
        <v>ok</v>
      </c>
      <c r="Q5" s="123"/>
      <c r="R5" s="124" t="str">
        <f>IF(E5=0," ",IF(AND((E5&gt;=F5),(E5-F5&lt;=7)),"ok","faux"))</f>
        <v>ok</v>
      </c>
      <c r="S5" s="125"/>
    </row>
    <row r="6" spans="1:19" ht="20.75" customHeight="1">
      <c r="A6" s="38">
        <v>1</v>
      </c>
      <c r="B6" s="88"/>
      <c r="C6" s="153"/>
      <c r="D6" s="154"/>
      <c r="E6" s="100"/>
      <c r="F6" s="90"/>
      <c r="G6" s="91"/>
      <c r="H6" s="44"/>
      <c r="I6" s="28" t="str">
        <f>IFERROR(VLOOKUP($C6,Règlement!$A$4:$F$7,3,FALSE)," ")</f>
        <v xml:space="preserve"> </v>
      </c>
      <c r="J6" s="15" t="str">
        <f>IFERROR(VLOOKUP($C6,Règlement!$A$4:$F$7,4,FALSE)," ")</f>
        <v xml:space="preserve"> </v>
      </c>
      <c r="K6" s="15" t="str">
        <f>IFERROR(VLOOKUP($C6,Règlement!$A$4:$F$7,5,FALSE)," ")</f>
        <v xml:space="preserve"> </v>
      </c>
      <c r="L6" s="16" t="str">
        <f>IFERROR(VLOOKUP($C6,Règlement!$A$4:$F$7,6,FALSE)," ")</f>
        <v xml:space="preserve"> </v>
      </c>
      <c r="M6" s="82" t="str">
        <f t="shared" ref="M6:M26" si="3">IF(C6=0," ",IF(E6=0," ",AND(E6&gt;=I6,E6&lt;=J6)))</f>
        <v xml:space="preserve"> </v>
      </c>
      <c r="N6" s="83" t="str">
        <f t="shared" ref="N6:N26" si="4">IF(C6=0," ",IF(F6=0," ",AND(F6&gt;=5,F6&lt;=K6)))</f>
        <v xml:space="preserve"> </v>
      </c>
      <c r="O6" s="84" t="str">
        <f t="shared" ref="O6:O26" si="5">IF(G6=0," ",AND(G6&gt;=5,G6&lt;=L6))</f>
        <v xml:space="preserve"> </v>
      </c>
      <c r="P6" s="160" t="str">
        <f>IF(E6=0," ",IF(AND((E6&gt;=F6),(E6-F6&lt;=7)),"ok","faux"))</f>
        <v xml:space="preserve"> </v>
      </c>
      <c r="Q6" s="161"/>
      <c r="R6" s="166" t="str">
        <f t="shared" ref="R6:R9" si="6">IF(F6=0," ",IF(AND((F6&gt;=G6),(F6-G6&lt;=7)),"ok","faux"))</f>
        <v xml:space="preserve"> </v>
      </c>
      <c r="S6" s="167"/>
    </row>
    <row r="7" spans="1:19" ht="20.75" customHeight="1">
      <c r="A7" s="39">
        <v>2</v>
      </c>
      <c r="B7" s="92"/>
      <c r="C7" s="155"/>
      <c r="D7" s="156"/>
      <c r="E7" s="89"/>
      <c r="F7" s="93"/>
      <c r="G7" s="94"/>
      <c r="H7" s="44"/>
      <c r="I7" s="29" t="str">
        <f>IFERROR(VLOOKUP($C7,Règlement!$A$4:$F$7,3,FALSE)," ")</f>
        <v xml:space="preserve"> </v>
      </c>
      <c r="J7" s="13" t="str">
        <f>IFERROR(VLOOKUP($C7,Règlement!$A$4:$F$7,4,FALSE)," ")</f>
        <v xml:space="preserve"> </v>
      </c>
      <c r="K7" s="13" t="str">
        <f>IFERROR(VLOOKUP($C7,Règlement!$A$4:$F$7,5,FALSE)," ")</f>
        <v xml:space="preserve"> </v>
      </c>
      <c r="L7" s="14" t="str">
        <f>IFERROR(VLOOKUP($C7,Règlement!$A$4:$F$7,6,FALSE)," ")</f>
        <v xml:space="preserve"> </v>
      </c>
      <c r="M7" s="77" t="str">
        <f t="shared" si="3"/>
        <v xml:space="preserve"> </v>
      </c>
      <c r="N7" s="76" t="str">
        <f t="shared" si="4"/>
        <v xml:space="preserve"> </v>
      </c>
      <c r="O7" s="78" t="str">
        <f t="shared" si="5"/>
        <v xml:space="preserve"> </v>
      </c>
      <c r="P7" s="162" t="str">
        <f t="shared" ref="P7:P26" si="7">IF(E7=0," ",IF(AND((E7&gt;=F7),(E7-F7&lt;=7)),"ok","faux"))</f>
        <v xml:space="preserve"> </v>
      </c>
      <c r="Q7" s="163"/>
      <c r="R7" s="168" t="str">
        <f t="shared" si="6"/>
        <v xml:space="preserve"> </v>
      </c>
      <c r="S7" s="163"/>
    </row>
    <row r="8" spans="1:19" ht="20.75" customHeight="1">
      <c r="A8" s="39">
        <v>3</v>
      </c>
      <c r="B8" s="95"/>
      <c r="C8" s="155"/>
      <c r="D8" s="156"/>
      <c r="E8" s="89"/>
      <c r="F8" s="93"/>
      <c r="G8" s="94"/>
      <c r="H8" s="44"/>
      <c r="I8" s="29" t="str">
        <f>IFERROR(VLOOKUP($C8,Règlement!$A$4:$F$7,3,FALSE)," ")</f>
        <v xml:space="preserve"> </v>
      </c>
      <c r="J8" s="13" t="str">
        <f>IFERROR(VLOOKUP($C8,Règlement!$A$4:$F$7,4,FALSE)," ")</f>
        <v xml:space="preserve"> </v>
      </c>
      <c r="K8" s="13" t="str">
        <f>IFERROR(VLOOKUP($C8,Règlement!$A$4:$F$7,5,FALSE)," ")</f>
        <v xml:space="preserve"> </v>
      </c>
      <c r="L8" s="14" t="str">
        <f>IFERROR(VLOOKUP($C8,Règlement!$A$4:$F$7,6,FALSE)," ")</f>
        <v xml:space="preserve"> </v>
      </c>
      <c r="M8" s="77" t="str">
        <f t="shared" si="3"/>
        <v xml:space="preserve"> </v>
      </c>
      <c r="N8" s="76" t="str">
        <f t="shared" si="4"/>
        <v xml:space="preserve"> </v>
      </c>
      <c r="O8" s="78" t="str">
        <f t="shared" si="5"/>
        <v xml:space="preserve"> </v>
      </c>
      <c r="P8" s="162" t="str">
        <f t="shared" si="7"/>
        <v xml:space="preserve"> </v>
      </c>
      <c r="Q8" s="163"/>
      <c r="R8" s="168" t="str">
        <f t="shared" si="6"/>
        <v xml:space="preserve"> </v>
      </c>
      <c r="S8" s="163"/>
    </row>
    <row r="9" spans="1:19" ht="20.75" customHeight="1">
      <c r="A9" s="39">
        <v>4</v>
      </c>
      <c r="B9" s="95"/>
      <c r="C9" s="155"/>
      <c r="D9" s="156"/>
      <c r="E9" s="89"/>
      <c r="F9" s="93"/>
      <c r="G9" s="94"/>
      <c r="H9" s="44"/>
      <c r="I9" s="29" t="str">
        <f>IFERROR(VLOOKUP($C9,Règlement!$A$4:$F$7,3,FALSE)," ")</f>
        <v xml:space="preserve"> </v>
      </c>
      <c r="J9" s="13" t="str">
        <f>IFERROR(VLOOKUP($C9,Règlement!$A$4:$F$7,4,FALSE)," ")</f>
        <v xml:space="preserve"> </v>
      </c>
      <c r="K9" s="13" t="str">
        <f>IFERROR(VLOOKUP($C9,Règlement!$A$4:$F$7,5,FALSE)," ")</f>
        <v xml:space="preserve"> </v>
      </c>
      <c r="L9" s="14" t="str">
        <f>IFERROR(VLOOKUP($C9,Règlement!$A$4:$F$7,6,FALSE)," ")</f>
        <v xml:space="preserve"> </v>
      </c>
      <c r="M9" s="77" t="str">
        <f t="shared" si="3"/>
        <v xml:space="preserve"> </v>
      </c>
      <c r="N9" s="76" t="str">
        <f t="shared" si="4"/>
        <v xml:space="preserve"> </v>
      </c>
      <c r="O9" s="78" t="str">
        <f t="shared" si="5"/>
        <v xml:space="preserve"> </v>
      </c>
      <c r="P9" s="162" t="str">
        <f t="shared" si="7"/>
        <v xml:space="preserve"> </v>
      </c>
      <c r="Q9" s="163"/>
      <c r="R9" s="168" t="str">
        <f t="shared" si="6"/>
        <v xml:space="preserve"> </v>
      </c>
      <c r="S9" s="163"/>
    </row>
    <row r="10" spans="1:19" ht="20.75" customHeight="1">
      <c r="A10" s="39">
        <v>5</v>
      </c>
      <c r="B10" s="120"/>
      <c r="C10" s="155"/>
      <c r="D10" s="156"/>
      <c r="E10" s="89"/>
      <c r="F10" s="93"/>
      <c r="G10" s="94"/>
      <c r="H10" s="44"/>
      <c r="I10" s="29" t="str">
        <f>IFERROR(VLOOKUP($C10,Règlement!$A$4:$F$7,3,FALSE)," ")</f>
        <v xml:space="preserve"> </v>
      </c>
      <c r="J10" s="13" t="str">
        <f>IFERROR(VLOOKUP($C10,Règlement!$A$4:$F$7,4,FALSE)," ")</f>
        <v xml:space="preserve"> </v>
      </c>
      <c r="K10" s="13" t="str">
        <f>IFERROR(VLOOKUP($C10,Règlement!$A$4:$F$7,5,FALSE)," ")</f>
        <v xml:space="preserve"> </v>
      </c>
      <c r="L10" s="14" t="str">
        <f>IFERROR(VLOOKUP($C10,Règlement!$A$4:$F$7,6,FALSE)," ")</f>
        <v xml:space="preserve"> </v>
      </c>
      <c r="M10" s="77" t="str">
        <f t="shared" si="3"/>
        <v xml:space="preserve"> </v>
      </c>
      <c r="N10" s="76" t="str">
        <f t="shared" si="4"/>
        <v xml:space="preserve"> </v>
      </c>
      <c r="O10" s="78" t="str">
        <f t="shared" si="5"/>
        <v xml:space="preserve"> </v>
      </c>
      <c r="P10" s="162" t="str">
        <f t="shared" si="7"/>
        <v xml:space="preserve"> </v>
      </c>
      <c r="Q10" s="163"/>
      <c r="R10" s="168" t="str">
        <f>IF(F10=0," ",IF(AND((F10&gt;=G10),(F10-G10&lt;=7)),"ok","faux"))</f>
        <v xml:space="preserve"> </v>
      </c>
      <c r="S10" s="163"/>
    </row>
    <row r="11" spans="1:19" ht="20.75" customHeight="1">
      <c r="A11" s="39">
        <v>6</v>
      </c>
      <c r="B11" s="95"/>
      <c r="C11" s="155"/>
      <c r="D11" s="156"/>
      <c r="E11" s="89"/>
      <c r="F11" s="93"/>
      <c r="G11" s="94"/>
      <c r="H11" s="44"/>
      <c r="I11" s="29" t="str">
        <f>IFERROR(VLOOKUP($C11,Règlement!$A$4:$F$7,3,FALSE)," ")</f>
        <v xml:space="preserve"> </v>
      </c>
      <c r="J11" s="13" t="str">
        <f>IFERROR(VLOOKUP($C11,Règlement!$A$4:$F$7,4,FALSE)," ")</f>
        <v xml:space="preserve"> </v>
      </c>
      <c r="K11" s="13" t="str">
        <f>IFERROR(VLOOKUP($C11,Règlement!$A$4:$F$7,5,FALSE)," ")</f>
        <v xml:space="preserve"> </v>
      </c>
      <c r="L11" s="14" t="str">
        <f>IFERROR(VLOOKUP($C11,Règlement!$A$4:$F$7,6,FALSE)," ")</f>
        <v xml:space="preserve"> </v>
      </c>
      <c r="M11" s="77" t="str">
        <f t="shared" si="3"/>
        <v xml:space="preserve"> </v>
      </c>
      <c r="N11" s="76" t="str">
        <f t="shared" si="4"/>
        <v xml:space="preserve"> </v>
      </c>
      <c r="O11" s="78" t="str">
        <f t="shared" si="5"/>
        <v xml:space="preserve"> </v>
      </c>
      <c r="P11" s="162" t="str">
        <f t="shared" si="7"/>
        <v xml:space="preserve"> </v>
      </c>
      <c r="Q11" s="163"/>
      <c r="R11" s="168" t="str">
        <f t="shared" ref="R11:R26" si="8">IF(F11=0," ",IF(AND((F11&gt;=G11),(F11-G11&lt;=7)),"ok","faux"))</f>
        <v xml:space="preserve"> </v>
      </c>
      <c r="S11" s="163"/>
    </row>
    <row r="12" spans="1:19" ht="20.75" customHeight="1">
      <c r="A12" s="39">
        <v>7</v>
      </c>
      <c r="B12" s="95"/>
      <c r="C12" s="155"/>
      <c r="D12" s="156"/>
      <c r="E12" s="89"/>
      <c r="F12" s="93"/>
      <c r="G12" s="94"/>
      <c r="H12" s="44"/>
      <c r="I12" s="29" t="str">
        <f>IFERROR(VLOOKUP($C12,Règlement!$A$4:$F$7,3,FALSE)," ")</f>
        <v xml:space="preserve"> </v>
      </c>
      <c r="J12" s="13" t="str">
        <f>IFERROR(VLOOKUP($C12,Règlement!$A$4:$F$7,4,FALSE)," ")</f>
        <v xml:space="preserve"> </v>
      </c>
      <c r="K12" s="13" t="str">
        <f>IFERROR(VLOOKUP($C12,Règlement!$A$4:$F$7,5,FALSE)," ")</f>
        <v xml:space="preserve"> </v>
      </c>
      <c r="L12" s="14" t="str">
        <f>IFERROR(VLOOKUP($C12,Règlement!$A$4:$F$7,6,FALSE)," ")</f>
        <v xml:space="preserve"> </v>
      </c>
      <c r="M12" s="77" t="str">
        <f t="shared" si="3"/>
        <v xml:space="preserve"> </v>
      </c>
      <c r="N12" s="76" t="str">
        <f t="shared" si="4"/>
        <v xml:space="preserve"> </v>
      </c>
      <c r="O12" s="78" t="str">
        <f t="shared" si="5"/>
        <v xml:space="preserve"> </v>
      </c>
      <c r="P12" s="162" t="str">
        <f t="shared" si="7"/>
        <v xml:space="preserve"> </v>
      </c>
      <c r="Q12" s="163"/>
      <c r="R12" s="168" t="str">
        <f t="shared" si="8"/>
        <v xml:space="preserve"> </v>
      </c>
      <c r="S12" s="163"/>
    </row>
    <row r="13" spans="1:19" ht="20.75" customHeight="1">
      <c r="A13" s="39">
        <v>8</v>
      </c>
      <c r="B13" s="95"/>
      <c r="C13" s="155"/>
      <c r="D13" s="156"/>
      <c r="E13" s="89"/>
      <c r="F13" s="93"/>
      <c r="G13" s="94"/>
      <c r="H13" s="44"/>
      <c r="I13" s="29" t="str">
        <f>IFERROR(VLOOKUP($C13,Règlement!$A$4:$F$7,3,FALSE)," ")</f>
        <v xml:space="preserve"> </v>
      </c>
      <c r="J13" s="13" t="str">
        <f>IFERROR(VLOOKUP($C13,Règlement!$A$4:$F$7,4,FALSE)," ")</f>
        <v xml:space="preserve"> </v>
      </c>
      <c r="K13" s="13" t="str">
        <f>IFERROR(VLOOKUP($C13,Règlement!$A$4:$F$7,5,FALSE)," ")</f>
        <v xml:space="preserve"> </v>
      </c>
      <c r="L13" s="14" t="str">
        <f>IFERROR(VLOOKUP($C13,Règlement!$A$4:$F$7,6,FALSE)," ")</f>
        <v xml:space="preserve"> </v>
      </c>
      <c r="M13" s="77" t="str">
        <f t="shared" si="3"/>
        <v xml:space="preserve"> </v>
      </c>
      <c r="N13" s="76" t="str">
        <f t="shared" si="4"/>
        <v xml:space="preserve"> </v>
      </c>
      <c r="O13" s="78" t="str">
        <f t="shared" si="5"/>
        <v xml:space="preserve"> </v>
      </c>
      <c r="P13" s="162" t="str">
        <f t="shared" si="7"/>
        <v xml:space="preserve"> </v>
      </c>
      <c r="Q13" s="163"/>
      <c r="R13" s="168" t="str">
        <f t="shared" si="8"/>
        <v xml:space="preserve"> </v>
      </c>
      <c r="S13" s="163"/>
    </row>
    <row r="14" spans="1:19" ht="20.75" customHeight="1">
      <c r="A14" s="39">
        <v>9</v>
      </c>
      <c r="B14" s="95"/>
      <c r="C14" s="155"/>
      <c r="D14" s="156"/>
      <c r="E14" s="89"/>
      <c r="F14" s="93"/>
      <c r="G14" s="94"/>
      <c r="H14" s="44"/>
      <c r="I14" s="29" t="str">
        <f>IFERROR(VLOOKUP($C14,Règlement!$A$4:$F$7,3,FALSE)," ")</f>
        <v xml:space="preserve"> </v>
      </c>
      <c r="J14" s="13" t="str">
        <f>IFERROR(VLOOKUP($C14,Règlement!$A$4:$F$7,4,FALSE)," ")</f>
        <v xml:space="preserve"> </v>
      </c>
      <c r="K14" s="13" t="str">
        <f>IFERROR(VLOOKUP($C14,Règlement!$A$4:$F$7,5,FALSE)," ")</f>
        <v xml:space="preserve"> </v>
      </c>
      <c r="L14" s="14" t="str">
        <f>IFERROR(VLOOKUP($C14,Règlement!$A$4:$F$7,6,FALSE)," ")</f>
        <v xml:space="preserve"> </v>
      </c>
      <c r="M14" s="77" t="str">
        <f t="shared" si="3"/>
        <v xml:space="preserve"> </v>
      </c>
      <c r="N14" s="76" t="str">
        <f t="shared" si="4"/>
        <v xml:space="preserve"> </v>
      </c>
      <c r="O14" s="78" t="str">
        <f t="shared" si="5"/>
        <v xml:space="preserve"> </v>
      </c>
      <c r="P14" s="162" t="str">
        <f t="shared" si="7"/>
        <v xml:space="preserve"> </v>
      </c>
      <c r="Q14" s="163"/>
      <c r="R14" s="168" t="str">
        <f t="shared" si="8"/>
        <v xml:space="preserve"> </v>
      </c>
      <c r="S14" s="163"/>
    </row>
    <row r="15" spans="1:19" ht="20.75" customHeight="1">
      <c r="A15" s="39">
        <v>10</v>
      </c>
      <c r="B15" s="95"/>
      <c r="C15" s="155"/>
      <c r="D15" s="156"/>
      <c r="E15" s="89"/>
      <c r="F15" s="93"/>
      <c r="G15" s="94"/>
      <c r="H15" s="44"/>
      <c r="I15" s="29" t="str">
        <f>IFERROR(VLOOKUP($C15,Règlement!$A$4:$F$7,3,FALSE)," ")</f>
        <v xml:space="preserve"> </v>
      </c>
      <c r="J15" s="13" t="str">
        <f>IFERROR(VLOOKUP($C15,Règlement!$A$4:$F$7,4,FALSE)," ")</f>
        <v xml:space="preserve"> </v>
      </c>
      <c r="K15" s="13" t="str">
        <f>IFERROR(VLOOKUP($C15,Règlement!$A$4:$F$7,5,FALSE)," ")</f>
        <v xml:space="preserve"> </v>
      </c>
      <c r="L15" s="14" t="str">
        <f>IFERROR(VLOOKUP($C15,Règlement!$A$4:$F$7,6,FALSE)," ")</f>
        <v xml:space="preserve"> </v>
      </c>
      <c r="M15" s="77" t="str">
        <f t="shared" si="3"/>
        <v xml:space="preserve"> </v>
      </c>
      <c r="N15" s="76" t="str">
        <f t="shared" si="4"/>
        <v xml:space="preserve"> </v>
      </c>
      <c r="O15" s="78" t="str">
        <f t="shared" si="5"/>
        <v xml:space="preserve"> </v>
      </c>
      <c r="P15" s="162" t="str">
        <f t="shared" si="7"/>
        <v xml:space="preserve"> </v>
      </c>
      <c r="Q15" s="163"/>
      <c r="R15" s="168" t="str">
        <f t="shared" si="8"/>
        <v xml:space="preserve"> </v>
      </c>
      <c r="S15" s="163"/>
    </row>
    <row r="16" spans="1:19" ht="20.75" customHeight="1">
      <c r="A16" s="39">
        <v>11</v>
      </c>
      <c r="B16" s="95"/>
      <c r="C16" s="155"/>
      <c r="D16" s="156"/>
      <c r="E16" s="89"/>
      <c r="F16" s="93"/>
      <c r="G16" s="94"/>
      <c r="H16" s="44"/>
      <c r="I16" s="29" t="str">
        <f>IFERROR(VLOOKUP($C16,Règlement!$A$4:$F$7,3,FALSE)," ")</f>
        <v xml:space="preserve"> </v>
      </c>
      <c r="J16" s="13" t="str">
        <f>IFERROR(VLOOKUP($C16,Règlement!$A$4:$F$7,4,FALSE)," ")</f>
        <v xml:space="preserve"> </v>
      </c>
      <c r="K16" s="13" t="str">
        <f>IFERROR(VLOOKUP($C16,Règlement!$A$4:$F$7,5,FALSE)," ")</f>
        <v xml:space="preserve"> </v>
      </c>
      <c r="L16" s="14" t="str">
        <f>IFERROR(VLOOKUP($C16,Règlement!$A$4:$F$7,6,FALSE)," ")</f>
        <v xml:space="preserve"> </v>
      </c>
      <c r="M16" s="77" t="str">
        <f t="shared" si="3"/>
        <v xml:space="preserve"> </v>
      </c>
      <c r="N16" s="76" t="str">
        <f t="shared" si="4"/>
        <v xml:space="preserve"> </v>
      </c>
      <c r="O16" s="78" t="str">
        <f t="shared" si="5"/>
        <v xml:space="preserve"> </v>
      </c>
      <c r="P16" s="162" t="str">
        <f t="shared" si="7"/>
        <v xml:space="preserve"> </v>
      </c>
      <c r="Q16" s="163"/>
      <c r="R16" s="168" t="str">
        <f t="shared" si="8"/>
        <v xml:space="preserve"> </v>
      </c>
      <c r="S16" s="163"/>
    </row>
    <row r="17" spans="1:206" ht="20.75" customHeight="1">
      <c r="A17" s="39">
        <v>12</v>
      </c>
      <c r="B17" s="95"/>
      <c r="C17" s="155"/>
      <c r="D17" s="156"/>
      <c r="E17" s="89"/>
      <c r="F17" s="93"/>
      <c r="G17" s="94"/>
      <c r="H17" s="44"/>
      <c r="I17" s="29" t="str">
        <f>IFERROR(VLOOKUP($C17,Règlement!$A$4:$F$7,3,FALSE)," ")</f>
        <v xml:space="preserve"> </v>
      </c>
      <c r="J17" s="13" t="str">
        <f>IFERROR(VLOOKUP($C17,Règlement!$A$4:$F$7,4,FALSE)," ")</f>
        <v xml:space="preserve"> </v>
      </c>
      <c r="K17" s="13" t="str">
        <f>IFERROR(VLOOKUP($C17,Règlement!$A$4:$F$7,5,FALSE)," ")</f>
        <v xml:space="preserve"> </v>
      </c>
      <c r="L17" s="14" t="str">
        <f>IFERROR(VLOOKUP($C17,Règlement!$A$4:$F$7,6,FALSE)," ")</f>
        <v xml:space="preserve"> </v>
      </c>
      <c r="M17" s="77" t="str">
        <f t="shared" si="3"/>
        <v xml:space="preserve"> </v>
      </c>
      <c r="N17" s="76" t="str">
        <f t="shared" si="4"/>
        <v xml:space="preserve"> </v>
      </c>
      <c r="O17" s="78" t="str">
        <f t="shared" si="5"/>
        <v xml:space="preserve"> </v>
      </c>
      <c r="P17" s="162" t="str">
        <f t="shared" si="7"/>
        <v xml:space="preserve"> </v>
      </c>
      <c r="Q17" s="163"/>
      <c r="R17" s="168" t="str">
        <f t="shared" si="8"/>
        <v xml:space="preserve"> </v>
      </c>
      <c r="S17" s="163"/>
    </row>
    <row r="18" spans="1:206" ht="20.75" customHeight="1">
      <c r="A18" s="39">
        <v>13</v>
      </c>
      <c r="B18" s="95"/>
      <c r="C18" s="155"/>
      <c r="D18" s="156"/>
      <c r="E18" s="89"/>
      <c r="F18" s="93"/>
      <c r="G18" s="94"/>
      <c r="H18" s="44"/>
      <c r="I18" s="29" t="str">
        <f>IFERROR(VLOOKUP($C18,Règlement!$A$4:$F$7,3,FALSE)," ")</f>
        <v xml:space="preserve"> </v>
      </c>
      <c r="J18" s="13" t="str">
        <f>IFERROR(VLOOKUP($C18,Règlement!$A$4:$F$7,4,FALSE)," ")</f>
        <v xml:space="preserve"> </v>
      </c>
      <c r="K18" s="13" t="str">
        <f>IFERROR(VLOOKUP($C18,Règlement!$A$4:$F$7,5,FALSE)," ")</f>
        <v xml:space="preserve"> </v>
      </c>
      <c r="L18" s="14" t="str">
        <f>IFERROR(VLOOKUP($C18,Règlement!$A$4:$F$7,6,FALSE)," ")</f>
        <v xml:space="preserve"> </v>
      </c>
      <c r="M18" s="77" t="str">
        <f t="shared" si="3"/>
        <v xml:space="preserve"> </v>
      </c>
      <c r="N18" s="76" t="str">
        <f t="shared" si="4"/>
        <v xml:space="preserve"> </v>
      </c>
      <c r="O18" s="78" t="str">
        <f t="shared" si="5"/>
        <v xml:space="preserve"> </v>
      </c>
      <c r="P18" s="162" t="str">
        <f t="shared" si="7"/>
        <v xml:space="preserve"> </v>
      </c>
      <c r="Q18" s="163"/>
      <c r="R18" s="168" t="str">
        <f t="shared" si="8"/>
        <v xml:space="preserve"> </v>
      </c>
      <c r="S18" s="163"/>
    </row>
    <row r="19" spans="1:206" ht="20.75" customHeight="1">
      <c r="A19" s="39">
        <v>14</v>
      </c>
      <c r="B19" s="95"/>
      <c r="C19" s="155"/>
      <c r="D19" s="156"/>
      <c r="E19" s="89"/>
      <c r="F19" s="93"/>
      <c r="G19" s="94"/>
      <c r="H19" s="44"/>
      <c r="I19" s="29" t="str">
        <f>IFERROR(VLOOKUP($C19,Règlement!$A$4:$F$7,3,FALSE)," ")</f>
        <v xml:space="preserve"> </v>
      </c>
      <c r="J19" s="13" t="str">
        <f>IFERROR(VLOOKUP($C19,Règlement!$A$4:$F$7,4,FALSE)," ")</f>
        <v xml:space="preserve"> </v>
      </c>
      <c r="K19" s="13" t="str">
        <f>IFERROR(VLOOKUP($C19,Règlement!$A$4:$F$7,5,FALSE)," ")</f>
        <v xml:space="preserve"> </v>
      </c>
      <c r="L19" s="14" t="str">
        <f>IFERROR(VLOOKUP($C19,Règlement!$A$4:$F$7,6,FALSE)," ")</f>
        <v xml:space="preserve"> </v>
      </c>
      <c r="M19" s="77" t="str">
        <f t="shared" si="3"/>
        <v xml:space="preserve"> </v>
      </c>
      <c r="N19" s="76" t="str">
        <f t="shared" si="4"/>
        <v xml:space="preserve"> </v>
      </c>
      <c r="O19" s="78" t="str">
        <f t="shared" si="5"/>
        <v xml:space="preserve"> </v>
      </c>
      <c r="P19" s="162" t="str">
        <f t="shared" si="7"/>
        <v xml:space="preserve"> </v>
      </c>
      <c r="Q19" s="163"/>
      <c r="R19" s="168" t="str">
        <f t="shared" si="8"/>
        <v xml:space="preserve"> </v>
      </c>
      <c r="S19" s="163"/>
    </row>
    <row r="20" spans="1:206" ht="20.75" customHeight="1">
      <c r="A20" s="39">
        <v>15</v>
      </c>
      <c r="B20" s="95"/>
      <c r="C20" s="155"/>
      <c r="D20" s="156"/>
      <c r="E20" s="89"/>
      <c r="F20" s="93"/>
      <c r="G20" s="94"/>
      <c r="H20" s="44"/>
      <c r="I20" s="29" t="str">
        <f>IFERROR(VLOOKUP($C20,Règlement!$A$4:$F$7,3,FALSE)," ")</f>
        <v xml:space="preserve"> </v>
      </c>
      <c r="J20" s="13" t="str">
        <f>IFERROR(VLOOKUP($C20,Règlement!$A$4:$F$7,4,FALSE)," ")</f>
        <v xml:space="preserve"> </v>
      </c>
      <c r="K20" s="13" t="str">
        <f>IFERROR(VLOOKUP($C20,Règlement!$A$4:$F$7,5,FALSE)," ")</f>
        <v xml:space="preserve"> </v>
      </c>
      <c r="L20" s="14" t="str">
        <f>IFERROR(VLOOKUP($C20,Règlement!$A$4:$F$7,6,FALSE)," ")</f>
        <v xml:space="preserve"> </v>
      </c>
      <c r="M20" s="77" t="str">
        <f t="shared" si="3"/>
        <v xml:space="preserve"> </v>
      </c>
      <c r="N20" s="76" t="str">
        <f t="shared" si="4"/>
        <v xml:space="preserve"> </v>
      </c>
      <c r="O20" s="78" t="str">
        <f t="shared" si="5"/>
        <v xml:space="preserve"> </v>
      </c>
      <c r="P20" s="162" t="str">
        <f t="shared" si="7"/>
        <v xml:space="preserve"> </v>
      </c>
      <c r="Q20" s="163"/>
      <c r="R20" s="168" t="str">
        <f t="shared" si="8"/>
        <v xml:space="preserve"> </v>
      </c>
      <c r="S20" s="163"/>
    </row>
    <row r="21" spans="1:206" ht="20.75" customHeight="1">
      <c r="A21" s="39">
        <v>16</v>
      </c>
      <c r="B21" s="95"/>
      <c r="C21" s="155"/>
      <c r="D21" s="156"/>
      <c r="E21" s="89"/>
      <c r="F21" s="93"/>
      <c r="G21" s="94"/>
      <c r="H21" s="44"/>
      <c r="I21" s="29" t="str">
        <f>IFERROR(VLOOKUP($C21,Règlement!$A$4:$F$7,3,FALSE)," ")</f>
        <v xml:space="preserve"> </v>
      </c>
      <c r="J21" s="13" t="str">
        <f>IFERROR(VLOOKUP($C21,Règlement!$A$4:$F$7,4,FALSE)," ")</f>
        <v xml:space="preserve"> </v>
      </c>
      <c r="K21" s="13" t="str">
        <f>IFERROR(VLOOKUP($C21,Règlement!$A$4:$F$7,5,FALSE)," ")</f>
        <v xml:space="preserve"> </v>
      </c>
      <c r="L21" s="14" t="str">
        <f>IFERROR(VLOOKUP($C21,Règlement!$A$4:$F$7,6,FALSE)," ")</f>
        <v xml:space="preserve"> </v>
      </c>
      <c r="M21" s="77" t="str">
        <f t="shared" si="3"/>
        <v xml:space="preserve"> </v>
      </c>
      <c r="N21" s="76" t="str">
        <f t="shared" si="4"/>
        <v xml:space="preserve"> </v>
      </c>
      <c r="O21" s="78" t="str">
        <f t="shared" si="5"/>
        <v xml:space="preserve"> </v>
      </c>
      <c r="P21" s="162" t="str">
        <f t="shared" si="7"/>
        <v xml:space="preserve"> </v>
      </c>
      <c r="Q21" s="163"/>
      <c r="R21" s="168" t="str">
        <f t="shared" si="8"/>
        <v xml:space="preserve"> </v>
      </c>
      <c r="S21" s="163"/>
    </row>
    <row r="22" spans="1:206" ht="20.75" customHeight="1">
      <c r="A22" s="39">
        <v>17</v>
      </c>
      <c r="B22" s="95"/>
      <c r="C22" s="155"/>
      <c r="D22" s="156"/>
      <c r="E22" s="89"/>
      <c r="F22" s="93"/>
      <c r="G22" s="94"/>
      <c r="H22" s="44"/>
      <c r="I22" s="29" t="str">
        <f>IFERROR(VLOOKUP($C22,Règlement!$A$4:$F$7,3,FALSE)," ")</f>
        <v xml:space="preserve"> </v>
      </c>
      <c r="J22" s="13" t="str">
        <f>IFERROR(VLOOKUP($C22,Règlement!$A$4:$F$7,4,FALSE)," ")</f>
        <v xml:space="preserve"> </v>
      </c>
      <c r="K22" s="13" t="str">
        <f>IFERROR(VLOOKUP($C22,Règlement!$A$4:$F$7,5,FALSE)," ")</f>
        <v xml:space="preserve"> </v>
      </c>
      <c r="L22" s="14" t="str">
        <f>IFERROR(VLOOKUP($C22,Règlement!$A$4:$F$7,6,FALSE)," ")</f>
        <v xml:space="preserve"> </v>
      </c>
      <c r="M22" s="77" t="str">
        <f t="shared" si="3"/>
        <v xml:space="preserve"> </v>
      </c>
      <c r="N22" s="76" t="str">
        <f t="shared" si="4"/>
        <v xml:space="preserve"> </v>
      </c>
      <c r="O22" s="78" t="str">
        <f t="shared" si="5"/>
        <v xml:space="preserve"> </v>
      </c>
      <c r="P22" s="162" t="str">
        <f t="shared" si="7"/>
        <v xml:space="preserve"> </v>
      </c>
      <c r="Q22" s="163"/>
      <c r="R22" s="168" t="str">
        <f t="shared" si="8"/>
        <v xml:space="preserve"> </v>
      </c>
      <c r="S22" s="163"/>
    </row>
    <row r="23" spans="1:206" ht="20.75" customHeight="1">
      <c r="A23" s="39">
        <v>18</v>
      </c>
      <c r="B23" s="95"/>
      <c r="C23" s="155"/>
      <c r="D23" s="156"/>
      <c r="E23" s="89"/>
      <c r="F23" s="93"/>
      <c r="G23" s="94"/>
      <c r="H23" s="44"/>
      <c r="I23" s="29" t="str">
        <f>IFERROR(VLOOKUP($C23,Règlement!$A$4:$F$7,3,FALSE)," ")</f>
        <v xml:space="preserve"> </v>
      </c>
      <c r="J23" s="13" t="str">
        <f>IFERROR(VLOOKUP($C23,Règlement!$A$4:$F$7,4,FALSE)," ")</f>
        <v xml:space="preserve"> </v>
      </c>
      <c r="K23" s="13" t="str">
        <f>IFERROR(VLOOKUP($C23,Règlement!$A$4:$F$7,5,FALSE)," ")</f>
        <v xml:space="preserve"> </v>
      </c>
      <c r="L23" s="14" t="str">
        <f>IFERROR(VLOOKUP($C23,Règlement!$A$4:$F$7,6,FALSE)," ")</f>
        <v xml:space="preserve"> </v>
      </c>
      <c r="M23" s="77" t="str">
        <f t="shared" si="3"/>
        <v xml:space="preserve"> </v>
      </c>
      <c r="N23" s="76" t="str">
        <f t="shared" si="4"/>
        <v xml:space="preserve"> </v>
      </c>
      <c r="O23" s="78" t="str">
        <f t="shared" si="5"/>
        <v xml:space="preserve"> </v>
      </c>
      <c r="P23" s="162" t="str">
        <f t="shared" si="7"/>
        <v xml:space="preserve"> </v>
      </c>
      <c r="Q23" s="163"/>
      <c r="R23" s="168" t="str">
        <f t="shared" si="8"/>
        <v xml:space="preserve"> </v>
      </c>
      <c r="S23" s="163"/>
    </row>
    <row r="24" spans="1:206" ht="20.75" customHeight="1">
      <c r="A24" s="39">
        <v>19</v>
      </c>
      <c r="B24" s="95"/>
      <c r="C24" s="155"/>
      <c r="D24" s="156"/>
      <c r="E24" s="89"/>
      <c r="F24" s="93"/>
      <c r="G24" s="94"/>
      <c r="H24" s="44"/>
      <c r="I24" s="29" t="str">
        <f>IFERROR(VLOOKUP($C24,Règlement!$A$4:$F$7,3,FALSE)," ")</f>
        <v xml:space="preserve"> </v>
      </c>
      <c r="J24" s="13" t="str">
        <f>IFERROR(VLOOKUP($C24,Règlement!$A$4:$F$7,4,FALSE)," ")</f>
        <v xml:space="preserve"> </v>
      </c>
      <c r="K24" s="13" t="str">
        <f>IFERROR(VLOOKUP($C24,Règlement!$A$4:$F$7,5,FALSE)," ")</f>
        <v xml:space="preserve"> </v>
      </c>
      <c r="L24" s="14" t="str">
        <f>IFERROR(VLOOKUP($C24,Règlement!$A$4:$F$7,6,FALSE)," ")</f>
        <v xml:space="preserve"> </v>
      </c>
      <c r="M24" s="77" t="str">
        <f t="shared" si="3"/>
        <v xml:space="preserve"> </v>
      </c>
      <c r="N24" s="76" t="str">
        <f t="shared" si="4"/>
        <v xml:space="preserve"> </v>
      </c>
      <c r="O24" s="78" t="str">
        <f t="shared" si="5"/>
        <v xml:space="preserve"> </v>
      </c>
      <c r="P24" s="162" t="str">
        <f t="shared" si="7"/>
        <v xml:space="preserve"> </v>
      </c>
      <c r="Q24" s="163"/>
      <c r="R24" s="168" t="str">
        <f t="shared" si="8"/>
        <v xml:space="preserve"> </v>
      </c>
      <c r="S24" s="163"/>
    </row>
    <row r="25" spans="1:206" ht="20.75" customHeight="1">
      <c r="A25" s="39">
        <v>20</v>
      </c>
      <c r="B25" s="95"/>
      <c r="C25" s="155"/>
      <c r="D25" s="156"/>
      <c r="E25" s="89"/>
      <c r="F25" s="93"/>
      <c r="G25" s="94"/>
      <c r="H25" s="44"/>
      <c r="I25" s="29" t="str">
        <f>IFERROR(VLOOKUP($C25,Règlement!$A$4:$F$7,3,FALSE)," ")</f>
        <v xml:space="preserve"> </v>
      </c>
      <c r="J25" s="13" t="str">
        <f>IFERROR(VLOOKUP($C25,Règlement!$A$4:$F$7,4,FALSE)," ")</f>
        <v xml:space="preserve"> </v>
      </c>
      <c r="K25" s="13" t="str">
        <f>IFERROR(VLOOKUP($C25,Règlement!$A$4:$F$7,5,FALSE)," ")</f>
        <v xml:space="preserve"> </v>
      </c>
      <c r="L25" s="14" t="str">
        <f>IFERROR(VLOOKUP($C25,Règlement!$A$4:$F$7,6,FALSE)," ")</f>
        <v xml:space="preserve"> </v>
      </c>
      <c r="M25" s="77" t="str">
        <f t="shared" si="3"/>
        <v xml:space="preserve"> </v>
      </c>
      <c r="N25" s="76" t="str">
        <f t="shared" si="4"/>
        <v xml:space="preserve"> </v>
      </c>
      <c r="O25" s="78" t="str">
        <f t="shared" si="5"/>
        <v xml:space="preserve"> </v>
      </c>
      <c r="P25" s="162" t="str">
        <f t="shared" si="7"/>
        <v xml:space="preserve"> </v>
      </c>
      <c r="Q25" s="163"/>
      <c r="R25" s="168" t="str">
        <f t="shared" si="8"/>
        <v xml:space="preserve"> </v>
      </c>
      <c r="S25" s="163"/>
    </row>
    <row r="26" spans="1:206" ht="20.75" customHeight="1" thickBot="1">
      <c r="A26" s="40">
        <v>21</v>
      </c>
      <c r="B26" s="96"/>
      <c r="C26" s="157"/>
      <c r="D26" s="158"/>
      <c r="E26" s="97"/>
      <c r="F26" s="98"/>
      <c r="G26" s="99"/>
      <c r="H26" s="44"/>
      <c r="I26" s="30" t="str">
        <f>IFERROR(VLOOKUP($C26,Règlement!$A$4:$F$7,3,FALSE)," ")</f>
        <v xml:space="preserve"> </v>
      </c>
      <c r="J26" s="31" t="str">
        <f>IFERROR(VLOOKUP($C26,Règlement!$A$4:$F$7,4,FALSE)," ")</f>
        <v xml:space="preserve"> </v>
      </c>
      <c r="K26" s="31" t="str">
        <f>IFERROR(VLOOKUP($C26,Règlement!$A$4:$F$7,5,FALSE)," ")</f>
        <v xml:space="preserve"> </v>
      </c>
      <c r="L26" s="75" t="str">
        <f>IFERROR(VLOOKUP($C26,Règlement!$A$4:$F$7,6,FALSE)," ")</f>
        <v xml:space="preserve"> </v>
      </c>
      <c r="M26" s="79" t="str">
        <f t="shared" si="3"/>
        <v xml:space="preserve"> </v>
      </c>
      <c r="N26" s="80" t="str">
        <f t="shared" si="4"/>
        <v xml:space="preserve"> </v>
      </c>
      <c r="O26" s="81" t="str">
        <f t="shared" si="5"/>
        <v xml:space="preserve"> </v>
      </c>
      <c r="P26" s="164" t="str">
        <f t="shared" si="7"/>
        <v xml:space="preserve"> </v>
      </c>
      <c r="Q26" s="165"/>
      <c r="R26" s="169" t="str">
        <f t="shared" si="8"/>
        <v xml:space="preserve"> </v>
      </c>
      <c r="S26" s="165"/>
    </row>
    <row r="27" spans="1:206" ht="19.75" customHeight="1" thickBot="1">
      <c r="A27" s="46"/>
      <c r="B27" s="47"/>
      <c r="C27" s="46"/>
      <c r="E27" s="41"/>
      <c r="F27" s="41"/>
      <c r="G27" s="41"/>
      <c r="H27" s="45"/>
      <c r="I27" s="17"/>
      <c r="J27" s="17"/>
      <c r="K27" s="17"/>
      <c r="L27" s="17"/>
      <c r="M27" s="17"/>
      <c r="N27" s="17"/>
      <c r="O27" s="17"/>
      <c r="P27" s="17"/>
      <c r="Q27" s="17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</row>
    <row r="28" spans="1:206" ht="27" customHeight="1" thickBot="1">
      <c r="A28" s="46"/>
      <c r="B28" s="51" t="s">
        <v>22</v>
      </c>
      <c r="C28" s="52" t="s">
        <v>9</v>
      </c>
      <c r="D28" s="61" t="s">
        <v>10</v>
      </c>
      <c r="E28" s="62" t="s">
        <v>23</v>
      </c>
      <c r="F28" s="63" t="s">
        <v>23</v>
      </c>
      <c r="G28" s="64" t="s">
        <v>23</v>
      </c>
      <c r="I28" s="17"/>
      <c r="J28" s="17"/>
      <c r="K28" s="17"/>
      <c r="L28" s="17"/>
      <c r="M28" s="17"/>
      <c r="N28" s="17"/>
      <c r="O28" s="17"/>
      <c r="P28" s="17"/>
      <c r="Q28" s="17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</row>
    <row r="29" spans="1:206" ht="27.25" customHeight="1">
      <c r="A29" s="48" t="str">
        <f>Règlement!A4</f>
        <v>Petit Animal</v>
      </c>
      <c r="B29" s="55">
        <f>Règlement!B4</f>
        <v>4</v>
      </c>
      <c r="C29" s="58">
        <f>COUNTIF($C6:$C26,A29)</f>
        <v>0</v>
      </c>
      <c r="D29" s="72" t="str">
        <f>IF(C29=B29,"ok","manque")</f>
        <v>manque</v>
      </c>
      <c r="E29" s="33" t="str">
        <f ca="1">IFERROR(AVERAGEIF(C6:D26,A29,E6:E26)," ")</f>
        <v xml:space="preserve"> </v>
      </c>
      <c r="F29" s="32" t="str">
        <f>IFERROR(AVERAGEIF(C6:C26,A29,F6:F26)," ")</f>
        <v xml:space="preserve"> </v>
      </c>
      <c r="G29" s="34" t="str">
        <f>IFERROR(AVERAGEIF(C6:C26,A29,G6:G26)," ")</f>
        <v xml:space="preserve"> </v>
      </c>
      <c r="I29" s="17"/>
      <c r="J29" s="17"/>
      <c r="K29" s="17"/>
      <c r="L29" s="17"/>
      <c r="M29" s="17"/>
      <c r="N29" s="17"/>
      <c r="O29" s="17"/>
      <c r="P29" s="17"/>
      <c r="Q29" s="17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</row>
    <row r="30" spans="1:206" ht="20.75" customHeight="1">
      <c r="A30" s="49" t="str">
        <f>Règlement!A5</f>
        <v>Petit Gibier</v>
      </c>
      <c r="B30" s="56">
        <f>Règlement!B5</f>
        <v>6</v>
      </c>
      <c r="C30" s="59">
        <f>COUNTIF($C6:$C26,A30)</f>
        <v>0</v>
      </c>
      <c r="D30" s="73" t="str">
        <f>IF(C30=B30,"ok","manque")</f>
        <v>manque</v>
      </c>
      <c r="E30" s="33" t="str">
        <f>IFERROR(AVERAGEIF($C6:$C26,A30,E6:E26)," ")</f>
        <v xml:space="preserve"> </v>
      </c>
      <c r="F30" s="32" t="str">
        <f>IFERROR(AVERAGEIF($C6:$C26,A30,F6:F26)," ")</f>
        <v xml:space="preserve"> </v>
      </c>
      <c r="G30" s="34" t="str">
        <f>IFERROR(AVERAGEIF($C6:$C26,A30,G6:G26)," ")</f>
        <v xml:space="preserve"> </v>
      </c>
      <c r="I30" s="17"/>
      <c r="J30" s="17"/>
      <c r="K30" s="17"/>
      <c r="L30" s="17"/>
      <c r="M30" s="17"/>
      <c r="N30" s="17"/>
      <c r="O30" s="17"/>
      <c r="P30" s="17"/>
      <c r="Q30" s="17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</row>
    <row r="31" spans="1:206" ht="20.75" customHeight="1">
      <c r="A31" s="49" t="str">
        <f>Règlement!A6</f>
        <v>Moyen Gibier</v>
      </c>
      <c r="B31" s="56">
        <f>Règlement!B6</f>
        <v>7</v>
      </c>
      <c r="C31" s="59">
        <f>COUNTIF($C7:$C26,A31)</f>
        <v>0</v>
      </c>
      <c r="D31" s="73" t="str">
        <f>IF(C31=B31,"ok","manque")</f>
        <v>manque</v>
      </c>
      <c r="E31" s="33" t="str">
        <f>IFERROR(AVERAGEIF($C6:$C26,A31,E6:E26)," ")</f>
        <v xml:space="preserve"> </v>
      </c>
      <c r="F31" s="32" t="str">
        <f>IFERROR(AVERAGEIF($C6:$C26,A31,F6:F26)," ")</f>
        <v xml:space="preserve"> </v>
      </c>
      <c r="G31" s="34" t="str">
        <f>IFERROR(AVERAGEIF($C6:$C26,A31,G6:G26)," ")</f>
        <v xml:space="preserve"> </v>
      </c>
      <c r="I31" s="17"/>
      <c r="J31" s="17"/>
      <c r="K31" s="17"/>
      <c r="L31" s="17"/>
      <c r="M31" s="17"/>
      <c r="N31" s="17"/>
      <c r="O31" s="17"/>
      <c r="P31" s="17"/>
      <c r="Q31" s="17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</row>
    <row r="32" spans="1:206" ht="20.75" customHeight="1" thickBot="1">
      <c r="A32" s="50" t="str">
        <f>Règlement!A7</f>
        <v>Grand Gibier</v>
      </c>
      <c r="B32" s="57">
        <f>Règlement!B7</f>
        <v>4</v>
      </c>
      <c r="C32" s="60">
        <f>COUNTIF($C6:$C26,A32)</f>
        <v>0</v>
      </c>
      <c r="D32" s="74" t="str">
        <f>IF(C32=B32,"ok","manque")</f>
        <v>manque</v>
      </c>
      <c r="E32" s="35" t="str">
        <f>IFERROR(AVERAGEIF($C6:$C26,A32,E6:E26)," ")</f>
        <v xml:space="preserve"> </v>
      </c>
      <c r="F32" s="36" t="str">
        <f>IFERROR(AVERAGEIF($C6:$C26,A32,F6:F26)," ")</f>
        <v xml:space="preserve"> </v>
      </c>
      <c r="G32" s="37" t="str">
        <f>IFERROR(AVERAGEIF($C6:$C26,A32,G6:G26)," ")</f>
        <v xml:space="preserve"> </v>
      </c>
      <c r="I32" s="17"/>
      <c r="J32" s="17"/>
      <c r="K32" s="17"/>
      <c r="L32" s="17"/>
      <c r="M32" s="17"/>
      <c r="N32" s="17"/>
      <c r="O32" s="17"/>
      <c r="P32" s="17"/>
      <c r="Q32" s="17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</row>
    <row r="33" spans="1:206" ht="20.75" customHeight="1" thickBot="1">
      <c r="A33" s="54"/>
      <c r="B33" s="53">
        <f>SUM(B29:B32)</f>
        <v>21</v>
      </c>
      <c r="C33" s="17"/>
      <c r="E33" s="62" t="s">
        <v>8</v>
      </c>
      <c r="F33" s="63" t="s">
        <v>8</v>
      </c>
      <c r="G33" s="64" t="s">
        <v>8</v>
      </c>
      <c r="I33" s="17"/>
      <c r="J33" s="17"/>
      <c r="K33" s="17"/>
      <c r="L33" s="17"/>
      <c r="M33" s="17"/>
      <c r="N33" s="17"/>
      <c r="O33" s="17"/>
      <c r="P33" s="17"/>
      <c r="Q33" s="17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</row>
    <row r="34" spans="1:206" ht="20" customHeight="1" thickBot="1">
      <c r="C34"/>
      <c r="E34" s="68">
        <f>SUM(E6:E26)</f>
        <v>0</v>
      </c>
      <c r="F34" s="69">
        <f t="shared" ref="F34:G34" si="9">SUM(F6:F26)</f>
        <v>0</v>
      </c>
      <c r="G34" s="70">
        <f t="shared" si="9"/>
        <v>0</v>
      </c>
    </row>
    <row r="35" spans="1:206" ht="20" customHeight="1" thickBot="1">
      <c r="B35" s="22" t="s">
        <v>27</v>
      </c>
      <c r="C35" s="66">
        <f>Règlement!C9</f>
        <v>525</v>
      </c>
      <c r="D35" s="67">
        <f>Règlement!D9</f>
        <v>550</v>
      </c>
      <c r="E35" s="71" t="str">
        <f>IF(AND(E34&gt;=C35,E34&lt;=D35),"ok","manque")</f>
        <v>manque</v>
      </c>
    </row>
  </sheetData>
  <sheetProtection sheet="1" objects="1" scenarios="1" selectLockedCells="1"/>
  <mergeCells count="74">
    <mergeCell ref="R23:S23"/>
    <mergeCell ref="R24:S24"/>
    <mergeCell ref="R25:S25"/>
    <mergeCell ref="R26:S26"/>
    <mergeCell ref="R18:S18"/>
    <mergeCell ref="R19:S19"/>
    <mergeCell ref="R20:S20"/>
    <mergeCell ref="R21:S21"/>
    <mergeCell ref="R22:S22"/>
    <mergeCell ref="P24:Q24"/>
    <mergeCell ref="P25:Q25"/>
    <mergeCell ref="P26:Q26"/>
    <mergeCell ref="P2:S3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P19:Q19"/>
    <mergeCell ref="P20:Q20"/>
    <mergeCell ref="P21:Q21"/>
    <mergeCell ref="P22:Q22"/>
    <mergeCell ref="P23:Q23"/>
    <mergeCell ref="C26:D26"/>
    <mergeCell ref="A1:R1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C5:D5"/>
    <mergeCell ref="P5:Q5"/>
    <mergeCell ref="R5:S5"/>
    <mergeCell ref="A2:A4"/>
    <mergeCell ref="B2:B4"/>
    <mergeCell ref="E2:G3"/>
    <mergeCell ref="I2:L2"/>
    <mergeCell ref="M2:O3"/>
    <mergeCell ref="C2:D4"/>
  </mergeCells>
  <conditionalFormatting sqref="M5:O26">
    <cfRule type="containsText" dxfId="3" priority="3" operator="containsText" text="VRAI">
      <formula>NOT(ISERROR(SEARCH("VRAI",M5)))</formula>
    </cfRule>
    <cfRule type="containsText" dxfId="2" priority="4" stopIfTrue="1" operator="containsText" text="FAUX">
      <formula>NOT(ISERROR(FIND(UPPER("FAUX"),UPPER(M5))))</formula>
      <formula>"FAUX"</formula>
    </cfRule>
  </conditionalFormatting>
  <conditionalFormatting sqref="P5:P26 R5:R26">
    <cfRule type="containsText" dxfId="1" priority="10" operator="containsText" text="ok">
      <formula>NOT(ISERROR(SEARCH("ok",P5)))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646F6508-7965-3644-86BD-429290450A8C}">
            <xm:f>NOT(ISERROR(SEARCH("ok",D29)))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15" operator="notContains" id="{1CD655C6-9CEA-0149-BAC8-3BD756F84D56}">
            <xm:f>ISERROR(SEARCH("ok",D29))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D29:D32</xm:sqref>
        </x14:conditionalFormatting>
        <x14:conditionalFormatting xmlns:xm="http://schemas.microsoft.com/office/excel/2006/main">
          <x14:cfRule type="containsText" priority="5" stopIfTrue="1" operator="containsText" id="{06FA801A-B6A9-7D49-8A66-E8638E793F48}">
            <xm:f>NOT(ISERROR(SEARCH("ok",E35)))</xm:f>
            <xm:f>"ok"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notContainsText" priority="6" operator="notContains" id="{4C375DB9-AC5B-5942-8BB0-287537A858FC}">
            <xm:f>ISERROR(SEARCH("ok",E35))</xm:f>
            <xm:f>"ok"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containsText" priority="17" operator="containsText" id="{AE6D6811-F587-D243-9BBD-7D62BBEFF34D}">
            <xm:f>NOT(ISERROR(SEARCH("faux",P5)))</xm:f>
            <xm:f>"faux"</xm:f>
            <x14:dxf>
              <font>
                <color rgb="FF000000"/>
              </font>
              <fill>
                <patternFill patternType="solid">
                  <fgColor indexed="16"/>
                  <bgColor indexed="17"/>
                </patternFill>
              </fill>
            </x14:dxf>
          </x14:cfRule>
          <xm:sqref>P5:P26 R5:R26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39720B66-CE3C-064F-9BDB-9EC1F06079B8}">
          <x14:formula1>
            <xm:f>Règlement!$A$4:$A$7</xm:f>
          </x14:formula1>
          <xm:sqref>C5:C6 H6</xm:sqref>
        </x14:dataValidation>
        <x14:dataValidation type="list" showInputMessage="1" showErrorMessage="1" xr:uid="{118EB0F9-910A-6949-8727-5EBFC09BD9C3}">
          <x14:formula1>
            <xm:f>Règlement!$A$4:$A$7</xm:f>
          </x14:formula1>
          <xm:sqref>C7:C26 H7:H26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5" sqref="A5"/>
    </sheetView>
  </sheetViews>
  <sheetFormatPr baseColWidth="10" defaultColWidth="16.33203125" defaultRowHeight="20" customHeight="1"/>
  <cols>
    <col min="1" max="7" width="16.33203125" style="1" customWidth="1"/>
    <col min="8" max="16384" width="16.33203125" style="1"/>
  </cols>
  <sheetData>
    <row r="1" spans="1:6" ht="27.75" customHeight="1">
      <c r="A1" s="170" t="s">
        <v>11</v>
      </c>
      <c r="B1" s="170"/>
      <c r="C1" s="170"/>
      <c r="D1" s="170"/>
      <c r="E1" s="170"/>
      <c r="F1" s="170"/>
    </row>
    <row r="2" spans="1:6" ht="15" customHeight="1">
      <c r="A2" s="119" t="s">
        <v>34</v>
      </c>
      <c r="B2" s="2"/>
      <c r="C2" s="114" t="s">
        <v>12</v>
      </c>
      <c r="D2" s="114" t="s">
        <v>12</v>
      </c>
      <c r="E2" s="116" t="s">
        <v>13</v>
      </c>
      <c r="F2" s="118" t="s">
        <v>14</v>
      </c>
    </row>
    <row r="3" spans="1:6" ht="15" customHeight="1">
      <c r="A3" s="3" t="s">
        <v>15</v>
      </c>
      <c r="B3" s="4" t="s">
        <v>16</v>
      </c>
      <c r="C3" s="5" t="s">
        <v>17</v>
      </c>
      <c r="D3" s="5" t="s">
        <v>18</v>
      </c>
      <c r="E3" s="5" t="s">
        <v>18</v>
      </c>
      <c r="F3" s="5" t="s">
        <v>18</v>
      </c>
    </row>
    <row r="4" spans="1:6" ht="14.75" customHeight="1">
      <c r="A4" s="6" t="s">
        <v>35</v>
      </c>
      <c r="B4" s="7">
        <v>4</v>
      </c>
      <c r="C4" s="115">
        <v>5</v>
      </c>
      <c r="D4" s="115">
        <v>15</v>
      </c>
      <c r="E4" s="117">
        <v>15</v>
      </c>
      <c r="F4" s="8">
        <v>15</v>
      </c>
    </row>
    <row r="5" spans="1:6" ht="14.75" customHeight="1">
      <c r="A5" s="65" t="s">
        <v>24</v>
      </c>
      <c r="B5" s="7">
        <v>6</v>
      </c>
      <c r="C5" s="115">
        <v>15</v>
      </c>
      <c r="D5" s="115">
        <v>25</v>
      </c>
      <c r="E5" s="117">
        <v>20</v>
      </c>
      <c r="F5" s="8">
        <v>15</v>
      </c>
    </row>
    <row r="6" spans="1:6" ht="14.75" customHeight="1">
      <c r="A6" s="65" t="s">
        <v>25</v>
      </c>
      <c r="B6" s="7">
        <v>7</v>
      </c>
      <c r="C6" s="115">
        <v>20</v>
      </c>
      <c r="D6" s="115">
        <v>35</v>
      </c>
      <c r="E6" s="117">
        <v>30</v>
      </c>
      <c r="F6" s="8">
        <v>25</v>
      </c>
    </row>
    <row r="7" spans="1:6" ht="14.75" customHeight="1">
      <c r="A7" s="65" t="s">
        <v>26</v>
      </c>
      <c r="B7" s="7">
        <v>4</v>
      </c>
      <c r="C7" s="115">
        <v>30</v>
      </c>
      <c r="D7" s="115">
        <v>40</v>
      </c>
      <c r="E7" s="117">
        <v>35</v>
      </c>
      <c r="F7" s="8">
        <v>30</v>
      </c>
    </row>
    <row r="8" spans="1:6" ht="14.75" customHeight="1">
      <c r="A8" s="9"/>
      <c r="B8" s="10">
        <f>SUM(B4:B7)</f>
        <v>21</v>
      </c>
      <c r="C8" s="11"/>
      <c r="D8" s="11"/>
      <c r="E8" s="11"/>
      <c r="F8" s="11"/>
    </row>
    <row r="9" spans="1:6" ht="14.75" customHeight="1">
      <c r="A9" s="12" t="s">
        <v>19</v>
      </c>
      <c r="B9" s="6" t="s">
        <v>20</v>
      </c>
      <c r="C9" s="113">
        <v>525</v>
      </c>
      <c r="D9" s="113">
        <v>550</v>
      </c>
      <c r="E9" s="11"/>
      <c r="F9" s="11"/>
    </row>
    <row r="10" spans="1:6" ht="13.5" customHeight="1"/>
    <row r="11" spans="1:6" ht="14.75" customHeight="1"/>
  </sheetData>
  <mergeCells count="1">
    <mergeCell ref="A1:F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Projet - Nature</vt:lpstr>
      <vt:lpstr>Règlement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Frédéric Desplats</cp:lastModifiedBy>
  <dcterms:created xsi:type="dcterms:W3CDTF">2024-10-12T19:59:35Z</dcterms:created>
  <dcterms:modified xsi:type="dcterms:W3CDTF">2024-10-21T15:05:36Z</dcterms:modified>
</cp:coreProperties>
</file>