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derf/Desktop/Archery sound/"/>
    </mc:Choice>
  </mc:AlternateContent>
  <xr:revisionPtr revIDLastSave="0" documentId="13_ncr:1_{B242ACF3-46C5-894A-94D7-71AC0F5ABC0B}" xr6:coauthVersionLast="47" xr6:coauthVersionMax="47" xr10:uidLastSave="{00000000-0000-0000-0000-000000000000}"/>
  <bookViews>
    <workbookView xWindow="1480" yWindow="1160" windowWidth="34200" windowHeight="20980" xr2:uid="{00000000-000D-0000-FFFF-FFFF00000000}"/>
  </bookViews>
  <sheets>
    <sheet name="Projet - 3d" sheetId="1" r:id="rId1"/>
    <sheet name="Variables Règlement" sheetId="2" r:id="rId2"/>
  </sheets>
  <definedNames>
    <definedName name="_xlnm.Print_Area" localSheetId="0">'Projet - 3d'!$A$1:$AL$40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29" i="1" l="1"/>
  <c r="AL29" i="1"/>
  <c r="AG28" i="1"/>
  <c r="AL28" i="1"/>
  <c r="AG27" i="1"/>
  <c r="AL27" i="1"/>
  <c r="AG26" i="1"/>
  <c r="AL26" i="1"/>
  <c r="AG25" i="1"/>
  <c r="AL25" i="1"/>
  <c r="AG24" i="1"/>
  <c r="AL24" i="1"/>
  <c r="AG23" i="1"/>
  <c r="AL23" i="1"/>
  <c r="AG22" i="1"/>
  <c r="AL22" i="1"/>
  <c r="AG21" i="1"/>
  <c r="AL21" i="1"/>
  <c r="AG20" i="1"/>
  <c r="AF20" i="1"/>
  <c r="AL20" i="1"/>
  <c r="AG19" i="1"/>
  <c r="AL19" i="1"/>
  <c r="AG18" i="1"/>
  <c r="AL18" i="1"/>
  <c r="AG17" i="1"/>
  <c r="AL17" i="1"/>
  <c r="AG16" i="1"/>
  <c r="AL16" i="1"/>
  <c r="AG15" i="1"/>
  <c r="AL15" i="1"/>
  <c r="AG14" i="1"/>
  <c r="AL14" i="1"/>
  <c r="AG13" i="1"/>
  <c r="AL13" i="1"/>
  <c r="AG12" i="1"/>
  <c r="AL12" i="1"/>
  <c r="AG11" i="1"/>
  <c r="AL11" i="1"/>
  <c r="AG10" i="1"/>
  <c r="AL10" i="1"/>
  <c r="AG9" i="1"/>
  <c r="AL9" i="1"/>
  <c r="AG8" i="1"/>
  <c r="AL8" i="1"/>
  <c r="AG7" i="1"/>
  <c r="AL7" i="1"/>
  <c r="AG6" i="1"/>
  <c r="AL6" i="1"/>
  <c r="AL5" i="1"/>
  <c r="AG5" i="1" s="1"/>
  <c r="U29" i="1"/>
  <c r="S29" i="1"/>
  <c r="U28" i="1"/>
  <c r="S28" i="1"/>
  <c r="U27" i="1"/>
  <c r="S27" i="1"/>
  <c r="U26" i="1"/>
  <c r="S26" i="1"/>
  <c r="U25" i="1"/>
  <c r="S25" i="1"/>
  <c r="U24" i="1"/>
  <c r="S24" i="1"/>
  <c r="U23" i="1"/>
  <c r="S23" i="1"/>
  <c r="U22" i="1"/>
  <c r="S22" i="1"/>
  <c r="U21" i="1"/>
  <c r="S21" i="1"/>
  <c r="U20" i="1"/>
  <c r="S20" i="1"/>
  <c r="U19" i="1"/>
  <c r="S19" i="1"/>
  <c r="U18" i="1"/>
  <c r="S18" i="1"/>
  <c r="U17" i="1"/>
  <c r="S17" i="1"/>
  <c r="U16" i="1"/>
  <c r="S16" i="1"/>
  <c r="U15" i="1"/>
  <c r="S15" i="1"/>
  <c r="U14" i="1"/>
  <c r="S14" i="1"/>
  <c r="U13" i="1"/>
  <c r="S13" i="1"/>
  <c r="U12" i="1"/>
  <c r="S12" i="1"/>
  <c r="U11" i="1"/>
  <c r="S11" i="1"/>
  <c r="U10" i="1"/>
  <c r="S10" i="1"/>
  <c r="U9" i="1"/>
  <c r="S9" i="1"/>
  <c r="U8" i="1"/>
  <c r="S8" i="1"/>
  <c r="U7" i="1"/>
  <c r="S7" i="1"/>
  <c r="U6" i="1"/>
  <c r="S6" i="1"/>
  <c r="U5" i="1"/>
  <c r="S5" i="1"/>
  <c r="AJ6" i="1"/>
  <c r="AF6" i="1" s="1"/>
  <c r="AK6" i="1"/>
  <c r="AJ7" i="1"/>
  <c r="AF7" i="1" s="1"/>
  <c r="AK7" i="1"/>
  <c r="AJ8" i="1"/>
  <c r="AF8" i="1" s="1"/>
  <c r="AK8" i="1"/>
  <c r="AJ9" i="1"/>
  <c r="AF9" i="1" s="1"/>
  <c r="AK9" i="1"/>
  <c r="AJ10" i="1"/>
  <c r="AF10" i="1" s="1"/>
  <c r="AK10" i="1"/>
  <c r="AJ11" i="1"/>
  <c r="AF11" i="1" s="1"/>
  <c r="AK11" i="1"/>
  <c r="AJ12" i="1"/>
  <c r="AF12" i="1" s="1"/>
  <c r="AK12" i="1"/>
  <c r="AJ13" i="1"/>
  <c r="AF13" i="1" s="1"/>
  <c r="AK13" i="1"/>
  <c r="AJ14" i="1"/>
  <c r="AF14" i="1" s="1"/>
  <c r="AK14" i="1"/>
  <c r="AJ15" i="1"/>
  <c r="AF15" i="1" s="1"/>
  <c r="AK15" i="1"/>
  <c r="AJ16" i="1"/>
  <c r="AF16" i="1" s="1"/>
  <c r="AK16" i="1"/>
  <c r="AJ17" i="1"/>
  <c r="AF17" i="1" s="1"/>
  <c r="AK17" i="1"/>
  <c r="AJ18" i="1"/>
  <c r="AF18" i="1" s="1"/>
  <c r="AK18" i="1"/>
  <c r="AJ19" i="1"/>
  <c r="AF19" i="1" s="1"/>
  <c r="AK19" i="1"/>
  <c r="AJ20" i="1"/>
  <c r="AK20" i="1"/>
  <c r="AJ21" i="1"/>
  <c r="AF21" i="1" s="1"/>
  <c r="AK21" i="1"/>
  <c r="AJ22" i="1"/>
  <c r="AF22" i="1" s="1"/>
  <c r="AK22" i="1"/>
  <c r="AJ23" i="1"/>
  <c r="AF23" i="1" s="1"/>
  <c r="AK23" i="1"/>
  <c r="AJ24" i="1"/>
  <c r="AF24" i="1" s="1"/>
  <c r="AK24" i="1"/>
  <c r="AJ25" i="1"/>
  <c r="AF25" i="1" s="1"/>
  <c r="AK25" i="1"/>
  <c r="AJ26" i="1"/>
  <c r="AF26" i="1" s="1"/>
  <c r="AK26" i="1"/>
  <c r="AJ27" i="1"/>
  <c r="AF27" i="1" s="1"/>
  <c r="AK27" i="1"/>
  <c r="AJ28" i="1"/>
  <c r="AF28" i="1" s="1"/>
  <c r="AK28" i="1"/>
  <c r="AJ29" i="1"/>
  <c r="AF29" i="1" s="1"/>
  <c r="AK29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5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5" i="1"/>
  <c r="AK5" i="1"/>
  <c r="AJ5" i="1"/>
  <c r="G6" i="2"/>
  <c r="G5" i="2"/>
  <c r="AF5" i="1" l="1"/>
  <c r="P26" i="1"/>
  <c r="Q26" i="1"/>
  <c r="R26" i="1"/>
  <c r="P27" i="1"/>
  <c r="Q27" i="1"/>
  <c r="R27" i="1"/>
  <c r="P28" i="1"/>
  <c r="Q28" i="1"/>
  <c r="R28" i="1"/>
  <c r="P29" i="1"/>
  <c r="Q29" i="1"/>
  <c r="R29" i="1"/>
  <c r="L26" i="1"/>
  <c r="M26" i="1"/>
  <c r="N26" i="1"/>
  <c r="O26" i="1"/>
  <c r="L27" i="1"/>
  <c r="M27" i="1"/>
  <c r="N27" i="1"/>
  <c r="O27" i="1"/>
  <c r="L28" i="1"/>
  <c r="M28" i="1"/>
  <c r="N28" i="1"/>
  <c r="O28" i="1"/>
  <c r="L29" i="1"/>
  <c r="M29" i="1"/>
  <c r="N29" i="1"/>
  <c r="O29" i="1"/>
  <c r="J37" i="1"/>
  <c r="I37" i="1"/>
  <c r="H37" i="1"/>
  <c r="O5" i="1"/>
  <c r="R5" i="1" s="1"/>
  <c r="N5" i="1"/>
  <c r="Q5" i="1" s="1"/>
  <c r="M5" i="1"/>
  <c r="L5" i="1"/>
  <c r="G40" i="1"/>
  <c r="F40" i="1"/>
  <c r="G39" i="1"/>
  <c r="F39" i="1"/>
  <c r="L6" i="1"/>
  <c r="P6" i="1" s="1"/>
  <c r="C33" i="1"/>
  <c r="I33" i="1" s="1"/>
  <c r="C34" i="1"/>
  <c r="H34" i="1" s="1"/>
  <c r="C35" i="1"/>
  <c r="F35" i="1" s="1"/>
  <c r="C32" i="1"/>
  <c r="J32" i="1" s="1"/>
  <c r="D33" i="1"/>
  <c r="D34" i="1"/>
  <c r="D35" i="1"/>
  <c r="D32" i="1"/>
  <c r="R15" i="1"/>
  <c r="R16" i="1"/>
  <c r="R17" i="1"/>
  <c r="R18" i="1"/>
  <c r="R19" i="1"/>
  <c r="R20" i="1"/>
  <c r="R21" i="1"/>
  <c r="R22" i="1"/>
  <c r="R23" i="1"/>
  <c r="R24" i="1"/>
  <c r="R25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G38" i="1"/>
  <c r="F38" i="1"/>
  <c r="N8" i="1"/>
  <c r="Q8" i="1" s="1"/>
  <c r="O8" i="1"/>
  <c r="R8" i="1" s="1"/>
  <c r="N6" i="1"/>
  <c r="Q6" i="1" s="1"/>
  <c r="O7" i="1"/>
  <c r="R7" i="1" s="1"/>
  <c r="O9" i="1"/>
  <c r="R9" i="1" s="1"/>
  <c r="O10" i="1"/>
  <c r="R10" i="1" s="1"/>
  <c r="O11" i="1"/>
  <c r="R11" i="1" s="1"/>
  <c r="O12" i="1"/>
  <c r="R12" i="1" s="1"/>
  <c r="O13" i="1"/>
  <c r="R13" i="1" s="1"/>
  <c r="O14" i="1"/>
  <c r="R14" i="1" s="1"/>
  <c r="O15" i="1"/>
  <c r="O16" i="1"/>
  <c r="O17" i="1"/>
  <c r="O18" i="1"/>
  <c r="O19" i="1"/>
  <c r="O20" i="1"/>
  <c r="O21" i="1"/>
  <c r="O22" i="1"/>
  <c r="O23" i="1"/>
  <c r="O24" i="1"/>
  <c r="O25" i="1"/>
  <c r="O6" i="1"/>
  <c r="R6" i="1" s="1"/>
  <c r="N7" i="1"/>
  <c r="Q7" i="1" s="1"/>
  <c r="N9" i="1"/>
  <c r="Q9" i="1" s="1"/>
  <c r="N10" i="1"/>
  <c r="Q10" i="1" s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7" i="1"/>
  <c r="L8" i="1"/>
  <c r="L9" i="1"/>
  <c r="L10" i="1"/>
  <c r="P10" i="1" s="1"/>
  <c r="B9" i="2"/>
  <c r="I39" i="1" l="1"/>
  <c r="J35" i="1"/>
  <c r="H38" i="1"/>
  <c r="J33" i="1"/>
  <c r="F32" i="1"/>
  <c r="G32" i="1" s="1"/>
  <c r="I32" i="1"/>
  <c r="I34" i="1"/>
  <c r="J34" i="1"/>
  <c r="H35" i="1"/>
  <c r="I35" i="1"/>
  <c r="H32" i="1"/>
  <c r="F33" i="1"/>
  <c r="G33" i="1" s="1"/>
  <c r="F34" i="1"/>
  <c r="G34" i="1" s="1"/>
  <c r="H33" i="1"/>
  <c r="P5" i="1"/>
  <c r="J40" i="1"/>
  <c r="G35" i="1"/>
  <c r="D36" i="1"/>
  <c r="P7" i="1"/>
  <c r="P9" i="1"/>
  <c r="P8" i="1"/>
</calcChain>
</file>

<file path=xl/sharedStrings.xml><?xml version="1.0" encoding="utf-8"?>
<sst xmlns="http://schemas.openxmlformats.org/spreadsheetml/2006/main" count="143" uniqueCount="67">
  <si>
    <t>Lieu - date - numéro projet</t>
  </si>
  <si>
    <t>Rouge</t>
  </si>
  <si>
    <t>Bleu</t>
  </si>
  <si>
    <t>Blanc</t>
  </si>
  <si>
    <t>Num Cible</t>
  </si>
  <si>
    <t>mini</t>
  </si>
  <si>
    <t>maxi</t>
  </si>
  <si>
    <t>Près du greffe</t>
  </si>
  <si>
    <t>Total</t>
  </si>
  <si>
    <t>Nb effectif</t>
  </si>
  <si>
    <t>Contrôle Nb</t>
  </si>
  <si>
    <t>Pas Rouge</t>
  </si>
  <si>
    <t>Pas bleu</t>
  </si>
  <si>
    <t>Pas Blanc</t>
  </si>
  <si>
    <t>Cible</t>
  </si>
  <si>
    <t xml:space="preserve">Nombre </t>
  </si>
  <si>
    <t>Mini</t>
  </si>
  <si>
    <t>Maxi</t>
  </si>
  <si>
    <t>Total distance</t>
  </si>
  <si>
    <t>officiel</t>
  </si>
  <si>
    <t>Saisie Distances parcours</t>
  </si>
  <si>
    <t>Nb réglementaire répartition par type</t>
  </si>
  <si>
    <t>Moyenne</t>
  </si>
  <si>
    <t>Fourchette réglementaire Rouge</t>
  </si>
  <si>
    <t>Saisie libre des informations
de Localisation</t>
  </si>
  <si>
    <r>
      <t xml:space="preserve">Rappel </t>
    </r>
    <r>
      <rPr>
        <b/>
        <sz val="10"/>
        <color rgb="FF0F1BFF"/>
        <rFont val="Calibri"/>
        <family val="2"/>
      </rPr>
      <t>distances</t>
    </r>
    <r>
      <rPr>
        <sz val="10"/>
        <color indexed="9"/>
        <rFont val="Calibri"/>
        <family val="2"/>
      </rPr>
      <t xml:space="preserve">
selon choix type</t>
    </r>
  </si>
  <si>
    <r>
      <t xml:space="preserve">Contrôle Distances
</t>
    </r>
    <r>
      <rPr>
        <b/>
        <sz val="10"/>
        <color rgb="FF0F1BFF"/>
        <rFont val="Calibri"/>
        <family val="2"/>
      </rPr>
      <t>inter-piquets</t>
    </r>
  </si>
  <si>
    <r>
      <t xml:space="preserve">Contrôle saisies
</t>
    </r>
    <r>
      <rPr>
        <b/>
        <sz val="10"/>
        <color rgb="FF0F1BFF"/>
        <rFont val="Calibri"/>
        <family val="2"/>
      </rPr>
      <t>distances des piquets</t>
    </r>
  </si>
  <si>
    <t>Groupe 4</t>
  </si>
  <si>
    <t>Groupe 3</t>
  </si>
  <si>
    <t>Groupe 2</t>
  </si>
  <si>
    <t>Groupe 1</t>
  </si>
  <si>
    <t>Fourchette réglementaire Bleu</t>
  </si>
  <si>
    <t>Fourchette réglementaire Blanc</t>
  </si>
  <si>
    <t>Tableau Règles 3D</t>
  </si>
  <si>
    <t>Exemple</t>
  </si>
  <si>
    <t>3D - 24 cibles</t>
  </si>
  <si>
    <t>Surfaces</t>
  </si>
  <si>
    <t>Contrôleur de zones marquantes</t>
  </si>
  <si>
    <t>Mesures en cm</t>
  </si>
  <si>
    <t>Ronde ?</t>
  </si>
  <si>
    <t>D</t>
  </si>
  <si>
    <t>L</t>
  </si>
  <si>
    <t>Min</t>
  </si>
  <si>
    <t>Max</t>
  </si>
  <si>
    <t>Oui</t>
  </si>
  <si>
    <t>Petite zone vitale (11)</t>
  </si>
  <si>
    <t>Zone
vitale (10</t>
  </si>
  <si>
    <t>Reste
zone vitale (8)</t>
  </si>
  <si>
    <t>Calcul des surface</t>
  </si>
  <si>
    <t>Reste de zone vitale (8)</t>
  </si>
  <si>
    <t>Zone vitale
(10)</t>
  </si>
  <si>
    <t xml:space="preserve"> Petite zone vitale
(11)</t>
  </si>
  <si>
    <t>Contrôles</t>
  </si>
  <si>
    <t>rappel valeurs attendue</t>
  </si>
  <si>
    <t>demi-axe ?</t>
  </si>
  <si>
    <t>Non</t>
  </si>
  <si>
    <t>Surf8 x Diam10</t>
  </si>
  <si>
    <t>Libellé</t>
  </si>
  <si>
    <t>Orientation</t>
  </si>
  <si>
    <t>Flanc gauche</t>
  </si>
  <si>
    <t>Flanc droit</t>
  </si>
  <si>
    <t>Face</t>
  </si>
  <si>
    <t>Dos</t>
  </si>
  <si>
    <t>Choix du
Groupe (liste)
validation / mesures</t>
  </si>
  <si>
    <t>Nb archer au pas de tir</t>
  </si>
  <si>
    <t>Marcassins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</si>
</sst>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9">
    <font>
      <sz val="10"/>
      <color indexed="8"/>
      <name val="Helvetica Neue"/>
    </font>
    <font>
      <sz val="12"/>
      <color indexed="8"/>
      <name val="Helvetica Neue"/>
      <family val="2"/>
    </font>
    <font>
      <sz val="10"/>
      <color indexed="9"/>
      <name val="Calibri"/>
      <family val="2"/>
    </font>
    <font>
      <b/>
      <sz val="10"/>
      <color indexed="13"/>
      <name val="Calibri"/>
      <family val="2"/>
    </font>
    <font>
      <b/>
      <sz val="10"/>
      <color indexed="9"/>
      <name val="Calibri"/>
      <family val="2"/>
    </font>
    <font>
      <sz val="10"/>
      <color indexed="13"/>
      <name val="Calibri"/>
      <family val="2"/>
    </font>
    <font>
      <sz val="10"/>
      <color indexed="8"/>
      <name val="Calibri"/>
      <family val="2"/>
    </font>
    <font>
      <b/>
      <sz val="10"/>
      <color indexed="13"/>
      <name val="Helvetica Neue"/>
      <family val="2"/>
    </font>
    <font>
      <sz val="8"/>
      <color indexed="8"/>
      <name val="Calibri"/>
      <family val="2"/>
    </font>
    <font>
      <sz val="9"/>
      <color indexed="9"/>
      <name val="Geneva"/>
      <family val="2"/>
    </font>
    <font>
      <sz val="12"/>
      <color indexed="9"/>
      <name val="Calibri"/>
      <family val="2"/>
    </font>
    <font>
      <sz val="12"/>
      <color indexed="8"/>
      <name val="Calibri"/>
      <family val="2"/>
    </font>
    <font>
      <sz val="9"/>
      <color indexed="8"/>
      <name val="Geneva"/>
      <family val="2"/>
    </font>
    <font>
      <sz val="10"/>
      <color indexed="8"/>
      <name val="Calibri"/>
      <family val="2"/>
    </font>
    <font>
      <b/>
      <sz val="10"/>
      <color theme="0"/>
      <name val="Calibri"/>
      <family val="2"/>
    </font>
    <font>
      <b/>
      <sz val="10"/>
      <color rgb="FFC00000"/>
      <name val="Helvetica Neue"/>
      <family val="2"/>
    </font>
    <font>
      <b/>
      <sz val="10"/>
      <color theme="1"/>
      <name val="Helvetica Neue"/>
      <family val="2"/>
    </font>
    <font>
      <b/>
      <sz val="10"/>
      <color theme="1"/>
      <name val="Calibri"/>
      <family val="2"/>
    </font>
    <font>
      <sz val="10"/>
      <color indexed="9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name val="Helvetica Neue"/>
      <family val="2"/>
    </font>
    <font>
      <sz val="9"/>
      <color indexed="9"/>
      <name val="Geneva"/>
      <family val="2"/>
    </font>
    <font>
      <b/>
      <sz val="9"/>
      <color indexed="8"/>
      <name val="Calibri"/>
      <family val="2"/>
    </font>
    <font>
      <b/>
      <sz val="10"/>
      <color rgb="FF0F1BFF"/>
      <name val="Calibri"/>
      <family val="2"/>
    </font>
    <font>
      <i/>
      <sz val="10"/>
      <color theme="0"/>
      <name val="Helv"/>
    </font>
    <font>
      <b/>
      <sz val="9"/>
      <color rgb="FFFF0000"/>
      <name val="Geneva"/>
      <family val="2"/>
    </font>
    <font>
      <b/>
      <sz val="12"/>
      <color indexed="8"/>
      <name val="Helvetica Neue"/>
      <family val="2"/>
    </font>
    <font>
      <b/>
      <sz val="10"/>
      <color indexed="8"/>
      <name val="Calibri"/>
      <family val="2"/>
    </font>
    <font>
      <b/>
      <sz val="10"/>
      <color indexed="8"/>
      <name val="Helvetica Neue"/>
      <family val="2"/>
    </font>
    <font>
      <sz val="12"/>
      <color theme="0"/>
      <name val="Calibri"/>
      <family val="2"/>
    </font>
    <font>
      <sz val="12"/>
      <name val="Calibri"/>
      <family val="2"/>
    </font>
    <font>
      <sz val="10"/>
      <color indexed="8"/>
      <name val="Helvetica Neue"/>
      <family val="2"/>
    </font>
    <font>
      <sz val="10"/>
      <color indexed="8"/>
      <name val="Helvetica Neue"/>
      <family val="2"/>
    </font>
    <font>
      <b/>
      <sz val="10"/>
      <color rgb="FF0432FF"/>
      <name val="Helvetica Neue"/>
      <family val="2"/>
    </font>
    <font>
      <sz val="10"/>
      <color rgb="FF0432FF"/>
      <name val="Helvetica Neue"/>
      <family val="2"/>
    </font>
    <font>
      <sz val="8"/>
      <color rgb="FF0432FF"/>
      <name val="Helvetica Neue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8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</fills>
  <borders count="81">
    <border>
      <left/>
      <right/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5"/>
      </bottom>
      <diagonal/>
    </border>
    <border>
      <left style="thin">
        <color indexed="11"/>
      </left>
      <right style="thin">
        <color indexed="11"/>
      </right>
      <top style="thin">
        <color indexed="15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/>
      <right/>
      <top/>
      <bottom/>
      <diagonal/>
    </border>
    <border>
      <left style="thin">
        <color indexed="11"/>
      </left>
      <right style="thin">
        <color indexed="15"/>
      </right>
      <top style="thin">
        <color indexed="15"/>
      </top>
      <bottom style="thin">
        <color indexed="11"/>
      </bottom>
      <diagonal/>
    </border>
    <border>
      <left style="thin">
        <color indexed="15"/>
      </left>
      <right style="thin">
        <color indexed="11"/>
      </right>
      <top style="thin">
        <color indexed="15"/>
      </top>
      <bottom style="thin">
        <color indexed="11"/>
      </bottom>
      <diagonal/>
    </border>
    <border>
      <left style="thin">
        <color indexed="11"/>
      </left>
      <right style="thin">
        <color indexed="15"/>
      </right>
      <top style="thin">
        <color indexed="11"/>
      </top>
      <bottom style="thin">
        <color indexed="11"/>
      </bottom>
      <diagonal/>
    </border>
    <border>
      <left style="thin">
        <color indexed="15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11"/>
      </top>
      <bottom style="thin">
        <color indexed="11"/>
      </bottom>
      <diagonal/>
    </border>
    <border>
      <left style="medium">
        <color indexed="64"/>
      </left>
      <right style="medium">
        <color indexed="64"/>
      </right>
      <top style="thin">
        <color indexed="1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11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12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12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12"/>
      </top>
      <bottom style="medium">
        <color indexed="64"/>
      </bottom>
      <diagonal/>
    </border>
    <border>
      <left/>
      <right style="medium">
        <color indexed="64"/>
      </right>
      <top style="thin">
        <color indexed="11"/>
      </top>
      <bottom style="thin">
        <color indexed="11"/>
      </bottom>
      <diagonal/>
    </border>
    <border>
      <left/>
      <right style="medium">
        <color indexed="64"/>
      </right>
      <top style="thin">
        <color indexed="11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1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12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1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11"/>
      </left>
      <right/>
      <top style="thin">
        <color indexed="11"/>
      </top>
      <bottom style="thin">
        <color indexed="15"/>
      </bottom>
      <diagonal/>
    </border>
    <border>
      <left/>
      <right style="thin">
        <color indexed="11"/>
      </right>
      <top style="thin">
        <color indexed="11"/>
      </top>
      <bottom style="thin">
        <color indexed="15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1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 applyNumberFormat="0" applyFill="0" applyBorder="0" applyProtection="0">
      <alignment vertical="top" wrapText="1"/>
    </xf>
    <xf numFmtId="9" fontId="32" fillId="0" borderId="0" applyFont="0" applyFill="0" applyBorder="0" applyAlignment="0" applyProtection="0"/>
  </cellStyleXfs>
  <cellXfs count="244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0" fontId="10" fillId="2" borderId="1" xfId="0" applyFont="1" applyFill="1" applyBorder="1" applyAlignment="1">
      <alignment horizontal="center" vertical="center"/>
    </xf>
    <xf numFmtId="49" fontId="9" fillId="3" borderId="5" xfId="0" applyNumberFormat="1" applyFont="1" applyFill="1" applyBorder="1" applyAlignment="1">
      <alignment horizontal="center" vertical="center"/>
    </xf>
    <xf numFmtId="49" fontId="11" fillId="0" borderId="6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49" fontId="9" fillId="3" borderId="7" xfId="0" applyNumberFormat="1" applyFont="1" applyFill="1" applyBorder="1" applyAlignment="1">
      <alignment horizontal="center" vertical="center"/>
    </xf>
    <xf numFmtId="0" fontId="11" fillId="0" borderId="8" xfId="0" applyNumberFormat="1" applyFont="1" applyBorder="1" applyAlignment="1">
      <alignment horizontal="center" vertical="center"/>
    </xf>
    <xf numFmtId="0" fontId="11" fillId="0" borderId="3" xfId="0" applyNumberFormat="1" applyFont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49" fontId="10" fillId="3" borderId="7" xfId="0" applyNumberFormat="1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6" fillId="4" borderId="9" xfId="0" applyNumberFormat="1" applyFont="1" applyFill="1" applyBorder="1" applyAlignment="1">
      <alignment horizontal="center" vertical="center" wrapText="1"/>
    </xf>
    <xf numFmtId="0" fontId="6" fillId="4" borderId="13" xfId="0" applyNumberFormat="1" applyFont="1" applyFill="1" applyBorder="1" applyAlignment="1">
      <alignment horizontal="center" vertical="center" wrapText="1"/>
    </xf>
    <xf numFmtId="0" fontId="0" fillId="0" borderId="4" xfId="0" applyNumberFormat="1" applyBorder="1">
      <alignment vertical="top" wrapText="1"/>
    </xf>
    <xf numFmtId="49" fontId="14" fillId="5" borderId="17" xfId="0" applyNumberFormat="1" applyFont="1" applyFill="1" applyBorder="1" applyAlignment="1">
      <alignment horizontal="center" vertical="center"/>
    </xf>
    <xf numFmtId="49" fontId="14" fillId="6" borderId="16" xfId="0" applyNumberFormat="1" applyFont="1" applyFill="1" applyBorder="1" applyAlignment="1">
      <alignment horizontal="center" vertical="center"/>
    </xf>
    <xf numFmtId="49" fontId="2" fillId="2" borderId="18" xfId="0" applyNumberFormat="1" applyFont="1" applyFill="1" applyBorder="1" applyAlignment="1">
      <alignment horizontal="center" vertical="center" wrapText="1"/>
    </xf>
    <xf numFmtId="49" fontId="14" fillId="6" borderId="19" xfId="0" applyNumberFormat="1" applyFont="1" applyFill="1" applyBorder="1" applyAlignment="1">
      <alignment horizontal="center" vertical="center"/>
    </xf>
    <xf numFmtId="49" fontId="17" fillId="7" borderId="20" xfId="0" applyNumberFormat="1" applyFont="1" applyFill="1" applyBorder="1" applyAlignment="1">
      <alignment horizontal="center" vertical="center"/>
    </xf>
    <xf numFmtId="49" fontId="14" fillId="5" borderId="15" xfId="0" applyNumberFormat="1" applyFont="1" applyFill="1" applyBorder="1" applyAlignment="1">
      <alignment horizontal="center" vertical="center"/>
    </xf>
    <xf numFmtId="49" fontId="17" fillId="7" borderId="23" xfId="0" applyNumberFormat="1" applyFont="1" applyFill="1" applyBorder="1" applyAlignment="1">
      <alignment horizontal="center" vertical="center"/>
    </xf>
    <xf numFmtId="49" fontId="2" fillId="2" borderId="24" xfId="0" applyNumberFormat="1" applyFont="1" applyFill="1" applyBorder="1" applyAlignment="1">
      <alignment horizontal="center" vertical="center" wrapText="1"/>
    </xf>
    <xf numFmtId="49" fontId="2" fillId="2" borderId="25" xfId="0" applyNumberFormat="1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6" fillId="4" borderId="31" xfId="0" applyNumberFormat="1" applyFont="1" applyFill="1" applyBorder="1" applyAlignment="1">
      <alignment horizontal="center" vertical="center" wrapText="1"/>
    </xf>
    <xf numFmtId="1" fontId="15" fillId="8" borderId="34" xfId="0" applyNumberFormat="1" applyFont="1" applyFill="1" applyBorder="1" applyAlignment="1">
      <alignment horizontal="center" vertical="center" wrapText="1"/>
    </xf>
    <xf numFmtId="1" fontId="7" fillId="9" borderId="34" xfId="0" applyNumberFormat="1" applyFont="1" applyFill="1" applyBorder="1" applyAlignment="1">
      <alignment horizontal="center" vertical="center" wrapText="1"/>
    </xf>
    <xf numFmtId="1" fontId="16" fillId="7" borderId="3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19" fillId="0" borderId="4" xfId="0" applyNumberFormat="1" applyFont="1" applyFill="1" applyBorder="1" applyAlignment="1">
      <alignment horizontal="center" vertical="center" wrapText="1"/>
    </xf>
    <xf numFmtId="49" fontId="20" fillId="0" borderId="4" xfId="0" applyNumberFormat="1" applyFont="1" applyFill="1" applyBorder="1" applyAlignment="1">
      <alignment horizontal="center" vertical="center"/>
    </xf>
    <xf numFmtId="1" fontId="21" fillId="0" borderId="4" xfId="0" applyNumberFormat="1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2" fillId="0" borderId="37" xfId="0" applyNumberFormat="1" applyFont="1" applyFill="1" applyBorder="1" applyAlignment="1">
      <alignment horizontal="center" vertical="center" wrapText="1"/>
    </xf>
    <xf numFmtId="0" fontId="0" fillId="0" borderId="37" xfId="0" applyNumberFormat="1" applyBorder="1">
      <alignment vertical="top" wrapText="1"/>
    </xf>
    <xf numFmtId="49" fontId="8" fillId="0" borderId="33" xfId="0" applyNumberFormat="1" applyFont="1" applyBorder="1" applyAlignment="1">
      <alignment horizontal="center" vertical="center" wrapText="1"/>
    </xf>
    <xf numFmtId="49" fontId="14" fillId="5" borderId="51" xfId="0" applyNumberFormat="1" applyFont="1" applyFill="1" applyBorder="1" applyAlignment="1">
      <alignment horizontal="center" vertical="center"/>
    </xf>
    <xf numFmtId="49" fontId="14" fillId="6" borderId="52" xfId="0" applyNumberFormat="1" applyFont="1" applyFill="1" applyBorder="1" applyAlignment="1">
      <alignment horizontal="center" vertical="center"/>
    </xf>
    <xf numFmtId="49" fontId="17" fillId="7" borderId="53" xfId="0" applyNumberFormat="1" applyFont="1" applyFill="1" applyBorder="1" applyAlignment="1">
      <alignment horizontal="center" vertical="center"/>
    </xf>
    <xf numFmtId="49" fontId="22" fillId="3" borderId="7" xfId="0" applyNumberFormat="1" applyFont="1" applyFill="1" applyBorder="1" applyAlignment="1">
      <alignment horizontal="center" vertical="center"/>
    </xf>
    <xf numFmtId="1" fontId="15" fillId="8" borderId="10" xfId="0" applyNumberFormat="1" applyFont="1" applyFill="1" applyBorder="1" applyAlignment="1">
      <alignment horizontal="center" vertical="center" wrapText="1"/>
    </xf>
    <xf numFmtId="1" fontId="7" fillId="9" borderId="10" xfId="0" applyNumberFormat="1" applyFont="1" applyFill="1" applyBorder="1" applyAlignment="1">
      <alignment horizontal="center" vertical="center" wrapText="1"/>
    </xf>
    <xf numFmtId="1" fontId="16" fillId="7" borderId="10" xfId="0" applyNumberFormat="1" applyFont="1" applyFill="1" applyBorder="1" applyAlignment="1">
      <alignment horizontal="center" vertical="center" wrapText="1"/>
    </xf>
    <xf numFmtId="49" fontId="23" fillId="0" borderId="10" xfId="0" applyNumberFormat="1" applyFont="1" applyFill="1" applyBorder="1" applyAlignment="1">
      <alignment horizontal="center" vertical="center" wrapText="1"/>
    </xf>
    <xf numFmtId="0" fontId="8" fillId="4" borderId="9" xfId="0" applyNumberFormat="1" applyFont="1" applyFill="1" applyBorder="1" applyAlignment="1">
      <alignment horizontal="center" vertical="center" wrapText="1"/>
    </xf>
    <xf numFmtId="0" fontId="8" fillId="4" borderId="28" xfId="0" applyFont="1" applyFill="1" applyBorder="1" applyAlignment="1">
      <alignment horizontal="center" vertical="center" wrapText="1"/>
    </xf>
    <xf numFmtId="0" fontId="8" fillId="4" borderId="30" xfId="0" applyFont="1" applyFill="1" applyBorder="1" applyAlignment="1">
      <alignment horizontal="center" vertical="center" wrapText="1"/>
    </xf>
    <xf numFmtId="0" fontId="8" fillId="4" borderId="31" xfId="0" applyNumberFormat="1" applyFont="1" applyFill="1" applyBorder="1" applyAlignment="1">
      <alignment horizontal="center" vertical="center" wrapText="1"/>
    </xf>
    <xf numFmtId="0" fontId="8" fillId="4" borderId="26" xfId="0" applyFont="1" applyFill="1" applyBorder="1" applyAlignment="1">
      <alignment horizontal="center" vertical="center" wrapText="1"/>
    </xf>
    <xf numFmtId="0" fontId="8" fillId="4" borderId="13" xfId="0" applyNumberFormat="1" applyFont="1" applyFill="1" applyBorder="1" applyAlignment="1">
      <alignment horizontal="center" vertical="center" wrapText="1"/>
    </xf>
    <xf numFmtId="49" fontId="14" fillId="6" borderId="51" xfId="0" applyNumberFormat="1" applyFont="1" applyFill="1" applyBorder="1" applyAlignment="1">
      <alignment horizontal="center" vertical="center"/>
    </xf>
    <xf numFmtId="0" fontId="25" fillId="5" borderId="3" xfId="0" applyNumberFormat="1" applyFont="1" applyFill="1" applyBorder="1" applyAlignment="1">
      <alignment horizontal="center" vertical="center"/>
    </xf>
    <xf numFmtId="0" fontId="12" fillId="12" borderId="3" xfId="0" applyFont="1" applyFill="1" applyBorder="1" applyAlignment="1">
      <alignment horizontal="center" vertical="center"/>
    </xf>
    <xf numFmtId="1" fontId="15" fillId="8" borderId="21" xfId="0" applyNumberFormat="1" applyFont="1" applyFill="1" applyBorder="1" applyAlignment="1" applyProtection="1">
      <alignment horizontal="center" vertical="center" wrapText="1"/>
      <protection locked="0"/>
    </xf>
    <xf numFmtId="1" fontId="7" fillId="9" borderId="14" xfId="0" applyNumberFormat="1" applyFont="1" applyFill="1" applyBorder="1" applyAlignment="1" applyProtection="1">
      <alignment horizontal="center" vertical="center" wrapText="1"/>
      <protection locked="0"/>
    </xf>
    <xf numFmtId="1" fontId="16" fillId="11" borderId="14" xfId="0" applyNumberFormat="1" applyFont="1" applyFill="1" applyBorder="1" applyAlignment="1" applyProtection="1">
      <alignment horizontal="center" vertical="center" wrapText="1"/>
      <protection locked="0"/>
    </xf>
    <xf numFmtId="1" fontId="7" fillId="9" borderId="11" xfId="0" applyNumberFormat="1" applyFont="1" applyFill="1" applyBorder="1" applyAlignment="1" applyProtection="1">
      <alignment horizontal="center" vertical="center" wrapText="1"/>
      <protection locked="0"/>
    </xf>
    <xf numFmtId="1" fontId="16" fillId="11" borderId="11" xfId="0" applyNumberFormat="1" applyFont="1" applyFill="1" applyBorder="1" applyAlignment="1" applyProtection="1">
      <alignment horizontal="center" vertical="center" wrapText="1"/>
      <protection locked="0"/>
    </xf>
    <xf numFmtId="1" fontId="15" fillId="8" borderId="22" xfId="0" applyNumberFormat="1" applyFont="1" applyFill="1" applyBorder="1" applyAlignment="1" applyProtection="1">
      <alignment horizontal="center" vertical="center" wrapText="1"/>
      <protection locked="0"/>
    </xf>
    <xf numFmtId="1" fontId="7" fillId="9" borderId="12" xfId="0" applyNumberFormat="1" applyFont="1" applyFill="1" applyBorder="1" applyAlignment="1" applyProtection="1">
      <alignment horizontal="center" vertical="center" wrapText="1"/>
      <protection locked="0"/>
    </xf>
    <xf numFmtId="1" fontId="16" fillId="11" borderId="12" xfId="0" applyNumberFormat="1" applyFont="1" applyFill="1" applyBorder="1" applyAlignment="1" applyProtection="1">
      <alignment horizontal="center" vertical="center" wrapText="1"/>
      <protection locked="0"/>
    </xf>
    <xf numFmtId="1" fontId="15" fillId="8" borderId="57" xfId="0" applyNumberFormat="1" applyFont="1" applyFill="1" applyBorder="1" applyAlignment="1" applyProtection="1">
      <alignment horizontal="center" vertical="center" wrapText="1"/>
      <protection locked="0"/>
    </xf>
    <xf numFmtId="1" fontId="7" fillId="4" borderId="13" xfId="0" applyNumberFormat="1" applyFont="1" applyFill="1" applyBorder="1" applyAlignment="1" applyProtection="1">
      <alignment horizontal="center" vertical="center" wrapText="1"/>
      <protection locked="0"/>
    </xf>
    <xf numFmtId="1" fontId="16" fillId="4" borderId="55" xfId="0" applyNumberFormat="1" applyFont="1" applyFill="1" applyBorder="1" applyAlignment="1" applyProtection="1">
      <alignment horizontal="center" vertical="center" wrapText="1"/>
      <protection locked="0"/>
    </xf>
    <xf numFmtId="49" fontId="14" fillId="6" borderId="23" xfId="0" applyNumberFormat="1" applyFont="1" applyFill="1" applyBorder="1" applyAlignment="1">
      <alignment horizontal="center" vertical="center"/>
    </xf>
    <xf numFmtId="49" fontId="26" fillId="2" borderId="1" xfId="0" applyNumberFormat="1" applyFont="1" applyFill="1" applyBorder="1" applyAlignment="1">
      <alignment horizontal="center" vertical="center"/>
    </xf>
    <xf numFmtId="0" fontId="6" fillId="4" borderId="27" xfId="0" applyNumberFormat="1" applyFont="1" applyFill="1" applyBorder="1" applyAlignment="1">
      <alignment horizontal="center" vertical="center" wrapText="1"/>
    </xf>
    <xf numFmtId="0" fontId="6" fillId="4" borderId="29" xfId="0" applyNumberFormat="1" applyFont="1" applyFill="1" applyBorder="1" applyAlignment="1">
      <alignment horizontal="center" vertical="center" wrapText="1"/>
    </xf>
    <xf numFmtId="0" fontId="6" fillId="4" borderId="32" xfId="0" applyNumberFormat="1" applyFont="1" applyFill="1" applyBorder="1" applyAlignment="1">
      <alignment horizontal="center" vertical="center" wrapText="1"/>
    </xf>
    <xf numFmtId="0" fontId="8" fillId="4" borderId="27" xfId="0" applyNumberFormat="1" applyFont="1" applyFill="1" applyBorder="1" applyAlignment="1">
      <alignment horizontal="center" vertical="center" wrapText="1"/>
    </xf>
    <xf numFmtId="0" fontId="8" fillId="4" borderId="29" xfId="0" applyNumberFormat="1" applyFont="1" applyFill="1" applyBorder="1" applyAlignment="1">
      <alignment horizontal="center" vertical="center" wrapText="1"/>
    </xf>
    <xf numFmtId="0" fontId="8" fillId="4" borderId="32" xfId="0" applyNumberFormat="1" applyFont="1" applyFill="1" applyBorder="1" applyAlignment="1">
      <alignment horizontal="center" vertical="center" wrapText="1"/>
    </xf>
    <xf numFmtId="0" fontId="28" fillId="4" borderId="45" xfId="0" applyNumberFormat="1" applyFont="1" applyFill="1" applyBorder="1" applyAlignment="1">
      <alignment horizontal="center" vertical="center"/>
    </xf>
    <xf numFmtId="1" fontId="28" fillId="4" borderId="46" xfId="0" applyNumberFormat="1" applyFont="1" applyFill="1" applyBorder="1" applyAlignment="1">
      <alignment horizontal="center" vertical="center"/>
    </xf>
    <xf numFmtId="0" fontId="2" fillId="0" borderId="45" xfId="0" applyNumberFormat="1" applyFont="1" applyFill="1" applyBorder="1" applyAlignment="1">
      <alignment horizontal="center" vertical="center" wrapText="1"/>
    </xf>
    <xf numFmtId="0" fontId="2" fillId="0" borderId="38" xfId="0" applyNumberFormat="1" applyFont="1" applyFill="1" applyBorder="1" applyAlignment="1">
      <alignment horizontal="center" vertical="center" wrapText="1"/>
    </xf>
    <xf numFmtId="49" fontId="23" fillId="0" borderId="43" xfId="0" applyNumberFormat="1" applyFont="1" applyFill="1" applyBorder="1" applyAlignment="1">
      <alignment horizontal="center" vertical="center" wrapText="1"/>
    </xf>
    <xf numFmtId="1" fontId="15" fillId="8" borderId="43" xfId="0" applyNumberFormat="1" applyFont="1" applyFill="1" applyBorder="1" applyAlignment="1">
      <alignment horizontal="center" vertical="center" wrapText="1"/>
    </xf>
    <xf numFmtId="1" fontId="7" fillId="9" borderId="43" xfId="0" applyNumberFormat="1" applyFont="1" applyFill="1" applyBorder="1" applyAlignment="1">
      <alignment horizontal="center" vertical="center" wrapText="1"/>
    </xf>
    <xf numFmtId="1" fontId="16" fillId="7" borderId="43" xfId="0" applyNumberFormat="1" applyFont="1" applyFill="1" applyBorder="1" applyAlignment="1">
      <alignment horizontal="center" vertical="center" wrapText="1"/>
    </xf>
    <xf numFmtId="0" fontId="2" fillId="0" borderId="36" xfId="0" applyNumberFormat="1" applyFont="1" applyFill="1" applyBorder="1" applyAlignment="1">
      <alignment horizontal="center" vertical="center" wrapText="1"/>
    </xf>
    <xf numFmtId="49" fontId="23" fillId="0" borderId="34" xfId="0" applyNumberFormat="1" applyFont="1" applyFill="1" applyBorder="1" applyAlignment="1">
      <alignment horizontal="center" vertical="center" wrapText="1"/>
    </xf>
    <xf numFmtId="49" fontId="30" fillId="5" borderId="1" xfId="0" applyNumberFormat="1" applyFont="1" applyFill="1" applyBorder="1" applyAlignment="1">
      <alignment horizontal="center" vertical="center"/>
    </xf>
    <xf numFmtId="49" fontId="30" fillId="6" borderId="1" xfId="0" applyNumberFormat="1" applyFont="1" applyFill="1" applyBorder="1" applyAlignment="1">
      <alignment horizontal="center" vertical="center"/>
    </xf>
    <xf numFmtId="49" fontId="31" fillId="4" borderId="1" xfId="0" applyNumberFormat="1" applyFont="1" applyFill="1" applyBorder="1" applyAlignment="1">
      <alignment horizontal="center" vertical="center"/>
    </xf>
    <xf numFmtId="0" fontId="11" fillId="8" borderId="3" xfId="0" applyNumberFormat="1" applyFont="1" applyFill="1" applyBorder="1" applyAlignment="1">
      <alignment horizontal="center" vertical="center"/>
    </xf>
    <xf numFmtId="0" fontId="11" fillId="9" borderId="3" xfId="0" applyNumberFormat="1" applyFont="1" applyFill="1" applyBorder="1" applyAlignment="1">
      <alignment horizontal="center" vertical="center"/>
    </xf>
    <xf numFmtId="0" fontId="33" fillId="0" borderId="28" xfId="0" applyNumberFormat="1" applyFont="1" applyBorder="1">
      <alignment vertical="top" wrapText="1"/>
    </xf>
    <xf numFmtId="0" fontId="33" fillId="0" borderId="30" xfId="0" applyNumberFormat="1" applyFont="1" applyBorder="1">
      <alignment vertical="top" wrapText="1"/>
    </xf>
    <xf numFmtId="0" fontId="33" fillId="0" borderId="48" xfId="0" applyNumberFormat="1" applyFont="1" applyBorder="1">
      <alignment vertical="top" wrapText="1"/>
    </xf>
    <xf numFmtId="0" fontId="33" fillId="0" borderId="49" xfId="0" applyNumberFormat="1" applyFont="1" applyBorder="1">
      <alignment vertical="top" wrapText="1"/>
    </xf>
    <xf numFmtId="0" fontId="35" fillId="10" borderId="30" xfId="0" applyNumberFormat="1" applyFont="1" applyFill="1" applyBorder="1" applyAlignment="1">
      <alignment horizontal="center" vertical="top" wrapText="1"/>
    </xf>
    <xf numFmtId="0" fontId="35" fillId="10" borderId="31" xfId="0" applyNumberFormat="1" applyFont="1" applyFill="1" applyBorder="1" applyAlignment="1">
      <alignment horizontal="center" vertical="top" wrapText="1"/>
    </xf>
    <xf numFmtId="0" fontId="35" fillId="10" borderId="62" xfId="0" applyNumberFormat="1" applyFont="1" applyFill="1" applyBorder="1" applyAlignment="1">
      <alignment horizontal="center" vertical="top" wrapText="1"/>
    </xf>
    <xf numFmtId="0" fontId="35" fillId="13" borderId="30" xfId="0" applyNumberFormat="1" applyFont="1" applyFill="1" applyBorder="1" applyAlignment="1">
      <alignment horizontal="center" vertical="top" wrapText="1"/>
    </xf>
    <xf numFmtId="0" fontId="35" fillId="13" borderId="32" xfId="0" applyNumberFormat="1" applyFont="1" applyFill="1" applyBorder="1" applyAlignment="1">
      <alignment horizontal="center" vertical="top" wrapText="1"/>
    </xf>
    <xf numFmtId="9" fontId="35" fillId="13" borderId="30" xfId="0" applyNumberFormat="1" applyFont="1" applyFill="1" applyBorder="1">
      <alignment vertical="top" wrapText="1"/>
    </xf>
    <xf numFmtId="9" fontId="0" fillId="13" borderId="26" xfId="1" applyFont="1" applyFill="1" applyBorder="1" applyAlignment="1">
      <alignment vertical="center" wrapText="1"/>
    </xf>
    <xf numFmtId="0" fontId="36" fillId="13" borderId="32" xfId="0" applyNumberFormat="1" applyFont="1" applyFill="1" applyBorder="1">
      <alignment vertical="top" wrapText="1"/>
    </xf>
    <xf numFmtId="9" fontId="0" fillId="4" borderId="26" xfId="1" applyFont="1" applyFill="1" applyBorder="1" applyAlignment="1">
      <alignment vertical="center" wrapText="1"/>
    </xf>
    <xf numFmtId="0" fontId="33" fillId="13" borderId="26" xfId="0" applyNumberFormat="1" applyFont="1" applyFill="1" applyBorder="1" applyAlignment="1">
      <alignment horizontal="center" vertical="top" wrapText="1"/>
    </xf>
    <xf numFmtId="0" fontId="33" fillId="13" borderId="47" xfId="0" applyNumberFormat="1" applyFont="1" applyFill="1" applyBorder="1" applyAlignment="1">
      <alignment horizontal="center" vertical="top" wrapText="1"/>
    </xf>
    <xf numFmtId="0" fontId="0" fillId="0" borderId="9" xfId="0" applyBorder="1" applyAlignment="1" applyProtection="1">
      <alignment vertical="center" wrapText="1"/>
      <protection locked="0"/>
    </xf>
    <xf numFmtId="0" fontId="4" fillId="4" borderId="61" xfId="0" applyNumberFormat="1" applyFont="1" applyFill="1" applyBorder="1" applyAlignment="1">
      <alignment horizontal="center" vertical="center" wrapText="1"/>
    </xf>
    <xf numFmtId="0" fontId="4" fillId="4" borderId="71" xfId="0" applyNumberFormat="1" applyFont="1" applyFill="1" applyBorder="1" applyAlignment="1">
      <alignment horizontal="center" vertical="center" wrapText="1"/>
    </xf>
    <xf numFmtId="0" fontId="4" fillId="4" borderId="72" xfId="0" applyNumberFormat="1" applyFont="1" applyFill="1" applyBorder="1" applyAlignment="1">
      <alignment horizontal="center" vertical="center" wrapText="1"/>
    </xf>
    <xf numFmtId="0" fontId="4" fillId="4" borderId="73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 applyProtection="1">
      <alignment vertical="center" wrapText="1"/>
      <protection locked="0"/>
    </xf>
    <xf numFmtId="0" fontId="0" fillId="4" borderId="75" xfId="0" applyFill="1" applyBorder="1" applyAlignment="1" applyProtection="1">
      <alignment vertical="center" wrapText="1"/>
      <protection locked="0"/>
    </xf>
    <xf numFmtId="0" fontId="37" fillId="14" borderId="74" xfId="0" applyFont="1" applyFill="1" applyBorder="1" applyAlignment="1" applyProtection="1">
      <alignment horizontal="center" vertical="center"/>
      <protection locked="0"/>
    </xf>
    <xf numFmtId="0" fontId="37" fillId="14" borderId="77" xfId="0" applyFont="1" applyFill="1" applyBorder="1" applyAlignment="1" applyProtection="1">
      <alignment horizontal="center" vertical="center"/>
      <protection locked="0"/>
    </xf>
    <xf numFmtId="49" fontId="14" fillId="5" borderId="79" xfId="0" applyNumberFormat="1" applyFont="1" applyFill="1" applyBorder="1" applyAlignment="1">
      <alignment horizontal="center" vertical="center"/>
    </xf>
    <xf numFmtId="1" fontId="15" fillId="4" borderId="4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vertical="center" wrapText="1"/>
      <protection locked="0"/>
    </xf>
    <xf numFmtId="0" fontId="0" fillId="0" borderId="31" xfId="0" applyFill="1" applyBorder="1" applyAlignment="1" applyProtection="1">
      <alignment vertical="center" wrapText="1"/>
      <protection locked="0"/>
    </xf>
    <xf numFmtId="49" fontId="2" fillId="15" borderId="10" xfId="0" applyNumberFormat="1" applyFont="1" applyFill="1" applyBorder="1" applyAlignment="1">
      <alignment horizontal="center" vertical="center" wrapText="1"/>
    </xf>
    <xf numFmtId="49" fontId="2" fillId="16" borderId="43" xfId="0" applyNumberFormat="1" applyFont="1" applyFill="1" applyBorder="1" applyAlignment="1">
      <alignment horizontal="center" vertical="center" wrapText="1"/>
    </xf>
    <xf numFmtId="49" fontId="2" fillId="17" borderId="10" xfId="0" applyNumberFormat="1" applyFont="1" applyFill="1" applyBorder="1" applyAlignment="1">
      <alignment horizontal="center" vertical="center" wrapText="1"/>
    </xf>
    <xf numFmtId="49" fontId="2" fillId="18" borderId="34" xfId="0" applyNumberFormat="1" applyFont="1" applyFill="1" applyBorder="1" applyAlignment="1">
      <alignment horizontal="center" vertical="center" wrapText="1"/>
    </xf>
    <xf numFmtId="0" fontId="38" fillId="0" borderId="0" xfId="0" applyNumberFormat="1" applyFont="1">
      <alignment vertical="top" wrapText="1"/>
    </xf>
    <xf numFmtId="0" fontId="0" fillId="4" borderId="75" xfId="0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164" fontId="0" fillId="13" borderId="55" xfId="0" applyNumberFormat="1" applyFill="1" applyBorder="1">
      <alignment vertical="top" wrapText="1"/>
    </xf>
    <xf numFmtId="164" fontId="0" fillId="13" borderId="27" xfId="0" applyNumberFormat="1" applyFill="1" applyBorder="1" applyAlignment="1">
      <alignment vertical="center" wrapText="1"/>
    </xf>
    <xf numFmtId="164" fontId="0" fillId="4" borderId="27" xfId="0" applyNumberFormat="1" applyFill="1" applyBorder="1">
      <alignment vertical="top" wrapText="1"/>
    </xf>
    <xf numFmtId="164" fontId="0" fillId="4" borderId="69" xfId="0" applyNumberFormat="1" applyFill="1" applyBorder="1">
      <alignment vertical="top" wrapText="1"/>
    </xf>
    <xf numFmtId="164" fontId="0" fillId="13" borderId="13" xfId="0" applyNumberFormat="1" applyFill="1" applyBorder="1" applyAlignment="1">
      <alignment horizontal="center" vertical="top" wrapText="1"/>
    </xf>
    <xf numFmtId="164" fontId="0" fillId="13" borderId="64" xfId="0" applyNumberFormat="1" applyFill="1" applyBorder="1" applyAlignment="1">
      <alignment horizontal="center" vertical="top" wrapText="1"/>
    </xf>
    <xf numFmtId="164" fontId="0" fillId="13" borderId="26" xfId="0" applyNumberFormat="1" applyFill="1" applyBorder="1" applyAlignment="1">
      <alignment horizontal="center" vertical="top" wrapText="1"/>
    </xf>
    <xf numFmtId="164" fontId="0" fillId="13" borderId="27" xfId="0" applyNumberFormat="1" applyFill="1" applyBorder="1" applyAlignment="1">
      <alignment horizontal="center" vertical="top" wrapText="1"/>
    </xf>
    <xf numFmtId="164" fontId="0" fillId="13" borderId="54" xfId="0" applyNumberFormat="1" applyFill="1" applyBorder="1">
      <alignment vertical="top" wrapText="1"/>
    </xf>
    <xf numFmtId="164" fontId="0" fillId="13" borderId="58" xfId="0" applyNumberFormat="1" applyFill="1" applyBorder="1">
      <alignment vertical="top" wrapText="1"/>
    </xf>
    <xf numFmtId="164" fontId="0" fillId="0" borderId="9" xfId="0" applyNumberFormat="1" applyBorder="1">
      <alignment vertical="top" wrapText="1"/>
    </xf>
    <xf numFmtId="164" fontId="0" fillId="0" borderId="60" xfId="0" applyNumberFormat="1" applyBorder="1">
      <alignment vertical="top" wrapText="1"/>
    </xf>
    <xf numFmtId="164" fontId="0" fillId="4" borderId="26" xfId="0" applyNumberFormat="1" applyFill="1" applyBorder="1" applyAlignment="1">
      <alignment horizontal="center" vertical="top" wrapText="1"/>
    </xf>
    <xf numFmtId="164" fontId="0" fillId="4" borderId="27" xfId="0" applyNumberFormat="1" applyFill="1" applyBorder="1" applyAlignment="1">
      <alignment horizontal="center" vertical="top" wrapText="1"/>
    </xf>
    <xf numFmtId="164" fontId="0" fillId="4" borderId="26" xfId="0" applyNumberFormat="1" applyFill="1" applyBorder="1">
      <alignment vertical="top" wrapText="1"/>
    </xf>
    <xf numFmtId="164" fontId="0" fillId="4" borderId="13" xfId="0" applyNumberFormat="1" applyFill="1" applyBorder="1">
      <alignment vertical="top" wrapText="1"/>
    </xf>
    <xf numFmtId="164" fontId="0" fillId="0" borderId="31" xfId="0" applyNumberFormat="1" applyBorder="1">
      <alignment vertical="top" wrapText="1"/>
    </xf>
    <xf numFmtId="164" fontId="0" fillId="0" borderId="62" xfId="0" applyNumberFormat="1" applyBorder="1">
      <alignment vertical="top" wrapText="1"/>
    </xf>
    <xf numFmtId="164" fontId="0" fillId="4" borderId="67" xfId="0" applyNumberFormat="1" applyFill="1" applyBorder="1" applyAlignment="1">
      <alignment horizontal="center" vertical="top" wrapText="1"/>
    </xf>
    <xf numFmtId="164" fontId="0" fillId="4" borderId="69" xfId="0" applyNumberFormat="1" applyFill="1" applyBorder="1" applyAlignment="1">
      <alignment horizontal="center" vertical="top" wrapText="1"/>
    </xf>
    <xf numFmtId="164" fontId="0" fillId="4" borderId="67" xfId="0" applyNumberFormat="1" applyFill="1" applyBorder="1">
      <alignment vertical="top" wrapText="1"/>
    </xf>
    <xf numFmtId="164" fontId="0" fillId="4" borderId="68" xfId="0" applyNumberFormat="1" applyFill="1" applyBorder="1">
      <alignment vertical="top" wrapText="1"/>
    </xf>
    <xf numFmtId="49" fontId="5" fillId="0" borderId="9" xfId="0" applyNumberFormat="1" applyFont="1" applyBorder="1" applyAlignment="1" applyProtection="1">
      <alignment horizontal="center" vertical="center" wrapText="1"/>
      <protection locked="0"/>
    </xf>
    <xf numFmtId="49" fontId="5" fillId="0" borderId="29" xfId="0" applyNumberFormat="1" applyFont="1" applyBorder="1" applyAlignment="1" applyProtection="1">
      <alignment horizontal="center" vertical="center" wrapText="1"/>
      <protection locked="0"/>
    </xf>
    <xf numFmtId="0" fontId="0" fillId="4" borderId="28" xfId="0" applyNumberFormat="1" applyFill="1" applyBorder="1" applyAlignment="1">
      <alignment horizontal="center" vertical="center" wrapText="1"/>
    </xf>
    <xf numFmtId="0" fontId="0" fillId="4" borderId="9" xfId="0" applyNumberFormat="1" applyFill="1" applyBorder="1" applyAlignment="1">
      <alignment horizontal="center" vertical="center" wrapText="1"/>
    </xf>
    <xf numFmtId="0" fontId="0" fillId="4" borderId="29" xfId="0" applyNumberFormat="1" applyFill="1" applyBorder="1" applyAlignment="1">
      <alignment horizontal="center" vertical="center" wrapText="1"/>
    </xf>
    <xf numFmtId="49" fontId="2" fillId="2" borderId="35" xfId="0" applyNumberFormat="1" applyFont="1" applyFill="1" applyBorder="1" applyAlignment="1">
      <alignment horizontal="center" vertical="center" wrapText="1"/>
    </xf>
    <xf numFmtId="49" fontId="2" fillId="2" borderId="38" xfId="0" applyNumberFormat="1" applyFont="1" applyFill="1" applyBorder="1" applyAlignment="1">
      <alignment horizontal="center" vertical="center" wrapText="1"/>
    </xf>
    <xf numFmtId="49" fontId="2" fillId="2" borderId="36" xfId="0" applyNumberFormat="1" applyFont="1" applyFill="1" applyBorder="1" applyAlignment="1">
      <alignment horizontal="center" vertical="center" wrapText="1"/>
    </xf>
    <xf numFmtId="0" fontId="18" fillId="10" borderId="35" xfId="0" applyFont="1" applyFill="1" applyBorder="1" applyAlignment="1">
      <alignment horizontal="center" vertical="center" wrapText="1"/>
    </xf>
    <xf numFmtId="0" fontId="18" fillId="10" borderId="38" xfId="0" applyFont="1" applyFill="1" applyBorder="1" applyAlignment="1">
      <alignment horizontal="center" vertical="center" wrapText="1"/>
    </xf>
    <xf numFmtId="0" fontId="18" fillId="10" borderId="36" xfId="0" applyFont="1" applyFill="1" applyBorder="1" applyAlignment="1">
      <alignment horizontal="center" vertical="center" wrapText="1"/>
    </xf>
    <xf numFmtId="49" fontId="5" fillId="4" borderId="78" xfId="0" applyNumberFormat="1" applyFont="1" applyFill="1" applyBorder="1" applyAlignment="1" applyProtection="1">
      <alignment horizontal="center" vertical="center" wrapText="1"/>
      <protection locked="0"/>
    </xf>
    <xf numFmtId="49" fontId="5" fillId="4" borderId="8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54" xfId="0" applyNumberFormat="1" applyFill="1" applyBorder="1" applyAlignment="1">
      <alignment horizontal="center" vertical="center" wrapText="1"/>
    </xf>
    <xf numFmtId="0" fontId="0" fillId="4" borderId="58" xfId="0" applyNumberFormat="1" applyFill="1" applyBorder="1" applyAlignment="1">
      <alignment horizontal="center" vertical="center" wrapText="1"/>
    </xf>
    <xf numFmtId="49" fontId="18" fillId="10" borderId="42" xfId="0" applyNumberFormat="1" applyFont="1" applyFill="1" applyBorder="1" applyAlignment="1">
      <alignment horizontal="center" vertical="center" wrapText="1"/>
    </xf>
    <xf numFmtId="49" fontId="18" fillId="10" borderId="37" xfId="0" applyNumberFormat="1" applyFont="1" applyFill="1" applyBorder="1" applyAlignment="1">
      <alignment horizontal="center" vertical="center" wrapText="1"/>
    </xf>
    <xf numFmtId="49" fontId="18" fillId="10" borderId="44" xfId="0" applyNumberFormat="1" applyFont="1" applyFill="1" applyBorder="1" applyAlignment="1">
      <alignment horizontal="center" vertical="center" wrapText="1"/>
    </xf>
    <xf numFmtId="49" fontId="18" fillId="10" borderId="50" xfId="0" applyNumberFormat="1" applyFont="1" applyFill="1" applyBorder="1" applyAlignment="1">
      <alignment horizontal="center" vertical="center" wrapText="1"/>
    </xf>
    <xf numFmtId="49" fontId="18" fillId="2" borderId="35" xfId="0" applyNumberFormat="1" applyFont="1" applyFill="1" applyBorder="1" applyAlignment="1">
      <alignment horizontal="center" vertical="center" wrapText="1"/>
    </xf>
    <xf numFmtId="49" fontId="18" fillId="2" borderId="42" xfId="0" applyNumberFormat="1" applyFont="1" applyFill="1" applyBorder="1" applyAlignment="1">
      <alignment horizontal="center" vertical="center" wrapText="1"/>
    </xf>
    <xf numFmtId="49" fontId="18" fillId="2" borderId="37" xfId="0" applyNumberFormat="1" applyFont="1" applyFill="1" applyBorder="1" applyAlignment="1">
      <alignment horizontal="center" vertical="center" wrapText="1"/>
    </xf>
    <xf numFmtId="49" fontId="18" fillId="2" borderId="36" xfId="0" applyNumberFormat="1" applyFont="1" applyFill="1" applyBorder="1" applyAlignment="1">
      <alignment horizontal="center" vertical="center" wrapText="1"/>
    </xf>
    <xf numFmtId="49" fontId="18" fillId="2" borderId="41" xfId="0" applyNumberFormat="1" applyFont="1" applyFill="1" applyBorder="1" applyAlignment="1">
      <alignment horizontal="center" vertical="center" wrapText="1"/>
    </xf>
    <xf numFmtId="49" fontId="18" fillId="2" borderId="40" xfId="0" applyNumberFormat="1" applyFont="1" applyFill="1" applyBorder="1" applyAlignment="1">
      <alignment horizontal="center" vertical="center" wrapText="1"/>
    </xf>
    <xf numFmtId="0" fontId="2" fillId="10" borderId="42" xfId="0" applyFont="1" applyFill="1" applyBorder="1" applyAlignment="1">
      <alignment horizontal="center" vertical="center" wrapText="1"/>
    </xf>
    <xf numFmtId="0" fontId="18" fillId="10" borderId="37" xfId="0" applyFont="1" applyFill="1" applyBorder="1" applyAlignment="1">
      <alignment horizontal="center" vertical="center" wrapText="1"/>
    </xf>
    <xf numFmtId="0" fontId="18" fillId="10" borderId="4" xfId="0" applyFont="1" applyFill="1" applyBorder="1" applyAlignment="1">
      <alignment horizontal="center" vertical="center" wrapText="1"/>
    </xf>
    <xf numFmtId="0" fontId="18" fillId="10" borderId="39" xfId="0" applyFont="1" applyFill="1" applyBorder="1" applyAlignment="1">
      <alignment horizontal="center" vertical="center" wrapText="1"/>
    </xf>
    <xf numFmtId="0" fontId="18" fillId="10" borderId="41" xfId="0" applyFont="1" applyFill="1" applyBorder="1" applyAlignment="1">
      <alignment horizontal="center" vertical="center" wrapText="1"/>
    </xf>
    <xf numFmtId="0" fontId="18" fillId="10" borderId="40" xfId="0" applyFont="1" applyFill="1" applyBorder="1" applyAlignment="1">
      <alignment horizontal="center" vertical="center" wrapText="1"/>
    </xf>
    <xf numFmtId="0" fontId="2" fillId="10" borderId="76" xfId="0" applyFont="1" applyFill="1" applyBorder="1" applyAlignment="1">
      <alignment horizontal="center" vertical="center" wrapText="1"/>
    </xf>
    <xf numFmtId="0" fontId="2" fillId="10" borderId="75" xfId="0" applyFont="1" applyFill="1" applyBorder="1" applyAlignment="1">
      <alignment horizontal="center" vertical="center" wrapText="1"/>
    </xf>
    <xf numFmtId="0" fontId="2" fillId="10" borderId="68" xfId="0" applyFont="1" applyFill="1" applyBorder="1" applyAlignment="1">
      <alignment horizontal="center" vertical="center" wrapText="1"/>
    </xf>
    <xf numFmtId="49" fontId="5" fillId="0" borderId="31" xfId="0" applyNumberFormat="1" applyFont="1" applyBorder="1" applyAlignment="1" applyProtection="1">
      <alignment horizontal="center" vertical="center" wrapText="1"/>
      <protection locked="0"/>
    </xf>
    <xf numFmtId="49" fontId="5" fillId="0" borderId="32" xfId="0" applyNumberFormat="1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0" fillId="4" borderId="55" xfId="0" applyNumberFormat="1" applyFill="1" applyBorder="1" applyAlignment="1">
      <alignment horizontal="center" vertical="center" wrapText="1"/>
    </xf>
    <xf numFmtId="0" fontId="0" fillId="4" borderId="31" xfId="0" applyNumberFormat="1" applyFill="1" applyBorder="1" applyAlignment="1">
      <alignment horizontal="center" vertical="center" wrapText="1"/>
    </xf>
    <xf numFmtId="0" fontId="0" fillId="4" borderId="32" xfId="0" applyNumberFormat="1" applyFill="1" applyBorder="1" applyAlignment="1">
      <alignment horizontal="center" vertical="center" wrapText="1"/>
    </xf>
    <xf numFmtId="0" fontId="0" fillId="4" borderId="30" xfId="0" applyNumberFormat="1" applyFill="1" applyBorder="1" applyAlignment="1">
      <alignment horizontal="center" vertical="center" wrapText="1"/>
    </xf>
    <xf numFmtId="0" fontId="33" fillId="0" borderId="45" xfId="0" applyNumberFormat="1" applyFont="1" applyBorder="1" applyAlignment="1">
      <alignment horizontal="center" vertical="top" wrapText="1"/>
    </xf>
    <xf numFmtId="0" fontId="33" fillId="0" borderId="70" xfId="0" applyNumberFormat="1" applyFont="1" applyBorder="1" applyAlignment="1">
      <alignment horizontal="center" vertical="top" wrapText="1"/>
    </xf>
    <xf numFmtId="0" fontId="33" fillId="0" borderId="46" xfId="0" applyNumberFormat="1" applyFont="1" applyBorder="1" applyAlignment="1">
      <alignment horizontal="center" vertical="top" wrapText="1"/>
    </xf>
    <xf numFmtId="0" fontId="34" fillId="10" borderId="63" xfId="0" applyNumberFormat="1" applyFont="1" applyFill="1" applyBorder="1" applyAlignment="1">
      <alignment horizontal="center" vertical="top" wrapText="1"/>
    </xf>
    <xf numFmtId="0" fontId="34" fillId="10" borderId="58" xfId="0" applyNumberFormat="1" applyFont="1" applyFill="1" applyBorder="1" applyAlignment="1">
      <alignment horizontal="center" vertical="top" wrapText="1"/>
    </xf>
    <xf numFmtId="0" fontId="34" fillId="10" borderId="59" xfId="0" applyNumberFormat="1" applyFont="1" applyFill="1" applyBorder="1" applyAlignment="1">
      <alignment horizontal="center" vertical="top" wrapText="1"/>
    </xf>
    <xf numFmtId="0" fontId="35" fillId="13" borderId="54" xfId="0" applyNumberFormat="1" applyFont="1" applyFill="1" applyBorder="1" applyAlignment="1">
      <alignment horizontal="center" vertical="center" wrapText="1"/>
    </xf>
    <xf numFmtId="0" fontId="35" fillId="13" borderId="55" xfId="0" applyNumberFormat="1" applyFont="1" applyFill="1" applyBorder="1" applyAlignment="1">
      <alignment horizontal="center" vertical="center" wrapText="1"/>
    </xf>
    <xf numFmtId="0" fontId="35" fillId="13" borderId="28" xfId="0" applyNumberFormat="1" applyFont="1" applyFill="1" applyBorder="1" applyAlignment="1">
      <alignment horizontal="center" vertical="center" wrapText="1"/>
    </xf>
    <xf numFmtId="0" fontId="35" fillId="13" borderId="29" xfId="0" applyNumberFormat="1" applyFont="1" applyFill="1" applyBorder="1" applyAlignment="1">
      <alignment horizontal="center" vertical="center" wrapText="1"/>
    </xf>
    <xf numFmtId="0" fontId="35" fillId="13" borderId="58" xfId="0" applyNumberFormat="1" applyFont="1" applyFill="1" applyBorder="1" applyAlignment="1">
      <alignment horizontal="center" vertical="center" wrapText="1"/>
    </xf>
    <xf numFmtId="0" fontId="35" fillId="13" borderId="35" xfId="0" applyNumberFormat="1" applyFont="1" applyFill="1" applyBorder="1" applyAlignment="1">
      <alignment horizontal="center" vertical="center" wrapText="1"/>
    </xf>
    <xf numFmtId="0" fontId="35" fillId="13" borderId="37" xfId="0" applyNumberFormat="1" applyFont="1" applyFill="1" applyBorder="1" applyAlignment="1">
      <alignment horizontal="center" vertical="center" wrapText="1"/>
    </xf>
    <xf numFmtId="0" fontId="35" fillId="13" borderId="61" xfId="0" applyNumberFormat="1" applyFont="1" applyFill="1" applyBorder="1" applyAlignment="1">
      <alignment horizontal="center" vertical="center" wrapText="1"/>
    </xf>
    <xf numFmtId="0" fontId="35" fillId="13" borderId="56" xfId="0" applyNumberFormat="1" applyFont="1" applyFill="1" applyBorder="1" applyAlignment="1">
      <alignment horizontal="center" vertical="center" wrapText="1"/>
    </xf>
    <xf numFmtId="0" fontId="35" fillId="10" borderId="48" xfId="0" applyNumberFormat="1" applyFont="1" applyFill="1" applyBorder="1" applyAlignment="1">
      <alignment horizontal="center" vertical="top" wrapText="1"/>
    </xf>
    <xf numFmtId="0" fontId="35" fillId="10" borderId="9" xfId="0" applyNumberFormat="1" applyFont="1" applyFill="1" applyBorder="1" applyAlignment="1">
      <alignment horizontal="center" vertical="top" wrapText="1"/>
    </xf>
    <xf numFmtId="0" fontId="35" fillId="10" borderId="60" xfId="0" applyNumberFormat="1" applyFont="1" applyFill="1" applyBorder="1" applyAlignment="1">
      <alignment horizontal="center" vertical="top" wrapText="1"/>
    </xf>
    <xf numFmtId="0" fontId="35" fillId="13" borderId="28" xfId="0" applyNumberFormat="1" applyFont="1" applyFill="1" applyBorder="1" applyAlignment="1">
      <alignment horizontal="center" vertical="top" wrapText="1"/>
    </xf>
    <xf numFmtId="0" fontId="35" fillId="13" borderId="30" xfId="0" applyNumberFormat="1" applyFont="1" applyFill="1" applyBorder="1" applyAlignment="1">
      <alignment horizontal="center" vertical="top" wrapText="1"/>
    </xf>
    <xf numFmtId="0" fontId="35" fillId="13" borderId="9" xfId="0" applyNumberFormat="1" applyFont="1" applyFill="1" applyBorder="1" applyAlignment="1">
      <alignment horizontal="center" vertical="top" wrapText="1"/>
    </xf>
    <xf numFmtId="0" fontId="35" fillId="13" borderId="31" xfId="0" applyNumberFormat="1" applyFont="1" applyFill="1" applyBorder="1" applyAlignment="1">
      <alignment horizontal="center" vertical="top" wrapText="1"/>
    </xf>
    <xf numFmtId="0" fontId="35" fillId="13" borderId="29" xfId="0" applyNumberFormat="1" applyFont="1" applyFill="1" applyBorder="1" applyAlignment="1">
      <alignment horizontal="center" vertical="top" wrapText="1"/>
    </xf>
    <xf numFmtId="0" fontId="35" fillId="13" borderId="32" xfId="0" applyNumberFormat="1" applyFont="1" applyFill="1" applyBorder="1" applyAlignment="1">
      <alignment horizontal="center" vertical="top" wrapText="1"/>
    </xf>
    <xf numFmtId="0" fontId="32" fillId="0" borderId="35" xfId="0" applyNumberFormat="1" applyFont="1" applyBorder="1" applyAlignment="1">
      <alignment horizontal="center" vertical="top" wrapText="1"/>
    </xf>
    <xf numFmtId="0" fontId="32" fillId="0" borderId="37" xfId="0" applyNumberFormat="1" applyFont="1" applyBorder="1" applyAlignment="1">
      <alignment horizontal="center" vertical="top" wrapText="1"/>
    </xf>
    <xf numFmtId="0" fontId="32" fillId="10" borderId="33" xfId="0" applyNumberFormat="1" applyFont="1" applyFill="1" applyBorder="1" applyAlignment="1">
      <alignment horizontal="center" vertical="top" wrapText="1"/>
    </xf>
    <xf numFmtId="0" fontId="32" fillId="10" borderId="34" xfId="0" applyNumberFormat="1" applyFont="1" applyFill="1" applyBorder="1" applyAlignment="1">
      <alignment horizontal="center" vertical="top" wrapText="1"/>
    </xf>
    <xf numFmtId="49" fontId="13" fillId="4" borderId="45" xfId="0" applyNumberFormat="1" applyFont="1" applyFill="1" applyBorder="1" applyAlignment="1">
      <alignment horizontal="center" vertical="center" wrapText="1"/>
    </xf>
    <xf numFmtId="49" fontId="13" fillId="4" borderId="46" xfId="0" applyNumberFormat="1" applyFont="1" applyFill="1" applyBorder="1" applyAlignment="1">
      <alignment horizontal="center" vertical="center" wrapText="1"/>
    </xf>
    <xf numFmtId="0" fontId="28" fillId="15" borderId="45" xfId="0" applyNumberFormat="1" applyFont="1" applyFill="1" applyBorder="1" applyAlignment="1">
      <alignment horizontal="center" vertical="center" wrapText="1"/>
    </xf>
    <xf numFmtId="0" fontId="28" fillId="15" borderId="46" xfId="0" applyNumberFormat="1" applyFont="1" applyFill="1" applyBorder="1" applyAlignment="1">
      <alignment horizontal="center" vertical="center" wrapText="1"/>
    </xf>
    <xf numFmtId="0" fontId="28" fillId="16" borderId="45" xfId="0" applyNumberFormat="1" applyFont="1" applyFill="1" applyBorder="1" applyAlignment="1">
      <alignment horizontal="center" vertical="center" wrapText="1"/>
    </xf>
    <xf numFmtId="0" fontId="28" fillId="16" borderId="46" xfId="0" applyNumberFormat="1" applyFont="1" applyFill="1" applyBorder="1" applyAlignment="1">
      <alignment horizontal="center" vertical="center" wrapText="1"/>
    </xf>
    <xf numFmtId="0" fontId="28" fillId="17" borderId="45" xfId="0" applyNumberFormat="1" applyFont="1" applyFill="1" applyBorder="1" applyAlignment="1">
      <alignment horizontal="center" vertical="center" wrapText="1"/>
    </xf>
    <xf numFmtId="0" fontId="28" fillId="17" borderId="46" xfId="0" applyNumberFormat="1" applyFont="1" applyFill="1" applyBorder="1" applyAlignment="1">
      <alignment horizontal="center" vertical="center" wrapText="1"/>
    </xf>
    <xf numFmtId="0" fontId="28" fillId="18" borderId="45" xfId="0" applyNumberFormat="1" applyFont="1" applyFill="1" applyBorder="1" applyAlignment="1">
      <alignment horizontal="center" vertical="center" wrapText="1"/>
    </xf>
    <xf numFmtId="0" fontId="28" fillId="18" borderId="46" xfId="0" applyNumberFormat="1" applyFont="1" applyFill="1" applyBorder="1" applyAlignment="1">
      <alignment horizontal="center" vertical="center" wrapText="1"/>
    </xf>
    <xf numFmtId="0" fontId="29" fillId="4" borderId="45" xfId="0" applyNumberFormat="1" applyFont="1" applyFill="1" applyBorder="1" applyAlignment="1">
      <alignment horizontal="center" vertical="top" wrapText="1"/>
    </xf>
    <xf numFmtId="0" fontId="29" fillId="4" borderId="46" xfId="0" applyNumberFormat="1" applyFont="1" applyFill="1" applyBorder="1" applyAlignment="1">
      <alignment horizontal="center" vertical="top" wrapText="1"/>
    </xf>
    <xf numFmtId="49" fontId="14" fillId="5" borderId="45" xfId="0" applyNumberFormat="1" applyFont="1" applyFill="1" applyBorder="1" applyAlignment="1">
      <alignment horizontal="center" vertical="center"/>
    </xf>
    <xf numFmtId="49" fontId="14" fillId="5" borderId="46" xfId="0" applyNumberFormat="1" applyFont="1" applyFill="1" applyBorder="1" applyAlignment="1">
      <alignment horizontal="center" vertical="center"/>
    </xf>
    <xf numFmtId="49" fontId="14" fillId="6" borderId="45" xfId="0" applyNumberFormat="1" applyFont="1" applyFill="1" applyBorder="1" applyAlignment="1">
      <alignment horizontal="center" vertical="center"/>
    </xf>
    <xf numFmtId="49" fontId="14" fillId="6" borderId="46" xfId="0" applyNumberFormat="1" applyFont="1" applyFill="1" applyBorder="1" applyAlignment="1">
      <alignment horizontal="center" vertical="center"/>
    </xf>
    <xf numFmtId="49" fontId="17" fillId="7" borderId="45" xfId="0" applyNumberFormat="1" applyFont="1" applyFill="1" applyBorder="1" applyAlignment="1">
      <alignment horizontal="center" vertical="center"/>
    </xf>
    <xf numFmtId="49" fontId="17" fillId="7" borderId="46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49" fontId="31" fillId="4" borderId="65" xfId="0" applyNumberFormat="1" applyFont="1" applyFill="1" applyBorder="1" applyAlignment="1">
      <alignment horizontal="center" vertical="center"/>
    </xf>
    <xf numFmtId="49" fontId="31" fillId="4" borderId="66" xfId="0" applyNumberFormat="1" applyFont="1" applyFill="1" applyBorder="1" applyAlignment="1">
      <alignment horizontal="center" vertical="center"/>
    </xf>
    <xf numFmtId="0" fontId="33" fillId="0" borderId="70" xfId="0" applyNumberFormat="1" applyFont="1" applyBorder="1" applyAlignment="1">
      <alignment vertical="top" wrapText="1"/>
    </xf>
  </cellXfs>
  <cellStyles count="2">
    <cellStyle name="Normal" xfId="0" builtinId="0"/>
    <cellStyle name="Pourcentage" xfId="1" builtinId="5"/>
  </cellStyles>
  <dxfs count="2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0000"/>
      </font>
      <fill>
        <patternFill patternType="solid">
          <fgColor indexed="16"/>
          <bgColor indexed="1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0000"/>
      </font>
      <fill>
        <patternFill patternType="solid">
          <fgColor indexed="16"/>
          <bgColor indexed="1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0000"/>
      </font>
      <fill>
        <patternFill patternType="solid">
          <fgColor indexed="16"/>
          <bgColor indexed="1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0000"/>
      </font>
      <fill>
        <patternFill patternType="solid">
          <fgColor indexed="16"/>
          <bgColor indexed="1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0000"/>
      </font>
      <fill>
        <patternFill patternType="solid">
          <fgColor indexed="16"/>
          <bgColor indexed="1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0000"/>
      </font>
      <fill>
        <patternFill patternType="solid">
          <fgColor indexed="16"/>
          <bgColor indexed="1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0F1BFF"/>
      <rgbColor rgb="FFBDC0BF"/>
      <rgbColor rgb="FFA5A5A5"/>
      <rgbColor rgb="FF020201"/>
      <rgbColor rgb="FF0432FF"/>
      <rgbColor rgb="FFFEFE9F"/>
      <rgbColor rgb="FF3F3F3F"/>
      <rgbColor rgb="00000000"/>
      <rgbColor rgb="E5FF9781"/>
      <rgbColor rgb="FFDBDBDB"/>
      <rgbColor rgb="FFA6A6A6"/>
      <rgbColor rgb="FFFCF305"/>
      <rgbColor rgb="FFFDFDC7"/>
      <rgbColor rgb="FFD7FDD6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45200"/>
      <color rgb="FF929000"/>
      <color rgb="FFD883FF"/>
      <color rgb="FFFF85FF"/>
      <color rgb="FFFF8AD8"/>
      <color rgb="FF0432FF"/>
      <color rgb="FF0118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375478</xdr:colOff>
      <xdr:row>29</xdr:row>
      <xdr:rowOff>55800</xdr:rowOff>
    </xdr:from>
    <xdr:to>
      <xdr:col>21</xdr:col>
      <xdr:colOff>187738</xdr:colOff>
      <xdr:row>40</xdr:row>
      <xdr:rowOff>118166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9B4B62A-7EB7-2781-FE5D-CE955603D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35304" y="7488061"/>
          <a:ext cx="3611217" cy="3022018"/>
        </a:xfrm>
        <a:prstGeom prst="rect">
          <a:avLst/>
        </a:prstGeom>
      </xdr:spPr>
    </xdr:pic>
    <xdr:clientData/>
  </xdr:twoCellAnchor>
  <xdr:twoCellAnchor editAs="oneCell">
    <xdr:from>
      <xdr:col>20</xdr:col>
      <xdr:colOff>254001</xdr:colOff>
      <xdr:row>37</xdr:row>
      <xdr:rowOff>50800</xdr:rowOff>
    </xdr:from>
    <xdr:to>
      <xdr:col>22</xdr:col>
      <xdr:colOff>177801</xdr:colOff>
      <xdr:row>39</xdr:row>
      <xdr:rowOff>232996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70F6097-A6F1-3E48-9C11-F571DFF5D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95468" y="9652000"/>
          <a:ext cx="685800" cy="6901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A40"/>
  <sheetViews>
    <sheetView showGridLines="0" tabSelected="1" zoomScaleNormal="75" workbookViewId="0">
      <pane xSplit="1" ySplit="4" topLeftCell="B5" activePane="bottomRight" state="frozen"/>
      <selection pane="topRight"/>
      <selection pane="bottomLeft"/>
      <selection pane="bottomRight" activeCell="C6" sqref="C6"/>
    </sheetView>
  </sheetViews>
  <sheetFormatPr baseColWidth="10" defaultColWidth="16.33203125" defaultRowHeight="20" customHeight="1"/>
  <cols>
    <col min="1" max="1" width="10.33203125" style="1" customWidth="1"/>
    <col min="2" max="2" width="6.1640625" style="1" customWidth="1"/>
    <col min="3" max="3" width="25.5" style="1" customWidth="1"/>
    <col min="4" max="4" width="16" style="1" customWidth="1"/>
    <col min="5" max="5" width="15" style="1" customWidth="1"/>
    <col min="6" max="6" width="8" style="1" bestFit="1" customWidth="1"/>
    <col min="7" max="7" width="7.33203125" bestFit="1" customWidth="1"/>
    <col min="8" max="10" width="7.6640625" style="1" bestFit="1" customWidth="1"/>
    <col min="11" max="11" width="2" style="1" customWidth="1"/>
    <col min="12" max="13" width="5.5" style="1" bestFit="1" customWidth="1"/>
    <col min="14" max="14" width="4.5" style="1" bestFit="1" customWidth="1"/>
    <col min="15" max="15" width="5" style="1" bestFit="1" customWidth="1"/>
    <col min="16" max="16" width="5.5" style="1" bestFit="1" customWidth="1"/>
    <col min="17" max="17" width="4.1640625" style="1" bestFit="1" customWidth="1"/>
    <col min="18" max="18" width="5" style="1" bestFit="1" customWidth="1"/>
    <col min="19" max="19" width="5.5" style="1" bestFit="1" customWidth="1"/>
    <col min="20" max="20" width="4.1640625" style="1" bestFit="1" customWidth="1"/>
    <col min="21" max="21" width="4.83203125" style="17" customWidth="1"/>
    <col min="22" max="22" width="5" style="17" bestFit="1" customWidth="1"/>
    <col min="23" max="23" width="3.6640625" style="17" customWidth="1"/>
    <col min="24" max="24" width="6" style="17" customWidth="1"/>
    <col min="25" max="25" width="5.1640625" style="17" customWidth="1"/>
    <col min="26" max="26" width="7.33203125" style="17" customWidth="1"/>
    <col min="27" max="27" width="4.83203125" style="17" customWidth="1"/>
    <col min="28" max="28" width="4.6640625" style="17" customWidth="1"/>
    <col min="29" max="29" width="4.5" style="17" customWidth="1"/>
    <col min="30" max="30" width="5.5" style="17" customWidth="1"/>
    <col min="31" max="31" width="5.83203125" style="17" customWidth="1"/>
    <col min="32" max="32" width="4.83203125" style="17" bestFit="1" customWidth="1"/>
    <col min="33" max="33" width="10.1640625" style="17" bestFit="1" customWidth="1"/>
    <col min="34" max="34" width="7.33203125" style="17" customWidth="1"/>
    <col min="35" max="35" width="6.6640625" style="17" bestFit="1" customWidth="1"/>
    <col min="36" max="36" width="9.6640625" style="17" customWidth="1"/>
    <col min="37" max="37" width="7.33203125" style="17" customWidth="1"/>
    <col min="38" max="38" width="7.1640625" style="17" customWidth="1"/>
    <col min="41" max="209" width="16.33203125" style="17"/>
    <col min="210" max="16384" width="16.33203125" style="1"/>
  </cols>
  <sheetData>
    <row r="1" spans="1:38" ht="27.75" customHeight="1" thickBot="1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X1" s="194" t="s">
        <v>38</v>
      </c>
      <c r="Y1" s="195"/>
      <c r="Z1" s="195"/>
      <c r="AA1" s="195"/>
      <c r="AB1" s="195"/>
      <c r="AC1" s="195"/>
      <c r="AD1" s="195"/>
      <c r="AE1" s="195"/>
      <c r="AF1" s="195"/>
      <c r="AG1" s="196"/>
      <c r="AH1" s="243"/>
      <c r="AI1" s="243"/>
      <c r="AJ1" s="243"/>
      <c r="AK1" s="243"/>
      <c r="AL1" s="243"/>
    </row>
    <row r="2" spans="1:38" ht="27.75" customHeight="1" thickBot="1">
      <c r="A2" s="158" t="s">
        <v>4</v>
      </c>
      <c r="B2" s="161" t="s">
        <v>65</v>
      </c>
      <c r="C2" s="161" t="s">
        <v>24</v>
      </c>
      <c r="D2" s="184" t="s">
        <v>58</v>
      </c>
      <c r="E2" s="184" t="s">
        <v>59</v>
      </c>
      <c r="F2" s="178" t="s">
        <v>64</v>
      </c>
      <c r="G2" s="179"/>
      <c r="H2" s="168" t="s">
        <v>20</v>
      </c>
      <c r="I2" s="168"/>
      <c r="J2" s="169"/>
      <c r="K2" s="35"/>
      <c r="L2" s="172" t="s">
        <v>25</v>
      </c>
      <c r="M2" s="173"/>
      <c r="N2" s="173"/>
      <c r="O2" s="174"/>
      <c r="P2" s="172" t="s">
        <v>27</v>
      </c>
      <c r="Q2" s="173"/>
      <c r="R2" s="174"/>
      <c r="S2" s="172" t="s">
        <v>26</v>
      </c>
      <c r="T2" s="173"/>
      <c r="U2" s="173"/>
      <c r="V2" s="174"/>
      <c r="X2" s="218"/>
      <c r="Y2" s="219"/>
      <c r="Z2" s="197" t="s">
        <v>39</v>
      </c>
      <c r="AA2" s="198"/>
      <c r="AB2" s="198"/>
      <c r="AC2" s="198"/>
      <c r="AD2" s="198"/>
      <c r="AE2" s="199"/>
      <c r="AF2" s="205" t="s">
        <v>53</v>
      </c>
      <c r="AG2" s="206"/>
      <c r="AH2" s="200" t="s">
        <v>54</v>
      </c>
      <c r="AI2" s="201"/>
      <c r="AJ2" s="200" t="s">
        <v>49</v>
      </c>
      <c r="AK2" s="204"/>
      <c r="AL2" s="201"/>
    </row>
    <row r="3" spans="1:38" ht="32.75" customHeight="1" thickBot="1">
      <c r="A3" s="159"/>
      <c r="B3" s="162"/>
      <c r="C3" s="162"/>
      <c r="D3" s="185"/>
      <c r="E3" s="185"/>
      <c r="F3" s="180"/>
      <c r="G3" s="181"/>
      <c r="H3" s="170"/>
      <c r="I3" s="170"/>
      <c r="J3" s="171"/>
      <c r="K3" s="35"/>
      <c r="L3" s="23" t="s">
        <v>1</v>
      </c>
      <c r="M3" s="18" t="s">
        <v>1</v>
      </c>
      <c r="N3" s="19" t="s">
        <v>2</v>
      </c>
      <c r="O3" s="24" t="s">
        <v>3</v>
      </c>
      <c r="P3" s="175"/>
      <c r="Q3" s="176"/>
      <c r="R3" s="177"/>
      <c r="S3" s="175"/>
      <c r="T3" s="176"/>
      <c r="U3" s="176"/>
      <c r="V3" s="177"/>
      <c r="X3" s="220" t="s">
        <v>40</v>
      </c>
      <c r="Y3" s="220" t="s">
        <v>55</v>
      </c>
      <c r="Z3" s="209" t="s">
        <v>46</v>
      </c>
      <c r="AA3" s="210"/>
      <c r="AB3" s="210" t="s">
        <v>47</v>
      </c>
      <c r="AC3" s="210"/>
      <c r="AD3" s="210" t="s">
        <v>48</v>
      </c>
      <c r="AE3" s="211"/>
      <c r="AF3" s="207"/>
      <c r="AG3" s="208"/>
      <c r="AH3" s="202"/>
      <c r="AI3" s="203"/>
      <c r="AJ3" s="212" t="s">
        <v>52</v>
      </c>
      <c r="AK3" s="214" t="s">
        <v>51</v>
      </c>
      <c r="AL3" s="216" t="s">
        <v>50</v>
      </c>
    </row>
    <row r="4" spans="1:38" ht="15" customHeight="1" thickBot="1">
      <c r="A4" s="160"/>
      <c r="B4" s="163"/>
      <c r="C4" s="163"/>
      <c r="D4" s="186"/>
      <c r="E4" s="186"/>
      <c r="F4" s="182"/>
      <c r="G4" s="183"/>
      <c r="H4" s="119" t="s">
        <v>1</v>
      </c>
      <c r="I4" s="21" t="s">
        <v>2</v>
      </c>
      <c r="J4" s="22" t="s">
        <v>3</v>
      </c>
      <c r="K4" s="36"/>
      <c r="L4" s="25" t="s">
        <v>5</v>
      </c>
      <c r="M4" s="20" t="s">
        <v>6</v>
      </c>
      <c r="N4" s="20" t="s">
        <v>6</v>
      </c>
      <c r="O4" s="26" t="s">
        <v>6</v>
      </c>
      <c r="P4" s="44" t="s">
        <v>1</v>
      </c>
      <c r="Q4" s="45" t="s">
        <v>2</v>
      </c>
      <c r="R4" s="46" t="s">
        <v>3</v>
      </c>
      <c r="S4" s="23" t="s">
        <v>1</v>
      </c>
      <c r="T4" s="72" t="s">
        <v>2</v>
      </c>
      <c r="U4" s="58" t="s">
        <v>2</v>
      </c>
      <c r="V4" s="46" t="s">
        <v>3</v>
      </c>
      <c r="X4" s="221"/>
      <c r="Y4" s="221"/>
      <c r="Z4" s="99" t="s">
        <v>41</v>
      </c>
      <c r="AA4" s="100" t="s">
        <v>42</v>
      </c>
      <c r="AB4" s="100" t="s">
        <v>41</v>
      </c>
      <c r="AC4" s="100" t="s">
        <v>42</v>
      </c>
      <c r="AD4" s="100" t="s">
        <v>41</v>
      </c>
      <c r="AE4" s="101" t="s">
        <v>42</v>
      </c>
      <c r="AF4" s="104">
        <v>0.25</v>
      </c>
      <c r="AG4" s="106" t="s">
        <v>57</v>
      </c>
      <c r="AH4" s="102" t="s">
        <v>43</v>
      </c>
      <c r="AI4" s="103" t="s">
        <v>44</v>
      </c>
      <c r="AJ4" s="213"/>
      <c r="AK4" s="215"/>
      <c r="AL4" s="217"/>
    </row>
    <row r="5" spans="1:38" ht="19.75" customHeight="1">
      <c r="A5" s="111" t="s">
        <v>35</v>
      </c>
      <c r="B5" s="128">
        <v>2</v>
      </c>
      <c r="C5" s="116" t="s">
        <v>7</v>
      </c>
      <c r="D5" s="117" t="s">
        <v>66</v>
      </c>
      <c r="E5" s="118" t="s">
        <v>61</v>
      </c>
      <c r="F5" s="164" t="s">
        <v>28</v>
      </c>
      <c r="G5" s="165"/>
      <c r="H5" s="120">
        <v>45</v>
      </c>
      <c r="I5" s="70">
        <v>30</v>
      </c>
      <c r="J5" s="71">
        <v>25</v>
      </c>
      <c r="K5" s="36"/>
      <c r="L5" s="27">
        <f>IFERROR(VLOOKUP($F5,'Variables Règlement'!$A$4:$F$7,3,FALSE)," ")</f>
        <v>10</v>
      </c>
      <c r="M5" s="16">
        <f>IFERROR(VLOOKUP($F5,'Variables Règlement'!$A$4:$F$7,4,FALSE)," ")</f>
        <v>45</v>
      </c>
      <c r="N5" s="16">
        <f>IFERROR(VLOOKUP($F5,'Variables Règlement'!$A$4:$F$7,5,FALSE)," ")</f>
        <v>30</v>
      </c>
      <c r="O5" s="74">
        <f>IFERROR(VLOOKUP($F5,'Variables Règlement'!$A$4:$F$7,6,FALSE)," ")</f>
        <v>25</v>
      </c>
      <c r="P5" s="56" t="b">
        <f>IF(F5=0," ",IF(H5=0," ",AND(H5&gt;=L5,H5&lt;=M5)))</f>
        <v>1</v>
      </c>
      <c r="Q5" s="57" t="b">
        <f>IF(F5=0," ",IF(I5=0," ",AND(I5&gt;=5,I5&lt;=N5)))</f>
        <v>1</v>
      </c>
      <c r="R5" s="77" t="b">
        <f>IF(J5=0," ",AND(J5&gt;=5,J5&lt;=O5))</f>
        <v>1</v>
      </c>
      <c r="S5" s="166" t="str">
        <f>IF(H5=0," ",IF(AND((H5&gt;=I5),(H5-I5&lt;=15)),"ok","Hors"))</f>
        <v>ok</v>
      </c>
      <c r="T5" s="167"/>
      <c r="U5" s="167" t="str">
        <f>IF(I5=0," ",IF(AND((I5&gt;=J5),(I5-J5&lt;=15),J5&gt;=5),"ok","Hors"))</f>
        <v>ok</v>
      </c>
      <c r="V5" s="190"/>
      <c r="X5" s="108" t="s">
        <v>56</v>
      </c>
      <c r="Y5" s="109" t="s">
        <v>56</v>
      </c>
      <c r="Z5" s="135">
        <v>4</v>
      </c>
      <c r="AA5" s="135">
        <v>4</v>
      </c>
      <c r="AB5" s="135">
        <v>8</v>
      </c>
      <c r="AC5" s="135">
        <v>8</v>
      </c>
      <c r="AD5" s="135">
        <v>10</v>
      </c>
      <c r="AE5" s="136">
        <v>30</v>
      </c>
      <c r="AF5" s="105">
        <f>IF(AJ5=" "," ",IF(AK5=" ","Manque  11",AJ5/AK5))</f>
        <v>0.25</v>
      </c>
      <c r="AG5" s="132">
        <f>IF(Z5&gt;0,IF(AB5&gt;0,IF(AD5&gt;0,AL5*AB5," ")," ")," ")</f>
        <v>1884.9555921538758</v>
      </c>
      <c r="AH5" s="137">
        <f>IFERROR(VLOOKUP($F5,'Variables Règlement'!$A$4:$H$7,7,FALSE)," ")</f>
        <v>300</v>
      </c>
      <c r="AI5" s="138">
        <f>IFERROR(VLOOKUP($F5,'Variables Règlement'!$A$4:$H$7,8,FALSE)," ")</f>
        <v>1999</v>
      </c>
      <c r="AJ5" s="139">
        <f>IF(Z5&gt;0,IF(X5="Oui",IF(Y5="Oui",PI()*Z5*Z5,PI()*(Z5/2)*(Z5/2)),IF(Y5="Oui",PI()*Z5*AA5,PI()*(Z5/2)*(AA5/2)))," ")</f>
        <v>12.566370614359172</v>
      </c>
      <c r="AK5" s="140">
        <f>IF(AB5&gt;0,IF(X5="Oui",IF(Y5="Oui",PI()*AB5*AB5,PI()*(AB5/2)*(AB5/2)),IF(Y5="Oui",PI()*AB5*AC5,PI()*(AB5/2)*(AC5/2)))," ")</f>
        <v>50.26548245743669</v>
      </c>
      <c r="AL5" s="131">
        <f>IF(AD5&gt;0,IF(Y5="Oui",PI()*POWER(AD5/2,2),PI()*AD5/2*AE5/2)," ")</f>
        <v>235.61944901923448</v>
      </c>
    </row>
    <row r="6" spans="1:38" ht="20.75" customHeight="1">
      <c r="A6" s="112">
        <v>1</v>
      </c>
      <c r="B6" s="129">
        <v>2</v>
      </c>
      <c r="C6" s="110"/>
      <c r="D6" s="110"/>
      <c r="E6" s="115"/>
      <c r="F6" s="153"/>
      <c r="G6" s="154"/>
      <c r="H6" s="69"/>
      <c r="I6" s="62"/>
      <c r="J6" s="63"/>
      <c r="K6" s="37"/>
      <c r="L6" s="27" t="str">
        <f>IFERROR(VLOOKUP($F6,'Variables Règlement'!$A$4:$F$7,3,FALSE)," ")</f>
        <v xml:space="preserve"> </v>
      </c>
      <c r="M6" s="16" t="str">
        <f>IFERROR(VLOOKUP($F6,'Variables Règlement'!$A$4:$F$7,4,FALSE)," ")</f>
        <v xml:space="preserve"> </v>
      </c>
      <c r="N6" s="16" t="str">
        <f>IFERROR(VLOOKUP($F6,'Variables Règlement'!$A$4:$F$7,5,FALSE)," ")</f>
        <v xml:space="preserve"> </v>
      </c>
      <c r="O6" s="74" t="str">
        <f>IFERROR(VLOOKUP($F6,'Variables Règlement'!$A$4:$F$7,6,FALSE)," ")</f>
        <v xml:space="preserve"> </v>
      </c>
      <c r="P6" s="56" t="str">
        <f>IF(F6=0," ",IF(H6=0," ",AND(H6&gt;=L6,H6&lt;=M6)))</f>
        <v xml:space="preserve"> </v>
      </c>
      <c r="Q6" s="57" t="str">
        <f>IF(F6=0," ",IF(I6=0," ",AND(I6&gt;=5,I6&lt;=N6)))</f>
        <v xml:space="preserve"> </v>
      </c>
      <c r="R6" s="77" t="str">
        <f>IF(J6=0," ",AND(J6&gt;=5,J6&lt;=O6))</f>
        <v xml:space="preserve"> </v>
      </c>
      <c r="S6" s="155" t="str">
        <f t="shared" ref="S6:S29" si="0">IF(H6=0," ",IF(AND((H6&gt;=I6),(H6-I6&lt;=15)),"ok","Hors"))</f>
        <v xml:space="preserve"> </v>
      </c>
      <c r="T6" s="156"/>
      <c r="U6" s="156" t="str">
        <f t="shared" ref="U6:U29" si="1">IF(I6=0," ",IF(AND((I6&gt;=J6),(I6-J6&lt;=15),J6&gt;=5),"ok","Hors"))</f>
        <v xml:space="preserve"> </v>
      </c>
      <c r="V6" s="157"/>
      <c r="W6" s="1"/>
      <c r="X6" s="95" t="s">
        <v>45</v>
      </c>
      <c r="Y6" s="97" t="s">
        <v>56</v>
      </c>
      <c r="Z6" s="141"/>
      <c r="AA6" s="141"/>
      <c r="AB6" s="141"/>
      <c r="AC6" s="141"/>
      <c r="AD6" s="141"/>
      <c r="AE6" s="142"/>
      <c r="AF6" s="107" t="str">
        <f>IF(AJ6=" "," ",IF(AK6=" ","Manque  11",AJ6/AK6))</f>
        <v xml:space="preserve"> </v>
      </c>
      <c r="AG6" s="132" t="str">
        <f>IF(Z6&gt;0,IF(AB6&gt;0,IF(AD6&gt;0,AL6*AB6," ")," ")," ")</f>
        <v xml:space="preserve"> </v>
      </c>
      <c r="AH6" s="143" t="str">
        <f>IFERROR(VLOOKUP($F6,'Variables Règlement'!$A$4:$H$7,7,FALSE)," ")</f>
        <v xml:space="preserve"> </v>
      </c>
      <c r="AI6" s="144" t="str">
        <f>IFERROR(VLOOKUP($F6,'Variables Règlement'!$A$4:$H$7,8,FALSE)," ")</f>
        <v xml:space="preserve"> </v>
      </c>
      <c r="AJ6" s="145" t="str">
        <f t="shared" ref="AJ6:AJ29" si="2">IF(Z6&gt;0,IF(X6="Oui",IF(Y6="Oui",PI()*Z6*Z6,PI()*(Z6/2)*(Z6/2)),IF(Y6="Oui",PI()*Z6*AA6,PI()*(Z6/2)*(AA6/2)))," ")</f>
        <v xml:space="preserve"> </v>
      </c>
      <c r="AK6" s="146" t="str">
        <f t="shared" ref="AK6:AK29" si="3">IF(AB6&gt;0,IF(X6="Oui",IF(Y6="Oui",PI()*AB6*AB6,PI()*(AB6/2)*(AB6/2)),IF(Y6="Oui",PI()*AB6*AC6,PI()*(AB6/2)*(AC6/2)))," ")</f>
        <v xml:space="preserve"> </v>
      </c>
      <c r="AL6" s="133" t="str">
        <f t="shared" ref="AL6:AL29" si="4">IF(AD6&gt;0,IF(Y6="Oui",PI()*POWER(AD6/2,2),PI()*AD6/2*AE6/2)," ")</f>
        <v xml:space="preserve"> </v>
      </c>
    </row>
    <row r="7" spans="1:38" ht="20.75" customHeight="1">
      <c r="A7" s="113">
        <v>2</v>
      </c>
      <c r="B7" s="129">
        <v>2</v>
      </c>
      <c r="C7" s="110"/>
      <c r="D7" s="110"/>
      <c r="E7" s="115"/>
      <c r="F7" s="153"/>
      <c r="G7" s="154"/>
      <c r="H7" s="61"/>
      <c r="I7" s="64"/>
      <c r="J7" s="65"/>
      <c r="K7" s="37"/>
      <c r="L7" s="28" t="str">
        <f>IFERROR(VLOOKUP($F7,'Variables Règlement'!$A$4:$F$7,3,FALSE)," ")</f>
        <v xml:space="preserve"> </v>
      </c>
      <c r="M7" s="15" t="str">
        <f>IFERROR(VLOOKUP($F7,'Variables Règlement'!$A$4:$F$7,4,FALSE)," ")</f>
        <v xml:space="preserve"> </v>
      </c>
      <c r="N7" s="15" t="str">
        <f>IFERROR(VLOOKUP($F7,'Variables Règlement'!$A$4:$F$7,5,FALSE)," ")</f>
        <v xml:space="preserve"> </v>
      </c>
      <c r="O7" s="75" t="str">
        <f>IFERROR(VLOOKUP($F7,'Variables Règlement'!$A$4:$F$7,6,FALSE)," ")</f>
        <v xml:space="preserve"> </v>
      </c>
      <c r="P7" s="53" t="str">
        <f t="shared" ref="P7:P25" si="5">IF(F7=0," ",IF(H7=0," ",AND(H7&gt;=L7,H7&lt;=M7)))</f>
        <v xml:space="preserve"> </v>
      </c>
      <c r="Q7" s="52" t="str">
        <f t="shared" ref="Q7:Q25" si="6">IF(F7=0," ",IF(I7=0," ",AND(I7&gt;=5,I7&lt;=N7)))</f>
        <v xml:space="preserve"> </v>
      </c>
      <c r="R7" s="78" t="str">
        <f t="shared" ref="R7:R25" si="7">IF(J7=0," ",AND(J7&gt;=5,J7&lt;=O7))</f>
        <v xml:space="preserve"> </v>
      </c>
      <c r="S7" s="155" t="str">
        <f t="shared" si="0"/>
        <v xml:space="preserve"> </v>
      </c>
      <c r="T7" s="156"/>
      <c r="U7" s="156" t="str">
        <f t="shared" si="1"/>
        <v xml:space="preserve"> </v>
      </c>
      <c r="V7" s="157"/>
      <c r="X7" s="95" t="s">
        <v>45</v>
      </c>
      <c r="Y7" s="97" t="s">
        <v>56</v>
      </c>
      <c r="Z7" s="141"/>
      <c r="AA7" s="141"/>
      <c r="AB7" s="141"/>
      <c r="AC7" s="141"/>
      <c r="AD7" s="141"/>
      <c r="AE7" s="142"/>
      <c r="AF7" s="107" t="str">
        <f>IF(AJ7=" "," ",IF(AK7=" ","Manque  11",AJ7/AK7))</f>
        <v xml:space="preserve"> </v>
      </c>
      <c r="AG7" s="132" t="str">
        <f>IF(Z7&gt;0,IF(AB7&gt;0,IF(AD7&gt;0,AL7*AB7," ")," ")," ")</f>
        <v xml:space="preserve"> </v>
      </c>
      <c r="AH7" s="143" t="str">
        <f>IFERROR(VLOOKUP($F7,'Variables Règlement'!$A$4:$H$7,7,FALSE)," ")</f>
        <v xml:space="preserve"> </v>
      </c>
      <c r="AI7" s="144" t="str">
        <f>IFERROR(VLOOKUP($F7,'Variables Règlement'!$A$4:$H$7,8,FALSE)," ")</f>
        <v xml:space="preserve"> </v>
      </c>
      <c r="AJ7" s="145" t="str">
        <f t="shared" si="2"/>
        <v xml:space="preserve"> </v>
      </c>
      <c r="AK7" s="146" t="str">
        <f t="shared" si="3"/>
        <v xml:space="preserve"> </v>
      </c>
      <c r="AL7" s="133" t="str">
        <f t="shared" si="4"/>
        <v xml:space="preserve"> </v>
      </c>
    </row>
    <row r="8" spans="1:38" ht="20.75" customHeight="1">
      <c r="A8" s="113">
        <v>3</v>
      </c>
      <c r="B8" s="129">
        <v>2</v>
      </c>
      <c r="C8" s="110"/>
      <c r="D8" s="110"/>
      <c r="E8" s="115"/>
      <c r="F8" s="153"/>
      <c r="G8" s="154"/>
      <c r="H8" s="61"/>
      <c r="I8" s="64"/>
      <c r="J8" s="65"/>
      <c r="K8" s="37"/>
      <c r="L8" s="28" t="str">
        <f>IFERROR(VLOOKUP($F8,'Variables Règlement'!$A$4:$F$7,3,FALSE)," ")</f>
        <v xml:space="preserve"> </v>
      </c>
      <c r="M8" s="15" t="str">
        <f>IFERROR(VLOOKUP($F8,'Variables Règlement'!$A$4:$F$7,4,FALSE)," ")</f>
        <v xml:space="preserve"> </v>
      </c>
      <c r="N8" s="15" t="str">
        <f>IFERROR(VLOOKUP($F8,'Variables Règlement'!$A$4:$F$7,5,FALSE)," ")</f>
        <v xml:space="preserve"> </v>
      </c>
      <c r="O8" s="75" t="str">
        <f>IFERROR(VLOOKUP($F8,'Variables Règlement'!$A$4:$F$7,6,FALSE)," ")</f>
        <v xml:space="preserve"> </v>
      </c>
      <c r="P8" s="53" t="str">
        <f t="shared" si="5"/>
        <v xml:space="preserve"> </v>
      </c>
      <c r="Q8" s="52" t="str">
        <f t="shared" si="6"/>
        <v xml:space="preserve"> </v>
      </c>
      <c r="R8" s="78" t="str">
        <f t="shared" si="7"/>
        <v xml:space="preserve"> </v>
      </c>
      <c r="S8" s="155" t="str">
        <f t="shared" si="0"/>
        <v xml:space="preserve"> </v>
      </c>
      <c r="T8" s="156"/>
      <c r="U8" s="156" t="str">
        <f t="shared" si="1"/>
        <v xml:space="preserve"> </v>
      </c>
      <c r="V8" s="157"/>
      <c r="X8" s="95" t="s">
        <v>45</v>
      </c>
      <c r="Y8" s="97" t="s">
        <v>56</v>
      </c>
      <c r="Z8" s="141"/>
      <c r="AA8" s="141"/>
      <c r="AB8" s="141"/>
      <c r="AC8" s="141"/>
      <c r="AD8" s="141"/>
      <c r="AE8" s="142"/>
      <c r="AF8" s="107" t="str">
        <f>IF(AJ8=" "," ",IF(AK8=" ","Manque  11",AJ8/AK8))</f>
        <v xml:space="preserve"> </v>
      </c>
      <c r="AG8" s="132" t="str">
        <f>IF(Z8&gt;0,IF(AB8&gt;0,IF(AD8&gt;0,AL8*AB8," ")," ")," ")</f>
        <v xml:space="preserve"> </v>
      </c>
      <c r="AH8" s="143" t="str">
        <f>IFERROR(VLOOKUP($F8,'Variables Règlement'!$A$4:$H$7,7,FALSE)," ")</f>
        <v xml:space="preserve"> </v>
      </c>
      <c r="AI8" s="144" t="str">
        <f>IFERROR(VLOOKUP($F8,'Variables Règlement'!$A$4:$H$7,8,FALSE)," ")</f>
        <v xml:space="preserve"> </v>
      </c>
      <c r="AJ8" s="145" t="str">
        <f t="shared" si="2"/>
        <v xml:space="preserve"> </v>
      </c>
      <c r="AK8" s="146" t="str">
        <f t="shared" si="3"/>
        <v xml:space="preserve"> </v>
      </c>
      <c r="AL8" s="133" t="str">
        <f t="shared" si="4"/>
        <v xml:space="preserve"> </v>
      </c>
    </row>
    <row r="9" spans="1:38" ht="20.75" customHeight="1">
      <c r="A9" s="113">
        <v>4</v>
      </c>
      <c r="B9" s="129">
        <v>2</v>
      </c>
      <c r="C9" s="110"/>
      <c r="D9" s="110"/>
      <c r="E9" s="115"/>
      <c r="F9" s="153"/>
      <c r="G9" s="154"/>
      <c r="H9" s="61"/>
      <c r="I9" s="64"/>
      <c r="J9" s="65"/>
      <c r="K9" s="37"/>
      <c r="L9" s="28" t="str">
        <f>IFERROR(VLOOKUP($F9,'Variables Règlement'!$A$4:$F$7,3,FALSE)," ")</f>
        <v xml:space="preserve"> </v>
      </c>
      <c r="M9" s="15" t="str">
        <f>IFERROR(VLOOKUP($F9,'Variables Règlement'!$A$4:$F$7,4,FALSE)," ")</f>
        <v xml:space="preserve"> </v>
      </c>
      <c r="N9" s="15" t="str">
        <f>IFERROR(VLOOKUP($F9,'Variables Règlement'!$A$4:$F$7,5,FALSE)," ")</f>
        <v xml:space="preserve"> </v>
      </c>
      <c r="O9" s="75" t="str">
        <f>IFERROR(VLOOKUP($F9,'Variables Règlement'!$A$4:$F$7,6,FALSE)," ")</f>
        <v xml:space="preserve"> </v>
      </c>
      <c r="P9" s="53" t="str">
        <f t="shared" si="5"/>
        <v xml:space="preserve"> </v>
      </c>
      <c r="Q9" s="52" t="str">
        <f t="shared" si="6"/>
        <v xml:space="preserve"> </v>
      </c>
      <c r="R9" s="78" t="str">
        <f t="shared" si="7"/>
        <v xml:space="preserve"> </v>
      </c>
      <c r="S9" s="155" t="str">
        <f t="shared" si="0"/>
        <v xml:space="preserve"> </v>
      </c>
      <c r="T9" s="156"/>
      <c r="U9" s="156" t="str">
        <f t="shared" si="1"/>
        <v xml:space="preserve"> </v>
      </c>
      <c r="V9" s="157"/>
      <c r="X9" s="95" t="s">
        <v>45</v>
      </c>
      <c r="Y9" s="97" t="s">
        <v>56</v>
      </c>
      <c r="Z9" s="141"/>
      <c r="AA9" s="141"/>
      <c r="AB9" s="141"/>
      <c r="AC9" s="141"/>
      <c r="AD9" s="141"/>
      <c r="AE9" s="142"/>
      <c r="AF9" s="107" t="str">
        <f>IF(AJ9=" "," ",IF(AK9=" ","Manque  11",AJ9/AK9))</f>
        <v xml:space="preserve"> </v>
      </c>
      <c r="AG9" s="132" t="str">
        <f>IF(Z9&gt;0,IF(AB9&gt;0,IF(AD9&gt;0,AL9*AB9," ")," ")," ")</f>
        <v xml:space="preserve"> </v>
      </c>
      <c r="AH9" s="143" t="str">
        <f>IFERROR(VLOOKUP($F9,'Variables Règlement'!$A$4:$H$7,7,FALSE)," ")</f>
        <v xml:space="preserve"> </v>
      </c>
      <c r="AI9" s="144" t="str">
        <f>IFERROR(VLOOKUP($F9,'Variables Règlement'!$A$4:$H$7,8,FALSE)," ")</f>
        <v xml:space="preserve"> </v>
      </c>
      <c r="AJ9" s="145" t="str">
        <f t="shared" si="2"/>
        <v xml:space="preserve"> </v>
      </c>
      <c r="AK9" s="146" t="str">
        <f t="shared" si="3"/>
        <v xml:space="preserve"> </v>
      </c>
      <c r="AL9" s="133" t="str">
        <f t="shared" si="4"/>
        <v xml:space="preserve"> </v>
      </c>
    </row>
    <row r="10" spans="1:38" ht="20.75" customHeight="1">
      <c r="A10" s="113">
        <v>5</v>
      </c>
      <c r="B10" s="129">
        <v>2</v>
      </c>
      <c r="C10" s="110"/>
      <c r="D10" s="110"/>
      <c r="E10" s="115"/>
      <c r="F10" s="153"/>
      <c r="G10" s="154"/>
      <c r="H10" s="61"/>
      <c r="I10" s="64"/>
      <c r="J10" s="65"/>
      <c r="K10" s="37"/>
      <c r="L10" s="28" t="str">
        <f>IFERROR(VLOOKUP($F10,'Variables Règlement'!$A$4:$F$7,3,FALSE)," ")</f>
        <v xml:space="preserve"> </v>
      </c>
      <c r="M10" s="15" t="str">
        <f>IFERROR(VLOOKUP($F10,'Variables Règlement'!$A$4:$F$7,4,FALSE)," ")</f>
        <v xml:space="preserve"> </v>
      </c>
      <c r="N10" s="15" t="str">
        <f>IFERROR(VLOOKUP($F10,'Variables Règlement'!$A$4:$F$7,5,FALSE)," ")</f>
        <v xml:space="preserve"> </v>
      </c>
      <c r="O10" s="75" t="str">
        <f>IFERROR(VLOOKUP($F10,'Variables Règlement'!$A$4:$F$7,6,FALSE)," ")</f>
        <v xml:space="preserve"> </v>
      </c>
      <c r="P10" s="53" t="str">
        <f t="shared" si="5"/>
        <v xml:space="preserve"> </v>
      </c>
      <c r="Q10" s="52" t="str">
        <f t="shared" si="6"/>
        <v xml:space="preserve"> </v>
      </c>
      <c r="R10" s="78" t="str">
        <f t="shared" si="7"/>
        <v xml:space="preserve"> </v>
      </c>
      <c r="S10" s="155" t="str">
        <f t="shared" si="0"/>
        <v xml:space="preserve"> </v>
      </c>
      <c r="T10" s="156"/>
      <c r="U10" s="156" t="str">
        <f t="shared" si="1"/>
        <v xml:space="preserve"> </v>
      </c>
      <c r="V10" s="157"/>
      <c r="X10" s="95" t="s">
        <v>45</v>
      </c>
      <c r="Y10" s="97" t="s">
        <v>56</v>
      </c>
      <c r="Z10" s="141"/>
      <c r="AA10" s="141"/>
      <c r="AB10" s="141"/>
      <c r="AC10" s="141"/>
      <c r="AD10" s="141"/>
      <c r="AE10" s="142"/>
      <c r="AF10" s="107" t="str">
        <f>IF(AJ10=" "," ",IF(AK10=" ","Manque  11",AJ10/AK10))</f>
        <v xml:space="preserve"> </v>
      </c>
      <c r="AG10" s="132" t="str">
        <f>IF(Z10&gt;0,IF(AB10&gt;0,IF(AD10&gt;0,AL10*AB10," ")," ")," ")</f>
        <v xml:space="preserve"> </v>
      </c>
      <c r="AH10" s="143" t="str">
        <f>IFERROR(VLOOKUP($F10,'Variables Règlement'!$A$4:$H$7,7,FALSE)," ")</f>
        <v xml:space="preserve"> </v>
      </c>
      <c r="AI10" s="144" t="str">
        <f>IFERROR(VLOOKUP($F10,'Variables Règlement'!$A$4:$H$7,8,FALSE)," ")</f>
        <v xml:space="preserve"> </v>
      </c>
      <c r="AJ10" s="145" t="str">
        <f t="shared" si="2"/>
        <v xml:space="preserve"> </v>
      </c>
      <c r="AK10" s="146" t="str">
        <f t="shared" si="3"/>
        <v xml:space="preserve"> </v>
      </c>
      <c r="AL10" s="133" t="str">
        <f t="shared" si="4"/>
        <v xml:space="preserve"> </v>
      </c>
    </row>
    <row r="11" spans="1:38" ht="20.75" customHeight="1">
      <c r="A11" s="113">
        <v>6</v>
      </c>
      <c r="B11" s="129">
        <v>2</v>
      </c>
      <c r="C11" s="110"/>
      <c r="D11" s="110"/>
      <c r="E11" s="115"/>
      <c r="F11" s="153"/>
      <c r="G11" s="154"/>
      <c r="H11" s="61"/>
      <c r="I11" s="64"/>
      <c r="J11" s="65"/>
      <c r="K11" s="37"/>
      <c r="L11" s="28" t="str">
        <f>IFERROR(VLOOKUP($F11,'Variables Règlement'!$A$4:$F$7,3,FALSE)," ")</f>
        <v xml:space="preserve"> </v>
      </c>
      <c r="M11" s="15" t="str">
        <f>IFERROR(VLOOKUP($F11,'Variables Règlement'!$A$4:$F$7,4,FALSE)," ")</f>
        <v xml:space="preserve"> </v>
      </c>
      <c r="N11" s="15" t="str">
        <f>IFERROR(VLOOKUP($F11,'Variables Règlement'!$A$4:$F$7,5,FALSE)," ")</f>
        <v xml:space="preserve"> </v>
      </c>
      <c r="O11" s="75" t="str">
        <f>IFERROR(VLOOKUP($F11,'Variables Règlement'!$A$4:$F$7,6,FALSE)," ")</f>
        <v xml:space="preserve"> </v>
      </c>
      <c r="P11" s="53" t="str">
        <f t="shared" si="5"/>
        <v xml:space="preserve"> </v>
      </c>
      <c r="Q11" s="52" t="str">
        <f t="shared" si="6"/>
        <v xml:space="preserve"> </v>
      </c>
      <c r="R11" s="78" t="str">
        <f t="shared" si="7"/>
        <v xml:space="preserve"> </v>
      </c>
      <c r="S11" s="155" t="str">
        <f t="shared" si="0"/>
        <v xml:space="preserve"> </v>
      </c>
      <c r="T11" s="156"/>
      <c r="U11" s="156" t="str">
        <f t="shared" si="1"/>
        <v xml:space="preserve"> </v>
      </c>
      <c r="V11" s="157"/>
      <c r="X11" s="95" t="s">
        <v>45</v>
      </c>
      <c r="Y11" s="97" t="s">
        <v>56</v>
      </c>
      <c r="Z11" s="141"/>
      <c r="AA11" s="141"/>
      <c r="AB11" s="141"/>
      <c r="AC11" s="141"/>
      <c r="AD11" s="141"/>
      <c r="AE11" s="142"/>
      <c r="AF11" s="107" t="str">
        <f>IF(AJ11=" "," ",IF(AK11=" ","Manque  11",AJ11/AK11))</f>
        <v xml:space="preserve"> </v>
      </c>
      <c r="AG11" s="132" t="str">
        <f>IF(Z11&gt;0,IF(AB11&gt;0,IF(AD11&gt;0,AL11*AB11," ")," ")," ")</f>
        <v xml:space="preserve"> </v>
      </c>
      <c r="AH11" s="143" t="str">
        <f>IFERROR(VLOOKUP($F11,'Variables Règlement'!$A$4:$H$7,7,FALSE)," ")</f>
        <v xml:space="preserve"> </v>
      </c>
      <c r="AI11" s="144" t="str">
        <f>IFERROR(VLOOKUP($F11,'Variables Règlement'!$A$4:$H$7,8,FALSE)," ")</f>
        <v xml:space="preserve"> </v>
      </c>
      <c r="AJ11" s="145" t="str">
        <f t="shared" si="2"/>
        <v xml:space="preserve"> </v>
      </c>
      <c r="AK11" s="146" t="str">
        <f t="shared" si="3"/>
        <v xml:space="preserve"> </v>
      </c>
      <c r="AL11" s="133" t="str">
        <f t="shared" si="4"/>
        <v xml:space="preserve"> </v>
      </c>
    </row>
    <row r="12" spans="1:38" ht="20.75" customHeight="1">
      <c r="A12" s="113">
        <v>7</v>
      </c>
      <c r="B12" s="129">
        <v>2</v>
      </c>
      <c r="C12" s="110"/>
      <c r="D12" s="110"/>
      <c r="E12" s="115"/>
      <c r="F12" s="153"/>
      <c r="G12" s="154"/>
      <c r="H12" s="61"/>
      <c r="I12" s="64"/>
      <c r="J12" s="65"/>
      <c r="K12" s="37"/>
      <c r="L12" s="28" t="str">
        <f>IFERROR(VLOOKUP($F12,'Variables Règlement'!$A$4:$F$7,3,FALSE)," ")</f>
        <v xml:space="preserve"> </v>
      </c>
      <c r="M12" s="15" t="str">
        <f>IFERROR(VLOOKUP($F12,'Variables Règlement'!$A$4:$F$7,4,FALSE)," ")</f>
        <v xml:space="preserve"> </v>
      </c>
      <c r="N12" s="15" t="str">
        <f>IFERROR(VLOOKUP($F12,'Variables Règlement'!$A$4:$F$7,5,FALSE)," ")</f>
        <v xml:space="preserve"> </v>
      </c>
      <c r="O12" s="75" t="str">
        <f>IFERROR(VLOOKUP($F12,'Variables Règlement'!$A$4:$F$7,6,FALSE)," ")</f>
        <v xml:space="preserve"> </v>
      </c>
      <c r="P12" s="53" t="str">
        <f t="shared" si="5"/>
        <v xml:space="preserve"> </v>
      </c>
      <c r="Q12" s="52" t="str">
        <f t="shared" si="6"/>
        <v xml:space="preserve"> </v>
      </c>
      <c r="R12" s="78" t="str">
        <f t="shared" si="7"/>
        <v xml:space="preserve"> </v>
      </c>
      <c r="S12" s="155" t="str">
        <f t="shared" si="0"/>
        <v xml:space="preserve"> </v>
      </c>
      <c r="T12" s="156"/>
      <c r="U12" s="156" t="str">
        <f t="shared" si="1"/>
        <v xml:space="preserve"> </v>
      </c>
      <c r="V12" s="157"/>
      <c r="X12" s="95" t="s">
        <v>45</v>
      </c>
      <c r="Y12" s="97" t="s">
        <v>56</v>
      </c>
      <c r="Z12" s="141"/>
      <c r="AA12" s="141"/>
      <c r="AB12" s="141"/>
      <c r="AC12" s="141"/>
      <c r="AD12" s="141"/>
      <c r="AE12" s="142"/>
      <c r="AF12" s="107" t="str">
        <f>IF(AJ12=" "," ",IF(AK12=" ","Manque  11",AJ12/AK12))</f>
        <v xml:space="preserve"> </v>
      </c>
      <c r="AG12" s="132" t="str">
        <f>IF(Z12&gt;0,IF(AB12&gt;0,IF(AD12&gt;0,AL12*AB12," ")," ")," ")</f>
        <v xml:space="preserve"> </v>
      </c>
      <c r="AH12" s="143" t="str">
        <f>IFERROR(VLOOKUP($F12,'Variables Règlement'!$A$4:$H$7,7,FALSE)," ")</f>
        <v xml:space="preserve"> </v>
      </c>
      <c r="AI12" s="144" t="str">
        <f>IFERROR(VLOOKUP($F12,'Variables Règlement'!$A$4:$H$7,8,FALSE)," ")</f>
        <v xml:space="preserve"> </v>
      </c>
      <c r="AJ12" s="145" t="str">
        <f t="shared" si="2"/>
        <v xml:space="preserve"> </v>
      </c>
      <c r="AK12" s="146" t="str">
        <f t="shared" si="3"/>
        <v xml:space="preserve"> </v>
      </c>
      <c r="AL12" s="133" t="str">
        <f t="shared" si="4"/>
        <v xml:space="preserve"> </v>
      </c>
    </row>
    <row r="13" spans="1:38" ht="20.75" customHeight="1">
      <c r="A13" s="113">
        <v>8</v>
      </c>
      <c r="B13" s="129">
        <v>2</v>
      </c>
      <c r="C13" s="110"/>
      <c r="D13" s="110"/>
      <c r="E13" s="115"/>
      <c r="F13" s="153"/>
      <c r="G13" s="154"/>
      <c r="H13" s="61"/>
      <c r="I13" s="64"/>
      <c r="J13" s="65"/>
      <c r="K13" s="37"/>
      <c r="L13" s="28" t="str">
        <f>IFERROR(VLOOKUP($F13,'Variables Règlement'!$A$4:$F$7,3,FALSE)," ")</f>
        <v xml:space="preserve"> </v>
      </c>
      <c r="M13" s="15" t="str">
        <f>IFERROR(VLOOKUP($F13,'Variables Règlement'!$A$4:$F$7,4,FALSE)," ")</f>
        <v xml:space="preserve"> </v>
      </c>
      <c r="N13" s="15" t="str">
        <f>IFERROR(VLOOKUP($F13,'Variables Règlement'!$A$4:$F$7,5,FALSE)," ")</f>
        <v xml:space="preserve"> </v>
      </c>
      <c r="O13" s="75" t="str">
        <f>IFERROR(VLOOKUP($F13,'Variables Règlement'!$A$4:$F$7,6,FALSE)," ")</f>
        <v xml:space="preserve"> </v>
      </c>
      <c r="P13" s="53" t="str">
        <f t="shared" si="5"/>
        <v xml:space="preserve"> </v>
      </c>
      <c r="Q13" s="52" t="str">
        <f t="shared" si="6"/>
        <v xml:space="preserve"> </v>
      </c>
      <c r="R13" s="78" t="str">
        <f t="shared" si="7"/>
        <v xml:space="preserve"> </v>
      </c>
      <c r="S13" s="155" t="str">
        <f t="shared" si="0"/>
        <v xml:space="preserve"> </v>
      </c>
      <c r="T13" s="156"/>
      <c r="U13" s="156" t="str">
        <f t="shared" si="1"/>
        <v xml:space="preserve"> </v>
      </c>
      <c r="V13" s="157"/>
      <c r="X13" s="95" t="s">
        <v>45</v>
      </c>
      <c r="Y13" s="97" t="s">
        <v>56</v>
      </c>
      <c r="Z13" s="141"/>
      <c r="AA13" s="141"/>
      <c r="AB13" s="141"/>
      <c r="AC13" s="141"/>
      <c r="AD13" s="141"/>
      <c r="AE13" s="142"/>
      <c r="AF13" s="107" t="str">
        <f>IF(AJ13=" "," ",IF(AK13=" ","Manque  11",AJ13/AK13))</f>
        <v xml:space="preserve"> </v>
      </c>
      <c r="AG13" s="132" t="str">
        <f>IF(Z13&gt;0,IF(AB13&gt;0,IF(AD13&gt;0,AL13*AB13," ")," ")," ")</f>
        <v xml:space="preserve"> </v>
      </c>
      <c r="AH13" s="143" t="str">
        <f>IFERROR(VLOOKUP($F13,'Variables Règlement'!$A$4:$H$7,7,FALSE)," ")</f>
        <v xml:space="preserve"> </v>
      </c>
      <c r="AI13" s="144" t="str">
        <f>IFERROR(VLOOKUP($F13,'Variables Règlement'!$A$4:$H$7,8,FALSE)," ")</f>
        <v xml:space="preserve"> </v>
      </c>
      <c r="AJ13" s="145" t="str">
        <f t="shared" si="2"/>
        <v xml:space="preserve"> </v>
      </c>
      <c r="AK13" s="146" t="str">
        <f t="shared" si="3"/>
        <v xml:space="preserve"> </v>
      </c>
      <c r="AL13" s="133" t="str">
        <f t="shared" si="4"/>
        <v xml:space="preserve"> </v>
      </c>
    </row>
    <row r="14" spans="1:38" ht="20.75" customHeight="1">
      <c r="A14" s="113">
        <v>9</v>
      </c>
      <c r="B14" s="129">
        <v>2</v>
      </c>
      <c r="C14" s="110"/>
      <c r="D14" s="110"/>
      <c r="E14" s="115"/>
      <c r="F14" s="153"/>
      <c r="G14" s="154"/>
      <c r="H14" s="61"/>
      <c r="I14" s="64"/>
      <c r="J14" s="65"/>
      <c r="K14" s="37"/>
      <c r="L14" s="28" t="str">
        <f>IFERROR(VLOOKUP($F14,'Variables Règlement'!$A$4:$F$7,3,FALSE)," ")</f>
        <v xml:space="preserve"> </v>
      </c>
      <c r="M14" s="15" t="str">
        <f>IFERROR(VLOOKUP($F14,'Variables Règlement'!$A$4:$F$7,4,FALSE)," ")</f>
        <v xml:space="preserve"> </v>
      </c>
      <c r="N14" s="15" t="str">
        <f>IFERROR(VLOOKUP($F14,'Variables Règlement'!$A$4:$F$7,5,FALSE)," ")</f>
        <v xml:space="preserve"> </v>
      </c>
      <c r="O14" s="75" t="str">
        <f>IFERROR(VLOOKUP($F14,'Variables Règlement'!$A$4:$F$7,6,FALSE)," ")</f>
        <v xml:space="preserve"> </v>
      </c>
      <c r="P14" s="53" t="str">
        <f t="shared" si="5"/>
        <v xml:space="preserve"> </v>
      </c>
      <c r="Q14" s="52" t="str">
        <f t="shared" si="6"/>
        <v xml:space="preserve"> </v>
      </c>
      <c r="R14" s="78" t="str">
        <f t="shared" si="7"/>
        <v xml:space="preserve"> </v>
      </c>
      <c r="S14" s="155" t="str">
        <f t="shared" si="0"/>
        <v xml:space="preserve"> </v>
      </c>
      <c r="T14" s="156"/>
      <c r="U14" s="156" t="str">
        <f t="shared" si="1"/>
        <v xml:space="preserve"> </v>
      </c>
      <c r="V14" s="157"/>
      <c r="X14" s="95" t="s">
        <v>45</v>
      </c>
      <c r="Y14" s="97" t="s">
        <v>56</v>
      </c>
      <c r="Z14" s="141"/>
      <c r="AA14" s="141"/>
      <c r="AB14" s="141"/>
      <c r="AC14" s="141"/>
      <c r="AD14" s="141"/>
      <c r="AE14" s="142"/>
      <c r="AF14" s="107" t="str">
        <f>IF(AJ14=" "," ",IF(AK14=" ","Manque  11",AJ14/AK14))</f>
        <v xml:space="preserve"> </v>
      </c>
      <c r="AG14" s="132" t="str">
        <f>IF(Z14&gt;0,IF(AB14&gt;0,IF(AD14&gt;0,AL14*AB14," ")," ")," ")</f>
        <v xml:space="preserve"> </v>
      </c>
      <c r="AH14" s="143" t="str">
        <f>IFERROR(VLOOKUP($F14,'Variables Règlement'!$A$4:$H$7,7,FALSE)," ")</f>
        <v xml:space="preserve"> </v>
      </c>
      <c r="AI14" s="144" t="str">
        <f>IFERROR(VLOOKUP($F14,'Variables Règlement'!$A$4:$H$7,8,FALSE)," ")</f>
        <v xml:space="preserve"> </v>
      </c>
      <c r="AJ14" s="145" t="str">
        <f t="shared" si="2"/>
        <v xml:space="preserve"> </v>
      </c>
      <c r="AK14" s="146" t="str">
        <f t="shared" si="3"/>
        <v xml:space="preserve"> </v>
      </c>
      <c r="AL14" s="133" t="str">
        <f t="shared" si="4"/>
        <v xml:space="preserve"> </v>
      </c>
    </row>
    <row r="15" spans="1:38" ht="20.75" customHeight="1">
      <c r="A15" s="113">
        <v>10</v>
      </c>
      <c r="B15" s="129">
        <v>2</v>
      </c>
      <c r="C15" s="110"/>
      <c r="D15" s="110"/>
      <c r="E15" s="115"/>
      <c r="F15" s="153"/>
      <c r="G15" s="154"/>
      <c r="H15" s="61"/>
      <c r="I15" s="64"/>
      <c r="J15" s="65"/>
      <c r="K15" s="37"/>
      <c r="L15" s="28" t="str">
        <f>IFERROR(VLOOKUP($F15,'Variables Règlement'!$A$4:$F$7,3,FALSE)," ")</f>
        <v xml:space="preserve"> </v>
      </c>
      <c r="M15" s="15" t="str">
        <f>IFERROR(VLOOKUP($F15,'Variables Règlement'!$A$4:$F$7,4,FALSE)," ")</f>
        <v xml:space="preserve"> </v>
      </c>
      <c r="N15" s="15" t="str">
        <f>IFERROR(VLOOKUP($F15,'Variables Règlement'!$A$4:$F$7,5,FALSE)," ")</f>
        <v xml:space="preserve"> </v>
      </c>
      <c r="O15" s="75" t="str">
        <f>IFERROR(VLOOKUP($F15,'Variables Règlement'!$A$4:$F$7,6,FALSE)," ")</f>
        <v xml:space="preserve"> </v>
      </c>
      <c r="P15" s="53" t="str">
        <f t="shared" si="5"/>
        <v xml:space="preserve"> </v>
      </c>
      <c r="Q15" s="52" t="str">
        <f t="shared" si="6"/>
        <v xml:space="preserve"> </v>
      </c>
      <c r="R15" s="78" t="str">
        <f t="shared" si="7"/>
        <v xml:space="preserve"> </v>
      </c>
      <c r="S15" s="155" t="str">
        <f t="shared" si="0"/>
        <v xml:space="preserve"> </v>
      </c>
      <c r="T15" s="156"/>
      <c r="U15" s="156" t="str">
        <f t="shared" si="1"/>
        <v xml:space="preserve"> </v>
      </c>
      <c r="V15" s="157"/>
      <c r="X15" s="95" t="s">
        <v>45</v>
      </c>
      <c r="Y15" s="97" t="s">
        <v>56</v>
      </c>
      <c r="Z15" s="141"/>
      <c r="AA15" s="141"/>
      <c r="AB15" s="141"/>
      <c r="AC15" s="141"/>
      <c r="AD15" s="141"/>
      <c r="AE15" s="142"/>
      <c r="AF15" s="107" t="str">
        <f>IF(AJ15=" "," ",IF(AK15=" ","Manque  11",AJ15/AK15))</f>
        <v xml:space="preserve"> </v>
      </c>
      <c r="AG15" s="132" t="str">
        <f>IF(Z15&gt;0,IF(AB15&gt;0,IF(AD15&gt;0,AL15*AB15," ")," ")," ")</f>
        <v xml:space="preserve"> </v>
      </c>
      <c r="AH15" s="143" t="str">
        <f>IFERROR(VLOOKUP($F15,'Variables Règlement'!$A$4:$H$7,7,FALSE)," ")</f>
        <v xml:space="preserve"> </v>
      </c>
      <c r="AI15" s="144" t="str">
        <f>IFERROR(VLOOKUP($F15,'Variables Règlement'!$A$4:$H$7,8,FALSE)," ")</f>
        <v xml:space="preserve"> </v>
      </c>
      <c r="AJ15" s="145" t="str">
        <f t="shared" si="2"/>
        <v xml:space="preserve"> </v>
      </c>
      <c r="AK15" s="146" t="str">
        <f t="shared" si="3"/>
        <v xml:space="preserve"> </v>
      </c>
      <c r="AL15" s="133" t="str">
        <f t="shared" si="4"/>
        <v xml:space="preserve"> </v>
      </c>
    </row>
    <row r="16" spans="1:38" ht="20.75" customHeight="1">
      <c r="A16" s="113">
        <v>11</v>
      </c>
      <c r="B16" s="129">
        <v>2</v>
      </c>
      <c r="C16" s="110"/>
      <c r="D16" s="110"/>
      <c r="E16" s="115"/>
      <c r="F16" s="153"/>
      <c r="G16" s="154"/>
      <c r="H16" s="61"/>
      <c r="I16" s="64"/>
      <c r="J16" s="65"/>
      <c r="K16" s="37"/>
      <c r="L16" s="28" t="str">
        <f>IFERROR(VLOOKUP($F16,'Variables Règlement'!$A$4:$F$7,3,FALSE)," ")</f>
        <v xml:space="preserve"> </v>
      </c>
      <c r="M16" s="15" t="str">
        <f>IFERROR(VLOOKUP($F16,'Variables Règlement'!$A$4:$F$7,4,FALSE)," ")</f>
        <v xml:space="preserve"> </v>
      </c>
      <c r="N16" s="15" t="str">
        <f>IFERROR(VLOOKUP($F16,'Variables Règlement'!$A$4:$F$7,5,FALSE)," ")</f>
        <v xml:space="preserve"> </v>
      </c>
      <c r="O16" s="75" t="str">
        <f>IFERROR(VLOOKUP($F16,'Variables Règlement'!$A$4:$F$7,6,FALSE)," ")</f>
        <v xml:space="preserve"> </v>
      </c>
      <c r="P16" s="53" t="str">
        <f t="shared" si="5"/>
        <v xml:space="preserve"> </v>
      </c>
      <c r="Q16" s="52" t="str">
        <f t="shared" si="6"/>
        <v xml:space="preserve"> </v>
      </c>
      <c r="R16" s="78" t="str">
        <f t="shared" si="7"/>
        <v xml:space="preserve"> </v>
      </c>
      <c r="S16" s="155" t="str">
        <f t="shared" si="0"/>
        <v xml:space="preserve"> </v>
      </c>
      <c r="T16" s="156"/>
      <c r="U16" s="156" t="str">
        <f t="shared" si="1"/>
        <v xml:space="preserve"> </v>
      </c>
      <c r="V16" s="157"/>
      <c r="X16" s="95" t="s">
        <v>45</v>
      </c>
      <c r="Y16" s="97" t="s">
        <v>56</v>
      </c>
      <c r="Z16" s="141"/>
      <c r="AA16" s="141"/>
      <c r="AB16" s="141"/>
      <c r="AC16" s="141"/>
      <c r="AD16" s="141"/>
      <c r="AE16" s="142"/>
      <c r="AF16" s="107" t="str">
        <f>IF(AJ16=" "," ",IF(AK16=" ","Manque  11",AJ16/AK16))</f>
        <v xml:space="preserve"> </v>
      </c>
      <c r="AG16" s="132" t="str">
        <f>IF(Z16&gt;0,IF(AB16&gt;0,IF(AD16&gt;0,AL16*AB16," ")," ")," ")</f>
        <v xml:space="preserve"> </v>
      </c>
      <c r="AH16" s="143" t="str">
        <f>IFERROR(VLOOKUP($F16,'Variables Règlement'!$A$4:$H$7,7,FALSE)," ")</f>
        <v xml:space="preserve"> </v>
      </c>
      <c r="AI16" s="144" t="str">
        <f>IFERROR(VLOOKUP($F16,'Variables Règlement'!$A$4:$H$7,8,FALSE)," ")</f>
        <v xml:space="preserve"> </v>
      </c>
      <c r="AJ16" s="145" t="str">
        <f t="shared" si="2"/>
        <v xml:space="preserve"> </v>
      </c>
      <c r="AK16" s="146" t="str">
        <f t="shared" si="3"/>
        <v xml:space="preserve"> </v>
      </c>
      <c r="AL16" s="133" t="str">
        <f t="shared" si="4"/>
        <v xml:space="preserve"> </v>
      </c>
    </row>
    <row r="17" spans="1:209" ht="20.75" customHeight="1">
      <c r="A17" s="113">
        <v>12</v>
      </c>
      <c r="B17" s="129">
        <v>2</v>
      </c>
      <c r="C17" s="110"/>
      <c r="D17" s="110"/>
      <c r="E17" s="115"/>
      <c r="F17" s="153"/>
      <c r="G17" s="154"/>
      <c r="H17" s="61"/>
      <c r="I17" s="64"/>
      <c r="J17" s="65"/>
      <c r="K17" s="37"/>
      <c r="L17" s="28" t="str">
        <f>IFERROR(VLOOKUP($F17,'Variables Règlement'!$A$4:$F$7,3,FALSE)," ")</f>
        <v xml:space="preserve"> </v>
      </c>
      <c r="M17" s="15" t="str">
        <f>IFERROR(VLOOKUP($F17,'Variables Règlement'!$A$4:$F$7,4,FALSE)," ")</f>
        <v xml:space="preserve"> </v>
      </c>
      <c r="N17" s="15" t="str">
        <f>IFERROR(VLOOKUP($F17,'Variables Règlement'!$A$4:$F$7,5,FALSE)," ")</f>
        <v xml:space="preserve"> </v>
      </c>
      <c r="O17" s="75" t="str">
        <f>IFERROR(VLOOKUP($F17,'Variables Règlement'!$A$4:$F$7,6,FALSE)," ")</f>
        <v xml:space="preserve"> </v>
      </c>
      <c r="P17" s="53" t="str">
        <f t="shared" si="5"/>
        <v xml:space="preserve"> </v>
      </c>
      <c r="Q17" s="52" t="str">
        <f t="shared" si="6"/>
        <v xml:space="preserve"> </v>
      </c>
      <c r="R17" s="78" t="str">
        <f t="shared" si="7"/>
        <v xml:space="preserve"> </v>
      </c>
      <c r="S17" s="155" t="str">
        <f t="shared" si="0"/>
        <v xml:space="preserve"> </v>
      </c>
      <c r="T17" s="156"/>
      <c r="U17" s="156" t="str">
        <f t="shared" si="1"/>
        <v xml:space="preserve"> </v>
      </c>
      <c r="V17" s="157"/>
      <c r="X17" s="95" t="s">
        <v>45</v>
      </c>
      <c r="Y17" s="97" t="s">
        <v>56</v>
      </c>
      <c r="Z17" s="141"/>
      <c r="AA17" s="141"/>
      <c r="AB17" s="141"/>
      <c r="AC17" s="141"/>
      <c r="AD17" s="141"/>
      <c r="AE17" s="142"/>
      <c r="AF17" s="107" t="str">
        <f>IF(AJ17=" "," ",IF(AK17=" ","Manque  11",AJ17/AK17))</f>
        <v xml:space="preserve"> </v>
      </c>
      <c r="AG17" s="132" t="str">
        <f>IF(Z17&gt;0,IF(AB17&gt;0,IF(AD17&gt;0,AL17*AB17," ")," ")," ")</f>
        <v xml:space="preserve"> </v>
      </c>
      <c r="AH17" s="143" t="str">
        <f>IFERROR(VLOOKUP($F17,'Variables Règlement'!$A$4:$H$7,7,FALSE)," ")</f>
        <v xml:space="preserve"> </v>
      </c>
      <c r="AI17" s="144" t="str">
        <f>IFERROR(VLOOKUP($F17,'Variables Règlement'!$A$4:$H$7,8,FALSE)," ")</f>
        <v xml:space="preserve"> </v>
      </c>
      <c r="AJ17" s="145" t="str">
        <f t="shared" si="2"/>
        <v xml:space="preserve"> </v>
      </c>
      <c r="AK17" s="146" t="str">
        <f t="shared" si="3"/>
        <v xml:space="preserve"> </v>
      </c>
      <c r="AL17" s="133" t="str">
        <f t="shared" si="4"/>
        <v xml:space="preserve"> </v>
      </c>
    </row>
    <row r="18" spans="1:209" ht="20.75" customHeight="1">
      <c r="A18" s="113">
        <v>13</v>
      </c>
      <c r="B18" s="129">
        <v>2</v>
      </c>
      <c r="C18" s="110"/>
      <c r="D18" s="110"/>
      <c r="E18" s="115"/>
      <c r="F18" s="153"/>
      <c r="G18" s="154"/>
      <c r="H18" s="61"/>
      <c r="I18" s="64"/>
      <c r="J18" s="65"/>
      <c r="K18" s="37"/>
      <c r="L18" s="28" t="str">
        <f>IFERROR(VLOOKUP($F18,'Variables Règlement'!$A$4:$F$7,3,FALSE)," ")</f>
        <v xml:space="preserve"> </v>
      </c>
      <c r="M18" s="15" t="str">
        <f>IFERROR(VLOOKUP($F18,'Variables Règlement'!$A$4:$F$7,4,FALSE)," ")</f>
        <v xml:space="preserve"> </v>
      </c>
      <c r="N18" s="15" t="str">
        <f>IFERROR(VLOOKUP($F18,'Variables Règlement'!$A$4:$F$7,5,FALSE)," ")</f>
        <v xml:space="preserve"> </v>
      </c>
      <c r="O18" s="75" t="str">
        <f>IFERROR(VLOOKUP($F18,'Variables Règlement'!$A$4:$F$7,6,FALSE)," ")</f>
        <v xml:space="preserve"> </v>
      </c>
      <c r="P18" s="53" t="str">
        <f t="shared" si="5"/>
        <v xml:space="preserve"> </v>
      </c>
      <c r="Q18" s="52" t="str">
        <f t="shared" si="6"/>
        <v xml:space="preserve"> </v>
      </c>
      <c r="R18" s="78" t="str">
        <f t="shared" si="7"/>
        <v xml:space="preserve"> </v>
      </c>
      <c r="S18" s="155" t="str">
        <f t="shared" si="0"/>
        <v xml:space="preserve"> </v>
      </c>
      <c r="T18" s="156"/>
      <c r="U18" s="156" t="str">
        <f t="shared" si="1"/>
        <v xml:space="preserve"> </v>
      </c>
      <c r="V18" s="157"/>
      <c r="X18" s="95" t="s">
        <v>45</v>
      </c>
      <c r="Y18" s="97" t="s">
        <v>56</v>
      </c>
      <c r="Z18" s="141"/>
      <c r="AA18" s="141"/>
      <c r="AB18" s="141"/>
      <c r="AC18" s="141"/>
      <c r="AD18" s="141"/>
      <c r="AE18" s="142"/>
      <c r="AF18" s="107" t="str">
        <f>IF(AJ18=" "," ",IF(AK18=" ","Manque  11",AJ18/AK18))</f>
        <v xml:space="preserve"> </v>
      </c>
      <c r="AG18" s="132" t="str">
        <f>IF(Z18&gt;0,IF(AB18&gt;0,IF(AD18&gt;0,AL18*AB18," ")," ")," ")</f>
        <v xml:space="preserve"> </v>
      </c>
      <c r="AH18" s="143" t="str">
        <f>IFERROR(VLOOKUP($F18,'Variables Règlement'!$A$4:$H$7,7,FALSE)," ")</f>
        <v xml:space="preserve"> </v>
      </c>
      <c r="AI18" s="144" t="str">
        <f>IFERROR(VLOOKUP($F18,'Variables Règlement'!$A$4:$H$7,8,FALSE)," ")</f>
        <v xml:space="preserve"> </v>
      </c>
      <c r="AJ18" s="145" t="str">
        <f t="shared" si="2"/>
        <v xml:space="preserve"> </v>
      </c>
      <c r="AK18" s="146" t="str">
        <f t="shared" si="3"/>
        <v xml:space="preserve"> </v>
      </c>
      <c r="AL18" s="133" t="str">
        <f t="shared" si="4"/>
        <v xml:space="preserve"> </v>
      </c>
    </row>
    <row r="19" spans="1:209" ht="20.75" customHeight="1">
      <c r="A19" s="113">
        <v>14</v>
      </c>
      <c r="B19" s="129">
        <v>2</v>
      </c>
      <c r="C19" s="110"/>
      <c r="D19" s="110"/>
      <c r="E19" s="115"/>
      <c r="F19" s="153"/>
      <c r="G19" s="154"/>
      <c r="H19" s="61"/>
      <c r="I19" s="64"/>
      <c r="J19" s="65"/>
      <c r="K19" s="37"/>
      <c r="L19" s="28" t="str">
        <f>IFERROR(VLOOKUP($F19,'Variables Règlement'!$A$4:$F$7,3,FALSE)," ")</f>
        <v xml:space="preserve"> </v>
      </c>
      <c r="M19" s="15" t="str">
        <f>IFERROR(VLOOKUP($F19,'Variables Règlement'!$A$4:$F$7,4,FALSE)," ")</f>
        <v xml:space="preserve"> </v>
      </c>
      <c r="N19" s="15" t="str">
        <f>IFERROR(VLOOKUP($F19,'Variables Règlement'!$A$4:$F$7,5,FALSE)," ")</f>
        <v xml:space="preserve"> </v>
      </c>
      <c r="O19" s="75" t="str">
        <f>IFERROR(VLOOKUP($F19,'Variables Règlement'!$A$4:$F$7,6,FALSE)," ")</f>
        <v xml:space="preserve"> </v>
      </c>
      <c r="P19" s="53" t="str">
        <f t="shared" si="5"/>
        <v xml:space="preserve"> </v>
      </c>
      <c r="Q19" s="52" t="str">
        <f t="shared" si="6"/>
        <v xml:space="preserve"> </v>
      </c>
      <c r="R19" s="78" t="str">
        <f t="shared" si="7"/>
        <v xml:space="preserve"> </v>
      </c>
      <c r="S19" s="155" t="str">
        <f t="shared" si="0"/>
        <v xml:space="preserve"> </v>
      </c>
      <c r="T19" s="156"/>
      <c r="U19" s="156" t="str">
        <f t="shared" si="1"/>
        <v xml:space="preserve"> </v>
      </c>
      <c r="V19" s="157"/>
      <c r="X19" s="95" t="s">
        <v>45</v>
      </c>
      <c r="Y19" s="97" t="s">
        <v>56</v>
      </c>
      <c r="Z19" s="141"/>
      <c r="AA19" s="141"/>
      <c r="AB19" s="141"/>
      <c r="AC19" s="141"/>
      <c r="AD19" s="141"/>
      <c r="AE19" s="142"/>
      <c r="AF19" s="107" t="str">
        <f>IF(AJ19=" "," ",IF(AK19=" ","Manque  11",AJ19/AK19))</f>
        <v xml:space="preserve"> </v>
      </c>
      <c r="AG19" s="132" t="str">
        <f>IF(Z19&gt;0,IF(AB19&gt;0,IF(AD19&gt;0,AL19*AB19," ")," ")," ")</f>
        <v xml:space="preserve"> </v>
      </c>
      <c r="AH19" s="143" t="str">
        <f>IFERROR(VLOOKUP($F19,'Variables Règlement'!$A$4:$H$7,7,FALSE)," ")</f>
        <v xml:space="preserve"> </v>
      </c>
      <c r="AI19" s="144" t="str">
        <f>IFERROR(VLOOKUP($F19,'Variables Règlement'!$A$4:$H$7,8,FALSE)," ")</f>
        <v xml:space="preserve"> </v>
      </c>
      <c r="AJ19" s="145" t="str">
        <f t="shared" si="2"/>
        <v xml:space="preserve"> </v>
      </c>
      <c r="AK19" s="146" t="str">
        <f t="shared" si="3"/>
        <v xml:space="preserve"> </v>
      </c>
      <c r="AL19" s="133" t="str">
        <f t="shared" si="4"/>
        <v xml:space="preserve"> </v>
      </c>
    </row>
    <row r="20" spans="1:209" ht="20.75" customHeight="1">
      <c r="A20" s="113">
        <v>15</v>
      </c>
      <c r="B20" s="129">
        <v>2</v>
      </c>
      <c r="C20" s="110"/>
      <c r="D20" s="110"/>
      <c r="E20" s="115"/>
      <c r="F20" s="153"/>
      <c r="G20" s="154"/>
      <c r="H20" s="61"/>
      <c r="I20" s="64"/>
      <c r="J20" s="65"/>
      <c r="K20" s="37"/>
      <c r="L20" s="28" t="str">
        <f>IFERROR(VLOOKUP($F20,'Variables Règlement'!$A$4:$F$7,3,FALSE)," ")</f>
        <v xml:space="preserve"> </v>
      </c>
      <c r="M20" s="15" t="str">
        <f>IFERROR(VLOOKUP($F20,'Variables Règlement'!$A$4:$F$7,4,FALSE)," ")</f>
        <v xml:space="preserve"> </v>
      </c>
      <c r="N20" s="15" t="str">
        <f>IFERROR(VLOOKUP($F20,'Variables Règlement'!$A$4:$F$7,5,FALSE)," ")</f>
        <v xml:space="preserve"> </v>
      </c>
      <c r="O20" s="75" t="str">
        <f>IFERROR(VLOOKUP($F20,'Variables Règlement'!$A$4:$F$7,6,FALSE)," ")</f>
        <v xml:space="preserve"> </v>
      </c>
      <c r="P20" s="53" t="str">
        <f t="shared" si="5"/>
        <v xml:space="preserve"> </v>
      </c>
      <c r="Q20" s="52" t="str">
        <f t="shared" si="6"/>
        <v xml:space="preserve"> </v>
      </c>
      <c r="R20" s="78" t="str">
        <f t="shared" si="7"/>
        <v xml:space="preserve"> </v>
      </c>
      <c r="S20" s="155" t="str">
        <f t="shared" si="0"/>
        <v xml:space="preserve"> </v>
      </c>
      <c r="T20" s="156"/>
      <c r="U20" s="156" t="str">
        <f t="shared" si="1"/>
        <v xml:space="preserve"> </v>
      </c>
      <c r="V20" s="157"/>
      <c r="X20" s="95" t="s">
        <v>45</v>
      </c>
      <c r="Y20" s="97" t="s">
        <v>56</v>
      </c>
      <c r="Z20" s="141"/>
      <c r="AA20" s="141"/>
      <c r="AB20" s="141"/>
      <c r="AC20" s="141"/>
      <c r="AD20" s="141"/>
      <c r="AE20" s="142"/>
      <c r="AF20" s="107" t="str">
        <f>IF(AJ20=" "," ",IF(AK20=" ","Manque  11",AJ20/AK20))</f>
        <v xml:space="preserve"> </v>
      </c>
      <c r="AG20" s="132" t="str">
        <f>IF(Z20&gt;0,IF(AB20&gt;0,IF(AD20&gt;0,AL20*AB20," ")," ")," ")</f>
        <v xml:space="preserve"> </v>
      </c>
      <c r="AH20" s="143" t="str">
        <f>IFERROR(VLOOKUP($F20,'Variables Règlement'!$A$4:$H$7,7,FALSE)," ")</f>
        <v xml:space="preserve"> </v>
      </c>
      <c r="AI20" s="144" t="str">
        <f>IFERROR(VLOOKUP($F20,'Variables Règlement'!$A$4:$H$7,8,FALSE)," ")</f>
        <v xml:space="preserve"> </v>
      </c>
      <c r="AJ20" s="145" t="str">
        <f t="shared" si="2"/>
        <v xml:space="preserve"> </v>
      </c>
      <c r="AK20" s="146" t="str">
        <f t="shared" si="3"/>
        <v xml:space="preserve"> </v>
      </c>
      <c r="AL20" s="133" t="str">
        <f t="shared" si="4"/>
        <v xml:space="preserve"> </v>
      </c>
    </row>
    <row r="21" spans="1:209" ht="20.75" customHeight="1">
      <c r="A21" s="113">
        <v>16</v>
      </c>
      <c r="B21" s="129">
        <v>2</v>
      </c>
      <c r="C21" s="110"/>
      <c r="D21" s="110"/>
      <c r="E21" s="115"/>
      <c r="F21" s="153"/>
      <c r="G21" s="154"/>
      <c r="H21" s="61"/>
      <c r="I21" s="64"/>
      <c r="J21" s="65"/>
      <c r="K21" s="37"/>
      <c r="L21" s="28" t="str">
        <f>IFERROR(VLOOKUP($F21,'Variables Règlement'!$A$4:$F$7,3,FALSE)," ")</f>
        <v xml:space="preserve"> </v>
      </c>
      <c r="M21" s="15" t="str">
        <f>IFERROR(VLOOKUP($F21,'Variables Règlement'!$A$4:$F$7,4,FALSE)," ")</f>
        <v xml:space="preserve"> </v>
      </c>
      <c r="N21" s="15" t="str">
        <f>IFERROR(VLOOKUP($F21,'Variables Règlement'!$A$4:$F$7,5,FALSE)," ")</f>
        <v xml:space="preserve"> </v>
      </c>
      <c r="O21" s="75" t="str">
        <f>IFERROR(VLOOKUP($F21,'Variables Règlement'!$A$4:$F$7,6,FALSE)," ")</f>
        <v xml:space="preserve"> </v>
      </c>
      <c r="P21" s="53" t="str">
        <f t="shared" si="5"/>
        <v xml:space="preserve"> </v>
      </c>
      <c r="Q21" s="52" t="str">
        <f t="shared" si="6"/>
        <v xml:space="preserve"> </v>
      </c>
      <c r="R21" s="78" t="str">
        <f t="shared" si="7"/>
        <v xml:space="preserve"> </v>
      </c>
      <c r="S21" s="155" t="str">
        <f t="shared" si="0"/>
        <v xml:space="preserve"> </v>
      </c>
      <c r="T21" s="156"/>
      <c r="U21" s="156" t="str">
        <f t="shared" si="1"/>
        <v xml:space="preserve"> </v>
      </c>
      <c r="V21" s="157"/>
      <c r="X21" s="95" t="s">
        <v>45</v>
      </c>
      <c r="Y21" s="97" t="s">
        <v>56</v>
      </c>
      <c r="Z21" s="141"/>
      <c r="AA21" s="141"/>
      <c r="AB21" s="141"/>
      <c r="AC21" s="141"/>
      <c r="AD21" s="141"/>
      <c r="AE21" s="142"/>
      <c r="AF21" s="107" t="str">
        <f>IF(AJ21=" "," ",IF(AK21=" ","Manque  11",AJ21/AK21))</f>
        <v xml:space="preserve"> </v>
      </c>
      <c r="AG21" s="132" t="str">
        <f>IF(Z21&gt;0,IF(AB21&gt;0,IF(AD21&gt;0,AL21*AB21," ")," ")," ")</f>
        <v xml:space="preserve"> </v>
      </c>
      <c r="AH21" s="143" t="str">
        <f>IFERROR(VLOOKUP($F21,'Variables Règlement'!$A$4:$H$7,7,FALSE)," ")</f>
        <v xml:space="preserve"> </v>
      </c>
      <c r="AI21" s="144" t="str">
        <f>IFERROR(VLOOKUP($F21,'Variables Règlement'!$A$4:$H$7,8,FALSE)," ")</f>
        <v xml:space="preserve"> </v>
      </c>
      <c r="AJ21" s="145" t="str">
        <f t="shared" si="2"/>
        <v xml:space="preserve"> </v>
      </c>
      <c r="AK21" s="146" t="str">
        <f t="shared" si="3"/>
        <v xml:space="preserve"> </v>
      </c>
      <c r="AL21" s="133" t="str">
        <f t="shared" si="4"/>
        <v xml:space="preserve"> </v>
      </c>
    </row>
    <row r="22" spans="1:209" ht="20.75" customHeight="1">
      <c r="A22" s="113">
        <v>17</v>
      </c>
      <c r="B22" s="129">
        <v>2</v>
      </c>
      <c r="C22" s="110"/>
      <c r="D22" s="110"/>
      <c r="E22" s="115"/>
      <c r="F22" s="153"/>
      <c r="G22" s="154"/>
      <c r="H22" s="61"/>
      <c r="I22" s="64"/>
      <c r="J22" s="65"/>
      <c r="K22" s="37"/>
      <c r="L22" s="28" t="str">
        <f>IFERROR(VLOOKUP($F22,'Variables Règlement'!$A$4:$F$7,3,FALSE)," ")</f>
        <v xml:space="preserve"> </v>
      </c>
      <c r="M22" s="15" t="str">
        <f>IFERROR(VLOOKUP($F22,'Variables Règlement'!$A$4:$F$7,4,FALSE)," ")</f>
        <v xml:space="preserve"> </v>
      </c>
      <c r="N22" s="15" t="str">
        <f>IFERROR(VLOOKUP($F22,'Variables Règlement'!$A$4:$F$7,5,FALSE)," ")</f>
        <v xml:space="preserve"> </v>
      </c>
      <c r="O22" s="75" t="str">
        <f>IFERROR(VLOOKUP($F22,'Variables Règlement'!$A$4:$F$7,6,FALSE)," ")</f>
        <v xml:space="preserve"> </v>
      </c>
      <c r="P22" s="53" t="str">
        <f t="shared" si="5"/>
        <v xml:space="preserve"> </v>
      </c>
      <c r="Q22" s="52" t="str">
        <f t="shared" si="6"/>
        <v xml:space="preserve"> </v>
      </c>
      <c r="R22" s="78" t="str">
        <f t="shared" si="7"/>
        <v xml:space="preserve"> </v>
      </c>
      <c r="S22" s="155" t="str">
        <f t="shared" si="0"/>
        <v xml:space="preserve"> </v>
      </c>
      <c r="T22" s="156"/>
      <c r="U22" s="156" t="str">
        <f t="shared" si="1"/>
        <v xml:space="preserve"> </v>
      </c>
      <c r="V22" s="157"/>
      <c r="X22" s="95" t="s">
        <v>45</v>
      </c>
      <c r="Y22" s="97" t="s">
        <v>56</v>
      </c>
      <c r="Z22" s="141"/>
      <c r="AA22" s="141"/>
      <c r="AB22" s="141"/>
      <c r="AC22" s="141"/>
      <c r="AD22" s="141"/>
      <c r="AE22" s="142"/>
      <c r="AF22" s="107" t="str">
        <f>IF(AJ22=" "," ",IF(AK22=" ","Manque  11",AJ22/AK22))</f>
        <v xml:space="preserve"> </v>
      </c>
      <c r="AG22" s="132" t="str">
        <f>IF(Z22&gt;0,IF(AB22&gt;0,IF(AD22&gt;0,AL22*AB22," ")," ")," ")</f>
        <v xml:space="preserve"> </v>
      </c>
      <c r="AH22" s="143" t="str">
        <f>IFERROR(VLOOKUP($F22,'Variables Règlement'!$A$4:$H$7,7,FALSE)," ")</f>
        <v xml:space="preserve"> </v>
      </c>
      <c r="AI22" s="144" t="str">
        <f>IFERROR(VLOOKUP($F22,'Variables Règlement'!$A$4:$H$7,8,FALSE)," ")</f>
        <v xml:space="preserve"> </v>
      </c>
      <c r="AJ22" s="145" t="str">
        <f t="shared" si="2"/>
        <v xml:space="preserve"> </v>
      </c>
      <c r="AK22" s="146" t="str">
        <f t="shared" si="3"/>
        <v xml:space="preserve"> </v>
      </c>
      <c r="AL22" s="133" t="str">
        <f t="shared" si="4"/>
        <v xml:space="preserve"> </v>
      </c>
    </row>
    <row r="23" spans="1:209" ht="20.75" customHeight="1">
      <c r="A23" s="113">
        <v>18</v>
      </c>
      <c r="B23" s="129">
        <v>2</v>
      </c>
      <c r="C23" s="110"/>
      <c r="D23" s="110"/>
      <c r="E23" s="115"/>
      <c r="F23" s="153"/>
      <c r="G23" s="154"/>
      <c r="H23" s="61"/>
      <c r="I23" s="64"/>
      <c r="J23" s="65"/>
      <c r="K23" s="37"/>
      <c r="L23" s="28" t="str">
        <f>IFERROR(VLOOKUP($F23,'Variables Règlement'!$A$4:$F$7,3,FALSE)," ")</f>
        <v xml:space="preserve"> </v>
      </c>
      <c r="M23" s="15" t="str">
        <f>IFERROR(VLOOKUP($F23,'Variables Règlement'!$A$4:$F$7,4,FALSE)," ")</f>
        <v xml:space="preserve"> </v>
      </c>
      <c r="N23" s="15" t="str">
        <f>IFERROR(VLOOKUP($F23,'Variables Règlement'!$A$4:$F$7,5,FALSE)," ")</f>
        <v xml:space="preserve"> </v>
      </c>
      <c r="O23" s="75" t="str">
        <f>IFERROR(VLOOKUP($F23,'Variables Règlement'!$A$4:$F$7,6,FALSE)," ")</f>
        <v xml:space="preserve"> </v>
      </c>
      <c r="P23" s="53" t="str">
        <f t="shared" si="5"/>
        <v xml:space="preserve"> </v>
      </c>
      <c r="Q23" s="52" t="str">
        <f t="shared" si="6"/>
        <v xml:space="preserve"> </v>
      </c>
      <c r="R23" s="78" t="str">
        <f t="shared" si="7"/>
        <v xml:space="preserve"> </v>
      </c>
      <c r="S23" s="155" t="str">
        <f t="shared" si="0"/>
        <v xml:space="preserve"> </v>
      </c>
      <c r="T23" s="156"/>
      <c r="U23" s="156" t="str">
        <f t="shared" si="1"/>
        <v xml:space="preserve"> </v>
      </c>
      <c r="V23" s="157"/>
      <c r="X23" s="95" t="s">
        <v>45</v>
      </c>
      <c r="Y23" s="97" t="s">
        <v>56</v>
      </c>
      <c r="Z23" s="141"/>
      <c r="AA23" s="141"/>
      <c r="AB23" s="141"/>
      <c r="AC23" s="141"/>
      <c r="AD23" s="141"/>
      <c r="AE23" s="142"/>
      <c r="AF23" s="107" t="str">
        <f>IF(AJ23=" "," ",IF(AK23=" ","Manque  11",AJ23/AK23))</f>
        <v xml:space="preserve"> </v>
      </c>
      <c r="AG23" s="132" t="str">
        <f>IF(Z23&gt;0,IF(AB23&gt;0,IF(AD23&gt;0,AL23*AB23," ")," ")," ")</f>
        <v xml:space="preserve"> </v>
      </c>
      <c r="AH23" s="143" t="str">
        <f>IFERROR(VLOOKUP($F23,'Variables Règlement'!$A$4:$H$7,7,FALSE)," ")</f>
        <v xml:space="preserve"> </v>
      </c>
      <c r="AI23" s="144" t="str">
        <f>IFERROR(VLOOKUP($F23,'Variables Règlement'!$A$4:$H$7,8,FALSE)," ")</f>
        <v xml:space="preserve"> </v>
      </c>
      <c r="AJ23" s="145" t="str">
        <f t="shared" si="2"/>
        <v xml:space="preserve"> </v>
      </c>
      <c r="AK23" s="146" t="str">
        <f t="shared" si="3"/>
        <v xml:space="preserve"> </v>
      </c>
      <c r="AL23" s="133" t="str">
        <f t="shared" si="4"/>
        <v xml:space="preserve"> </v>
      </c>
    </row>
    <row r="24" spans="1:209" ht="20.75" customHeight="1">
      <c r="A24" s="113">
        <v>19</v>
      </c>
      <c r="B24" s="129">
        <v>2</v>
      </c>
      <c r="C24" s="110"/>
      <c r="D24" s="110"/>
      <c r="E24" s="115"/>
      <c r="F24" s="153"/>
      <c r="G24" s="154"/>
      <c r="H24" s="61"/>
      <c r="I24" s="64"/>
      <c r="J24" s="65"/>
      <c r="K24" s="37"/>
      <c r="L24" s="28" t="str">
        <f>IFERROR(VLOOKUP($F24,'Variables Règlement'!$A$4:$F$7,3,FALSE)," ")</f>
        <v xml:space="preserve"> </v>
      </c>
      <c r="M24" s="15" t="str">
        <f>IFERROR(VLOOKUP($F24,'Variables Règlement'!$A$4:$F$7,4,FALSE)," ")</f>
        <v xml:space="preserve"> </v>
      </c>
      <c r="N24" s="15" t="str">
        <f>IFERROR(VLOOKUP($F24,'Variables Règlement'!$A$4:$F$7,5,FALSE)," ")</f>
        <v xml:space="preserve"> </v>
      </c>
      <c r="O24" s="75" t="str">
        <f>IFERROR(VLOOKUP($F24,'Variables Règlement'!$A$4:$F$7,6,FALSE)," ")</f>
        <v xml:space="preserve"> </v>
      </c>
      <c r="P24" s="53" t="str">
        <f t="shared" si="5"/>
        <v xml:space="preserve"> </v>
      </c>
      <c r="Q24" s="52" t="str">
        <f t="shared" si="6"/>
        <v xml:space="preserve"> </v>
      </c>
      <c r="R24" s="78" t="str">
        <f t="shared" si="7"/>
        <v xml:space="preserve"> </v>
      </c>
      <c r="S24" s="155" t="str">
        <f t="shared" si="0"/>
        <v xml:space="preserve"> </v>
      </c>
      <c r="T24" s="156"/>
      <c r="U24" s="156" t="str">
        <f t="shared" si="1"/>
        <v xml:space="preserve"> </v>
      </c>
      <c r="V24" s="157"/>
      <c r="X24" s="95" t="s">
        <v>45</v>
      </c>
      <c r="Y24" s="97" t="s">
        <v>56</v>
      </c>
      <c r="Z24" s="141"/>
      <c r="AA24" s="141"/>
      <c r="AB24" s="141"/>
      <c r="AC24" s="141"/>
      <c r="AD24" s="141"/>
      <c r="AE24" s="142"/>
      <c r="AF24" s="107" t="str">
        <f>IF(AJ24=" "," ",IF(AK24=" ","Manque  11",AJ24/AK24))</f>
        <v xml:space="preserve"> </v>
      </c>
      <c r="AG24" s="132" t="str">
        <f>IF(Z24&gt;0,IF(AB24&gt;0,IF(AD24&gt;0,AL24*AB24," ")," ")," ")</f>
        <v xml:space="preserve"> </v>
      </c>
      <c r="AH24" s="143" t="str">
        <f>IFERROR(VLOOKUP($F24,'Variables Règlement'!$A$4:$H$7,7,FALSE)," ")</f>
        <v xml:space="preserve"> </v>
      </c>
      <c r="AI24" s="144" t="str">
        <f>IFERROR(VLOOKUP($F24,'Variables Règlement'!$A$4:$H$7,8,FALSE)," ")</f>
        <v xml:space="preserve"> </v>
      </c>
      <c r="AJ24" s="145" t="str">
        <f t="shared" si="2"/>
        <v xml:space="preserve"> </v>
      </c>
      <c r="AK24" s="146" t="str">
        <f t="shared" si="3"/>
        <v xml:space="preserve"> </v>
      </c>
      <c r="AL24" s="133" t="str">
        <f t="shared" si="4"/>
        <v xml:space="preserve"> </v>
      </c>
    </row>
    <row r="25" spans="1:209" ht="20.75" customHeight="1">
      <c r="A25" s="113">
        <v>20</v>
      </c>
      <c r="B25" s="129">
        <v>2</v>
      </c>
      <c r="C25" s="110"/>
      <c r="D25" s="110"/>
      <c r="E25" s="115"/>
      <c r="F25" s="153"/>
      <c r="G25" s="154"/>
      <c r="H25" s="61"/>
      <c r="I25" s="64"/>
      <c r="J25" s="65"/>
      <c r="K25" s="37"/>
      <c r="L25" s="28" t="str">
        <f>IFERROR(VLOOKUP($F25,'Variables Règlement'!$A$4:$F$7,3,FALSE)," ")</f>
        <v xml:space="preserve"> </v>
      </c>
      <c r="M25" s="15" t="str">
        <f>IFERROR(VLOOKUP($F25,'Variables Règlement'!$A$4:$F$7,4,FALSE)," ")</f>
        <v xml:space="preserve"> </v>
      </c>
      <c r="N25" s="15" t="str">
        <f>IFERROR(VLOOKUP($F25,'Variables Règlement'!$A$4:$F$7,5,FALSE)," ")</f>
        <v xml:space="preserve"> </v>
      </c>
      <c r="O25" s="75" t="str">
        <f>IFERROR(VLOOKUP($F25,'Variables Règlement'!$A$4:$F$7,6,FALSE)," ")</f>
        <v xml:space="preserve"> </v>
      </c>
      <c r="P25" s="53" t="str">
        <f t="shared" si="5"/>
        <v xml:space="preserve"> </v>
      </c>
      <c r="Q25" s="52" t="str">
        <f t="shared" si="6"/>
        <v xml:space="preserve"> </v>
      </c>
      <c r="R25" s="78" t="str">
        <f t="shared" si="7"/>
        <v xml:space="preserve"> </v>
      </c>
      <c r="S25" s="155" t="str">
        <f t="shared" si="0"/>
        <v xml:space="preserve"> </v>
      </c>
      <c r="T25" s="156"/>
      <c r="U25" s="156" t="str">
        <f t="shared" si="1"/>
        <v xml:space="preserve"> </v>
      </c>
      <c r="V25" s="157"/>
      <c r="X25" s="95" t="s">
        <v>45</v>
      </c>
      <c r="Y25" s="97" t="s">
        <v>56</v>
      </c>
      <c r="Z25" s="141"/>
      <c r="AA25" s="141"/>
      <c r="AB25" s="141"/>
      <c r="AC25" s="141"/>
      <c r="AD25" s="141"/>
      <c r="AE25" s="142"/>
      <c r="AF25" s="107" t="str">
        <f>IF(AJ25=" "," ",IF(AK25=" ","Manque  11",AJ25/AK25))</f>
        <v xml:space="preserve"> </v>
      </c>
      <c r="AG25" s="132" t="str">
        <f>IF(Z25&gt;0,IF(AB25&gt;0,IF(AD25&gt;0,AL25*AB25," ")," ")," ")</f>
        <v xml:space="preserve"> </v>
      </c>
      <c r="AH25" s="143" t="str">
        <f>IFERROR(VLOOKUP($F25,'Variables Règlement'!$A$4:$H$7,7,FALSE)," ")</f>
        <v xml:space="preserve"> </v>
      </c>
      <c r="AI25" s="144" t="str">
        <f>IFERROR(VLOOKUP($F25,'Variables Règlement'!$A$4:$H$7,8,FALSE)," ")</f>
        <v xml:space="preserve"> </v>
      </c>
      <c r="AJ25" s="145" t="str">
        <f t="shared" si="2"/>
        <v xml:space="preserve"> </v>
      </c>
      <c r="AK25" s="146" t="str">
        <f t="shared" si="3"/>
        <v xml:space="preserve"> </v>
      </c>
      <c r="AL25" s="133" t="str">
        <f t="shared" si="4"/>
        <v xml:space="preserve"> </v>
      </c>
    </row>
    <row r="26" spans="1:209" ht="20.75" customHeight="1">
      <c r="A26" s="113">
        <v>21</v>
      </c>
      <c r="B26" s="129">
        <v>2</v>
      </c>
      <c r="C26" s="110"/>
      <c r="D26" s="110"/>
      <c r="E26" s="115"/>
      <c r="F26" s="153"/>
      <c r="G26" s="154"/>
      <c r="H26" s="61"/>
      <c r="I26" s="64"/>
      <c r="J26" s="65"/>
      <c r="K26" s="37"/>
      <c r="L26" s="28" t="str">
        <f>IFERROR(VLOOKUP($F26,'Variables Règlement'!$A$4:$F$7,3,FALSE)," ")</f>
        <v xml:space="preserve"> </v>
      </c>
      <c r="M26" s="15" t="str">
        <f>IFERROR(VLOOKUP($F26,'Variables Règlement'!$A$4:$F$7,4,FALSE)," ")</f>
        <v xml:space="preserve"> </v>
      </c>
      <c r="N26" s="15" t="str">
        <f>IFERROR(VLOOKUP($F26,'Variables Règlement'!$A$4:$F$7,5,FALSE)," ")</f>
        <v xml:space="preserve"> </v>
      </c>
      <c r="O26" s="75" t="str">
        <f>IFERROR(VLOOKUP($F26,'Variables Règlement'!$A$4:$F$7,6,FALSE)," ")</f>
        <v xml:space="preserve"> </v>
      </c>
      <c r="P26" s="53" t="str">
        <f t="shared" ref="P26:P29" si="8">IF(F26=0," ",IF(H26=0," ",AND(H26&gt;=L26,H26&lt;=M26)))</f>
        <v xml:space="preserve"> </v>
      </c>
      <c r="Q26" s="52" t="str">
        <f t="shared" ref="Q26:Q29" si="9">IF(F26=0," ",IF(I26=0," ",AND(I26&gt;=5,I26&lt;=N26)))</f>
        <v xml:space="preserve"> </v>
      </c>
      <c r="R26" s="78" t="str">
        <f t="shared" ref="R26:R29" si="10">IF(J26=0," ",AND(J26&gt;=5,J26&lt;=O26))</f>
        <v xml:space="preserve"> </v>
      </c>
      <c r="S26" s="155" t="str">
        <f t="shared" si="0"/>
        <v xml:space="preserve"> </v>
      </c>
      <c r="T26" s="156"/>
      <c r="U26" s="156" t="str">
        <f t="shared" si="1"/>
        <v xml:space="preserve"> </v>
      </c>
      <c r="V26" s="157"/>
      <c r="X26" s="95" t="s">
        <v>45</v>
      </c>
      <c r="Y26" s="97" t="s">
        <v>56</v>
      </c>
      <c r="Z26" s="141"/>
      <c r="AA26" s="141"/>
      <c r="AB26" s="141"/>
      <c r="AC26" s="141"/>
      <c r="AD26" s="141"/>
      <c r="AE26" s="142"/>
      <c r="AF26" s="107" t="str">
        <f>IF(AJ26=" "," ",IF(AK26=" ","Manque  11",AJ26/AK26))</f>
        <v xml:space="preserve"> </v>
      </c>
      <c r="AG26" s="132" t="str">
        <f>IF(Z26&gt;0,IF(AB26&gt;0,IF(AD26&gt;0,AL26*AB26," ")," ")," ")</f>
        <v xml:space="preserve"> </v>
      </c>
      <c r="AH26" s="143" t="str">
        <f>IFERROR(VLOOKUP($F26,'Variables Règlement'!$A$4:$H$7,7,FALSE)," ")</f>
        <v xml:space="preserve"> </v>
      </c>
      <c r="AI26" s="144" t="str">
        <f>IFERROR(VLOOKUP($F26,'Variables Règlement'!$A$4:$H$7,8,FALSE)," ")</f>
        <v xml:space="preserve"> </v>
      </c>
      <c r="AJ26" s="145" t="str">
        <f t="shared" si="2"/>
        <v xml:space="preserve"> </v>
      </c>
      <c r="AK26" s="146" t="str">
        <f t="shared" si="3"/>
        <v xml:space="preserve"> </v>
      </c>
      <c r="AL26" s="133" t="str">
        <f t="shared" si="4"/>
        <v xml:space="preserve"> </v>
      </c>
    </row>
    <row r="27" spans="1:209" ht="20.75" customHeight="1">
      <c r="A27" s="113">
        <v>22</v>
      </c>
      <c r="B27" s="129">
        <v>2</v>
      </c>
      <c r="C27" s="110"/>
      <c r="D27" s="110"/>
      <c r="E27" s="115"/>
      <c r="F27" s="153"/>
      <c r="G27" s="154"/>
      <c r="H27" s="61"/>
      <c r="I27" s="64"/>
      <c r="J27" s="65"/>
      <c r="K27" s="37"/>
      <c r="L27" s="28" t="str">
        <f>IFERROR(VLOOKUP($F27,'Variables Règlement'!$A$4:$F$7,3,FALSE)," ")</f>
        <v xml:space="preserve"> </v>
      </c>
      <c r="M27" s="15" t="str">
        <f>IFERROR(VLOOKUP($F27,'Variables Règlement'!$A$4:$F$7,4,FALSE)," ")</f>
        <v xml:space="preserve"> </v>
      </c>
      <c r="N27" s="15" t="str">
        <f>IFERROR(VLOOKUP($F27,'Variables Règlement'!$A$4:$F$7,5,FALSE)," ")</f>
        <v xml:space="preserve"> </v>
      </c>
      <c r="O27" s="75" t="str">
        <f>IFERROR(VLOOKUP($F27,'Variables Règlement'!$A$4:$F$7,6,FALSE)," ")</f>
        <v xml:space="preserve"> </v>
      </c>
      <c r="P27" s="53" t="str">
        <f t="shared" si="8"/>
        <v xml:space="preserve"> </v>
      </c>
      <c r="Q27" s="52" t="str">
        <f t="shared" si="9"/>
        <v xml:space="preserve"> </v>
      </c>
      <c r="R27" s="78" t="str">
        <f t="shared" si="10"/>
        <v xml:space="preserve"> </v>
      </c>
      <c r="S27" s="155" t="str">
        <f t="shared" si="0"/>
        <v xml:space="preserve"> </v>
      </c>
      <c r="T27" s="156"/>
      <c r="U27" s="156" t="str">
        <f t="shared" si="1"/>
        <v xml:space="preserve"> </v>
      </c>
      <c r="V27" s="157"/>
      <c r="X27" s="95" t="s">
        <v>45</v>
      </c>
      <c r="Y27" s="97" t="s">
        <v>56</v>
      </c>
      <c r="Z27" s="141"/>
      <c r="AA27" s="141"/>
      <c r="AB27" s="141"/>
      <c r="AC27" s="141"/>
      <c r="AD27" s="141"/>
      <c r="AE27" s="142"/>
      <c r="AF27" s="107" t="str">
        <f>IF(AJ27=" "," ",IF(AK27=" ","Manque  11",AJ27/AK27))</f>
        <v xml:space="preserve"> </v>
      </c>
      <c r="AG27" s="132" t="str">
        <f>IF(Z27&gt;0,IF(AB27&gt;0,IF(AD27&gt;0,AL27*AB27," ")," ")," ")</f>
        <v xml:space="preserve"> </v>
      </c>
      <c r="AH27" s="143" t="str">
        <f>IFERROR(VLOOKUP($F27,'Variables Règlement'!$A$4:$H$7,7,FALSE)," ")</f>
        <v xml:space="preserve"> </v>
      </c>
      <c r="AI27" s="144" t="str">
        <f>IFERROR(VLOOKUP($F27,'Variables Règlement'!$A$4:$H$7,8,FALSE)," ")</f>
        <v xml:space="preserve"> </v>
      </c>
      <c r="AJ27" s="145" t="str">
        <f t="shared" si="2"/>
        <v xml:space="preserve"> </v>
      </c>
      <c r="AK27" s="146" t="str">
        <f t="shared" si="3"/>
        <v xml:space="preserve"> </v>
      </c>
      <c r="AL27" s="133" t="str">
        <f t="shared" si="4"/>
        <v xml:space="preserve"> </v>
      </c>
    </row>
    <row r="28" spans="1:209" ht="20.75" customHeight="1">
      <c r="A28" s="113">
        <v>23</v>
      </c>
      <c r="B28" s="129">
        <v>2</v>
      </c>
      <c r="C28" s="110"/>
      <c r="D28" s="110"/>
      <c r="E28" s="115"/>
      <c r="F28" s="153"/>
      <c r="G28" s="154"/>
      <c r="H28" s="61"/>
      <c r="I28" s="64"/>
      <c r="J28" s="65"/>
      <c r="K28" s="37"/>
      <c r="L28" s="28" t="str">
        <f>IFERROR(VLOOKUP($F28,'Variables Règlement'!$A$4:$F$7,3,FALSE)," ")</f>
        <v xml:space="preserve"> </v>
      </c>
      <c r="M28" s="15" t="str">
        <f>IFERROR(VLOOKUP($F28,'Variables Règlement'!$A$4:$F$7,4,FALSE)," ")</f>
        <v xml:space="preserve"> </v>
      </c>
      <c r="N28" s="15" t="str">
        <f>IFERROR(VLOOKUP($F28,'Variables Règlement'!$A$4:$F$7,5,FALSE)," ")</f>
        <v xml:space="preserve"> </v>
      </c>
      <c r="O28" s="75" t="str">
        <f>IFERROR(VLOOKUP($F28,'Variables Règlement'!$A$4:$F$7,6,FALSE)," ")</f>
        <v xml:space="preserve"> </v>
      </c>
      <c r="P28" s="53" t="str">
        <f t="shared" si="8"/>
        <v xml:space="preserve"> </v>
      </c>
      <c r="Q28" s="52" t="str">
        <f t="shared" si="9"/>
        <v xml:space="preserve"> </v>
      </c>
      <c r="R28" s="78" t="str">
        <f t="shared" si="10"/>
        <v xml:space="preserve"> </v>
      </c>
      <c r="S28" s="155" t="str">
        <f t="shared" si="0"/>
        <v xml:space="preserve"> </v>
      </c>
      <c r="T28" s="156"/>
      <c r="U28" s="156" t="str">
        <f t="shared" si="1"/>
        <v xml:space="preserve"> </v>
      </c>
      <c r="V28" s="157"/>
      <c r="X28" s="95" t="s">
        <v>45</v>
      </c>
      <c r="Y28" s="97" t="s">
        <v>56</v>
      </c>
      <c r="Z28" s="141"/>
      <c r="AA28" s="141"/>
      <c r="AB28" s="141"/>
      <c r="AC28" s="141"/>
      <c r="AD28" s="141"/>
      <c r="AE28" s="142"/>
      <c r="AF28" s="107" t="str">
        <f>IF(AJ28=" "," ",IF(AK28=" ","Manque  11",AJ28/AK28))</f>
        <v xml:space="preserve"> </v>
      </c>
      <c r="AG28" s="132" t="str">
        <f>IF(Z28&gt;0,IF(AB28&gt;0,IF(AD28&gt;0,AL28*AB28," ")," ")," ")</f>
        <v xml:space="preserve"> </v>
      </c>
      <c r="AH28" s="143" t="str">
        <f>IFERROR(VLOOKUP($F28,'Variables Règlement'!$A$4:$H$7,7,FALSE)," ")</f>
        <v xml:space="preserve"> </v>
      </c>
      <c r="AI28" s="144" t="str">
        <f>IFERROR(VLOOKUP($F28,'Variables Règlement'!$A$4:$H$7,8,FALSE)," ")</f>
        <v xml:space="preserve"> </v>
      </c>
      <c r="AJ28" s="145" t="str">
        <f t="shared" si="2"/>
        <v xml:space="preserve"> </v>
      </c>
      <c r="AK28" s="146" t="str">
        <f t="shared" si="3"/>
        <v xml:space="preserve"> </v>
      </c>
      <c r="AL28" s="133" t="str">
        <f t="shared" si="4"/>
        <v xml:space="preserve"> </v>
      </c>
    </row>
    <row r="29" spans="1:209" ht="20.75" customHeight="1" thickBot="1">
      <c r="A29" s="114">
        <v>24</v>
      </c>
      <c r="B29" s="130">
        <v>2</v>
      </c>
      <c r="C29" s="121"/>
      <c r="D29" s="121"/>
      <c r="E29" s="122"/>
      <c r="F29" s="187"/>
      <c r="G29" s="188"/>
      <c r="H29" s="66"/>
      <c r="I29" s="67"/>
      <c r="J29" s="68"/>
      <c r="K29" s="37"/>
      <c r="L29" s="29" t="str">
        <f>IFERROR(VLOOKUP($F29,'Variables Règlement'!$A$4:$F$7,3,FALSE)," ")</f>
        <v xml:space="preserve"> </v>
      </c>
      <c r="M29" s="30" t="str">
        <f>IFERROR(VLOOKUP($F29,'Variables Règlement'!$A$4:$F$7,4,FALSE)," ")</f>
        <v xml:space="preserve"> </v>
      </c>
      <c r="N29" s="30" t="str">
        <f>IFERROR(VLOOKUP($F29,'Variables Règlement'!$A$4:$F$7,5,FALSE)," ")</f>
        <v xml:space="preserve"> </v>
      </c>
      <c r="O29" s="76" t="str">
        <f>IFERROR(VLOOKUP($F29,'Variables Règlement'!$A$4:$F$7,6,FALSE)," ")</f>
        <v xml:space="preserve"> </v>
      </c>
      <c r="P29" s="54" t="str">
        <f t="shared" si="8"/>
        <v xml:space="preserve"> </v>
      </c>
      <c r="Q29" s="55" t="str">
        <f t="shared" si="9"/>
        <v xml:space="preserve"> </v>
      </c>
      <c r="R29" s="79" t="str">
        <f t="shared" si="10"/>
        <v xml:space="preserve"> </v>
      </c>
      <c r="S29" s="193" t="str">
        <f t="shared" si="0"/>
        <v xml:space="preserve"> </v>
      </c>
      <c r="T29" s="191"/>
      <c r="U29" s="191" t="str">
        <f t="shared" si="1"/>
        <v xml:space="preserve"> </v>
      </c>
      <c r="V29" s="192"/>
      <c r="X29" s="96" t="s">
        <v>45</v>
      </c>
      <c r="Y29" s="98" t="s">
        <v>56</v>
      </c>
      <c r="Z29" s="147"/>
      <c r="AA29" s="147"/>
      <c r="AB29" s="147"/>
      <c r="AC29" s="147"/>
      <c r="AD29" s="147"/>
      <c r="AE29" s="148"/>
      <c r="AF29" s="107" t="str">
        <f>IF(AJ29=" "," ",IF(AK29=" ","Manque  11",AJ29/AK29))</f>
        <v xml:space="preserve"> </v>
      </c>
      <c r="AG29" s="132" t="str">
        <f>IF(Z29&gt;0,IF(AB29&gt;0,IF(AD29&gt;0,AL29*AB29," ")," ")," ")</f>
        <v xml:space="preserve"> </v>
      </c>
      <c r="AH29" s="149" t="str">
        <f>IFERROR(VLOOKUP($F29,'Variables Règlement'!$A$4:$H$7,7,FALSE)," ")</f>
        <v xml:space="preserve"> </v>
      </c>
      <c r="AI29" s="150" t="str">
        <f>IFERROR(VLOOKUP($F29,'Variables Règlement'!$A$4:$H$7,8,FALSE)," ")</f>
        <v xml:space="preserve"> </v>
      </c>
      <c r="AJ29" s="151" t="str">
        <f t="shared" si="2"/>
        <v xml:space="preserve"> </v>
      </c>
      <c r="AK29" s="152" t="str">
        <f t="shared" si="3"/>
        <v xml:space="preserve"> </v>
      </c>
      <c r="AL29" s="134" t="str">
        <f t="shared" si="4"/>
        <v xml:space="preserve"> </v>
      </c>
    </row>
    <row r="30" spans="1:209" ht="19.75" customHeight="1" thickBot="1">
      <c r="A30" s="39"/>
      <c r="B30" s="39"/>
      <c r="C30" s="40"/>
      <c r="D30" s="40"/>
      <c r="E30" s="40"/>
      <c r="F30" s="39"/>
      <c r="H30" s="34"/>
      <c r="I30" s="34"/>
      <c r="J30" s="34"/>
      <c r="K30" s="38"/>
      <c r="L30" s="17"/>
      <c r="M30" s="17"/>
      <c r="N30" s="17"/>
      <c r="O30" s="17"/>
      <c r="P30" s="17"/>
      <c r="Q30" s="17"/>
      <c r="R30" s="17"/>
      <c r="S30" s="17"/>
      <c r="T30" s="17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</row>
    <row r="31" spans="1:209" ht="27" customHeight="1" thickBot="1">
      <c r="C31" s="39"/>
      <c r="D31" s="222" t="s">
        <v>21</v>
      </c>
      <c r="E31" s="223"/>
      <c r="F31" s="41" t="s">
        <v>9</v>
      </c>
      <c r="G31" s="43" t="s">
        <v>10</v>
      </c>
      <c r="H31" s="44" t="s">
        <v>22</v>
      </c>
      <c r="I31" s="45" t="s">
        <v>22</v>
      </c>
      <c r="J31" s="46" t="s">
        <v>22</v>
      </c>
      <c r="L31" s="17"/>
      <c r="M31" s="17"/>
      <c r="N31" s="17"/>
      <c r="O31" s="17"/>
      <c r="P31" s="17"/>
      <c r="Q31" s="17"/>
      <c r="R31" s="17"/>
      <c r="S31" s="17"/>
      <c r="T31" s="17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</row>
    <row r="32" spans="1:209" ht="27.25" customHeight="1" thickBot="1">
      <c r="C32" s="123" t="str">
        <f>'Variables Règlement'!A4</f>
        <v>Groupe 4</v>
      </c>
      <c r="D32" s="224">
        <f>'Variables Règlement'!B4</f>
        <v>6</v>
      </c>
      <c r="E32" s="225"/>
      <c r="F32" s="82">
        <f>COUNTIF($F6:$F29,C32)</f>
        <v>0</v>
      </c>
      <c r="G32" s="51" t="str">
        <f>IF(F32=D32,"ok","manque")</f>
        <v>manque</v>
      </c>
      <c r="H32" s="48" t="str">
        <f ca="1">IFERROR(AVERAGEIF(F6:G29,C32,H6:H29)," ")</f>
        <v xml:space="preserve"> </v>
      </c>
      <c r="I32" s="49" t="str">
        <f>IFERROR(AVERAGEIF(F6:F29,C32,I6:I29)," ")</f>
        <v xml:space="preserve"> </v>
      </c>
      <c r="J32" s="50" t="str">
        <f>IFERROR(AVERAGEIF(F6:F29,C32,J6:J29)," ")</f>
        <v xml:space="preserve"> </v>
      </c>
      <c r="L32" s="17"/>
      <c r="M32" s="17"/>
      <c r="N32" s="17"/>
      <c r="O32" s="17"/>
      <c r="P32" s="17"/>
      <c r="Q32" s="17"/>
      <c r="R32" s="17"/>
      <c r="S32" s="17"/>
      <c r="T32" s="17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</row>
    <row r="33" spans="3:209" ht="20.75" customHeight="1" thickBot="1">
      <c r="C33" s="124" t="str">
        <f>'Variables Règlement'!A5</f>
        <v>Groupe 3</v>
      </c>
      <c r="D33" s="226">
        <f>'Variables Règlement'!B5</f>
        <v>8</v>
      </c>
      <c r="E33" s="227"/>
      <c r="F33" s="83">
        <f>COUNTIF($F6:$F29,C33)</f>
        <v>0</v>
      </c>
      <c r="G33" s="84" t="str">
        <f>IF(F33=D33,"ok","manque")</f>
        <v>manque</v>
      </c>
      <c r="H33" s="85" t="str">
        <f>IFERROR(AVERAGEIF($F6:$F29,C33,H6:H29)," ")</f>
        <v xml:space="preserve"> </v>
      </c>
      <c r="I33" s="86" t="str">
        <f>IFERROR(AVERAGEIF($F6:$F29,C33,I6:I29)," ")</f>
        <v xml:space="preserve"> </v>
      </c>
      <c r="J33" s="87" t="str">
        <f>IFERROR(AVERAGEIF($F6:$F29,C33,J6:J29)," ")</f>
        <v xml:space="preserve"> </v>
      </c>
      <c r="L33" s="17"/>
      <c r="M33" s="17"/>
      <c r="N33" s="17"/>
      <c r="O33" s="17"/>
      <c r="P33" s="17"/>
      <c r="Q33" s="17"/>
      <c r="R33" s="17"/>
      <c r="S33" s="17"/>
      <c r="T33" s="17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</row>
    <row r="34" spans="3:209" ht="20.75" customHeight="1" thickBot="1">
      <c r="C34" s="125" t="str">
        <f>'Variables Règlement'!A6</f>
        <v>Groupe 2</v>
      </c>
      <c r="D34" s="228">
        <f>'Variables Règlement'!B6</f>
        <v>6</v>
      </c>
      <c r="E34" s="229"/>
      <c r="F34" s="82">
        <f>COUNTIF($F6:$F29,C34)</f>
        <v>0</v>
      </c>
      <c r="G34" s="51" t="str">
        <f>IF(F34=D34,"ok","manque")</f>
        <v>manque</v>
      </c>
      <c r="H34" s="48" t="str">
        <f>IFERROR(AVERAGEIF($F6:$F29,C34,H6:H29)," ")</f>
        <v xml:space="preserve"> </v>
      </c>
      <c r="I34" s="49" t="str">
        <f>IFERROR(AVERAGEIF($F6:$F29,C34,I6:I29)," ")</f>
        <v xml:space="preserve"> </v>
      </c>
      <c r="J34" s="50" t="str">
        <f>IFERROR(AVERAGEIF($F6:$F29,C34,J6:J29)," ")</f>
        <v xml:space="preserve"> </v>
      </c>
      <c r="L34" s="17"/>
      <c r="M34" s="17"/>
      <c r="N34" s="17"/>
      <c r="O34" s="17"/>
      <c r="P34" s="17"/>
      <c r="Q34" s="17"/>
      <c r="R34" s="17"/>
      <c r="S34" s="17"/>
      <c r="T34" s="17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</row>
    <row r="35" spans="3:209" ht="20.75" customHeight="1" thickBot="1">
      <c r="C35" s="126" t="str">
        <f>'Variables Règlement'!A7</f>
        <v>Groupe 1</v>
      </c>
      <c r="D35" s="230">
        <f>'Variables Règlement'!B7</f>
        <v>4</v>
      </c>
      <c r="E35" s="231"/>
      <c r="F35" s="88">
        <f>COUNTIF($F6:$F29,C35)</f>
        <v>0</v>
      </c>
      <c r="G35" s="89" t="str">
        <f>IF(F35=D35,"ok","manque")</f>
        <v>manque</v>
      </c>
      <c r="H35" s="31" t="str">
        <f>IFERROR(AVERAGEIF($F6:$F29,C35,H6:H29)," ")</f>
        <v xml:space="preserve"> </v>
      </c>
      <c r="I35" s="32" t="str">
        <f>IFERROR(AVERAGEIF($F6:$F29,C35,I6:I29)," ")</f>
        <v xml:space="preserve"> </v>
      </c>
      <c r="J35" s="33" t="str">
        <f>IFERROR(AVERAGEIF($F6:$F29,C35,J6:J29)," ")</f>
        <v xml:space="preserve"> </v>
      </c>
      <c r="L35" s="17"/>
      <c r="M35" s="17"/>
      <c r="N35" s="17"/>
      <c r="O35" s="17"/>
      <c r="P35" s="17"/>
      <c r="Q35" s="17"/>
      <c r="R35" s="17"/>
      <c r="S35" s="17"/>
      <c r="T35" s="17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</row>
    <row r="36" spans="3:209" ht="20.75" customHeight="1" thickBot="1">
      <c r="C36" s="42"/>
      <c r="D36" s="232">
        <f>SUM(D32:D35)</f>
        <v>24</v>
      </c>
      <c r="E36" s="233"/>
      <c r="F36" s="17"/>
      <c r="H36" s="44" t="s">
        <v>8</v>
      </c>
      <c r="I36" s="45" t="s">
        <v>8</v>
      </c>
      <c r="J36" s="46" t="s">
        <v>8</v>
      </c>
      <c r="L36" s="17"/>
      <c r="M36" s="17"/>
      <c r="N36" s="17"/>
      <c r="O36" s="17"/>
      <c r="P36" s="17"/>
      <c r="Q36" s="17"/>
      <c r="R36" s="17"/>
      <c r="S36" s="17"/>
      <c r="T36" s="17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</row>
    <row r="37" spans="3:209" ht="20" customHeight="1" thickBot="1">
      <c r="F37"/>
      <c r="H37" s="48">
        <f>SUM(H6:H29)</f>
        <v>0</v>
      </c>
      <c r="I37" s="49">
        <f>SUM(I6:I29)</f>
        <v>0</v>
      </c>
      <c r="J37" s="50">
        <f>SUM(J6:J29)</f>
        <v>0</v>
      </c>
    </row>
    <row r="38" spans="3:209" ht="20" customHeight="1" thickBot="1">
      <c r="D38" s="234" t="s">
        <v>23</v>
      </c>
      <c r="E38" s="235"/>
      <c r="F38" s="80">
        <f>'Variables Règlement'!C9</f>
        <v>630</v>
      </c>
      <c r="G38" s="81">
        <f>'Variables Règlement'!D9</f>
        <v>670</v>
      </c>
      <c r="H38" s="51" t="str">
        <f>IF(AND(H37&gt;=F38,H37&lt;=G38),"ok","manque")</f>
        <v>manque</v>
      </c>
    </row>
    <row r="39" spans="3:209" ht="20" customHeight="1" thickBot="1">
      <c r="D39" s="236" t="s">
        <v>32</v>
      </c>
      <c r="E39" s="237"/>
      <c r="F39" s="80">
        <f>'Variables Règlement'!C10</f>
        <v>490</v>
      </c>
      <c r="G39" s="81">
        <f>'Variables Règlement'!D10</f>
        <v>520</v>
      </c>
      <c r="I39" s="51" t="str">
        <f>IF(AND(I37&gt;=F39,I37&lt;=G39),"ok","manque")</f>
        <v>manque</v>
      </c>
    </row>
    <row r="40" spans="3:209" ht="20" customHeight="1" thickBot="1">
      <c r="D40" s="238" t="s">
        <v>33</v>
      </c>
      <c r="E40" s="239"/>
      <c r="F40" s="80">
        <f>'Variables Règlement'!C11</f>
        <v>350</v>
      </c>
      <c r="G40" s="81">
        <f>'Variables Règlement'!D11</f>
        <v>370</v>
      </c>
      <c r="J40" s="51" t="str">
        <f>IF(AND(J37&gt;=F40,J37&lt;=G40),"ok","manque")</f>
        <v>manque</v>
      </c>
    </row>
  </sheetData>
  <sheetProtection selectLockedCells="1"/>
  <mergeCells count="109">
    <mergeCell ref="D31:E31"/>
    <mergeCell ref="D32:E32"/>
    <mergeCell ref="D33:E33"/>
    <mergeCell ref="D34:E34"/>
    <mergeCell ref="D35:E35"/>
    <mergeCell ref="D36:E36"/>
    <mergeCell ref="D38:E38"/>
    <mergeCell ref="D39:E39"/>
    <mergeCell ref="D40:E40"/>
    <mergeCell ref="Z2:AE2"/>
    <mergeCell ref="AH2:AI3"/>
    <mergeCell ref="AJ2:AL2"/>
    <mergeCell ref="AF2:AG3"/>
    <mergeCell ref="Z3:AA3"/>
    <mergeCell ref="AB3:AC3"/>
    <mergeCell ref="AD3:AE3"/>
    <mergeCell ref="AJ3:AJ4"/>
    <mergeCell ref="AK3:AK4"/>
    <mergeCell ref="AL3:AL4"/>
    <mergeCell ref="X2:Y2"/>
    <mergeCell ref="X3:X4"/>
    <mergeCell ref="Y3:Y4"/>
    <mergeCell ref="X1:AG1"/>
    <mergeCell ref="U24:V24"/>
    <mergeCell ref="U25:V25"/>
    <mergeCell ref="U29:V29"/>
    <mergeCell ref="U18:V18"/>
    <mergeCell ref="U19:V19"/>
    <mergeCell ref="U20:V20"/>
    <mergeCell ref="U21:V21"/>
    <mergeCell ref="U22:V22"/>
    <mergeCell ref="S24:T24"/>
    <mergeCell ref="S25:T25"/>
    <mergeCell ref="S29:T29"/>
    <mergeCell ref="U23:V23"/>
    <mergeCell ref="S19:T19"/>
    <mergeCell ref="S20:T20"/>
    <mergeCell ref="S21:T21"/>
    <mergeCell ref="S22:T22"/>
    <mergeCell ref="S23:T23"/>
    <mergeCell ref="U7:V7"/>
    <mergeCell ref="U8:V8"/>
    <mergeCell ref="U9:V9"/>
    <mergeCell ref="U10:V10"/>
    <mergeCell ref="U11:V11"/>
    <mergeCell ref="U12:V12"/>
    <mergeCell ref="U13:V13"/>
    <mergeCell ref="U14:V14"/>
    <mergeCell ref="U5:V5"/>
    <mergeCell ref="F29:G29"/>
    <mergeCell ref="A1:U1"/>
    <mergeCell ref="S6:T6"/>
    <mergeCell ref="S7:T7"/>
    <mergeCell ref="S8:T8"/>
    <mergeCell ref="S9:T9"/>
    <mergeCell ref="S10:T10"/>
    <mergeCell ref="S11:T11"/>
    <mergeCell ref="S12:T12"/>
    <mergeCell ref="S13:T13"/>
    <mergeCell ref="S14:T14"/>
    <mergeCell ref="S15:T15"/>
    <mergeCell ref="S16:T16"/>
    <mergeCell ref="S17:T17"/>
    <mergeCell ref="S18:T18"/>
    <mergeCell ref="F21:G21"/>
    <mergeCell ref="F23:G23"/>
    <mergeCell ref="F24:G24"/>
    <mergeCell ref="F25:G25"/>
    <mergeCell ref="F16:G16"/>
    <mergeCell ref="F17:G17"/>
    <mergeCell ref="F18:G18"/>
    <mergeCell ref="F19:G19"/>
    <mergeCell ref="F20:G20"/>
    <mergeCell ref="A2:A4"/>
    <mergeCell ref="C2:C4"/>
    <mergeCell ref="F5:G5"/>
    <mergeCell ref="S5:T5"/>
    <mergeCell ref="H2:J3"/>
    <mergeCell ref="L2:O2"/>
    <mergeCell ref="P2:R3"/>
    <mergeCell ref="F2:G4"/>
    <mergeCell ref="D2:D4"/>
    <mergeCell ref="E2:E4"/>
    <mergeCell ref="B2:B4"/>
    <mergeCell ref="S2:V3"/>
    <mergeCell ref="F28:G28"/>
    <mergeCell ref="S28:T28"/>
    <mergeCell ref="U28:V28"/>
    <mergeCell ref="U6:V6"/>
    <mergeCell ref="F26:G26"/>
    <mergeCell ref="S26:T26"/>
    <mergeCell ref="U26:V26"/>
    <mergeCell ref="F27:G27"/>
    <mergeCell ref="S27:T27"/>
    <mergeCell ref="U27:V27"/>
    <mergeCell ref="F6:G6"/>
    <mergeCell ref="F7:G7"/>
    <mergeCell ref="F8:G8"/>
    <mergeCell ref="F12:G12"/>
    <mergeCell ref="F9:G9"/>
    <mergeCell ref="F10:G10"/>
    <mergeCell ref="F11:G11"/>
    <mergeCell ref="F13:G13"/>
    <mergeCell ref="F14:G14"/>
    <mergeCell ref="F15:G15"/>
    <mergeCell ref="F22:G22"/>
    <mergeCell ref="U15:V15"/>
    <mergeCell ref="U16:V16"/>
    <mergeCell ref="U17:V17"/>
  </mergeCells>
  <conditionalFormatting sqref="A6:E29">
    <cfRule type="expression" dxfId="23" priority="57">
      <formula>$F6=$C$35</formula>
    </cfRule>
    <cfRule type="expression" dxfId="22" priority="58">
      <formula>$F6=$C$34</formula>
    </cfRule>
    <cfRule type="expression" dxfId="21" priority="59">
      <formula>$F6=$C$33</formula>
    </cfRule>
    <cfRule type="expression" dxfId="20" priority="60">
      <formula>$F6=$C$32</formula>
    </cfRule>
  </conditionalFormatting>
  <conditionalFormatting sqref="B2:B4">
    <cfRule type="expression" dxfId="19" priority="4">
      <formula>COUNTIF(B6:B29,1)&gt;4</formula>
    </cfRule>
  </conditionalFormatting>
  <conditionalFormatting sqref="B6:B29">
    <cfRule type="expression" dxfId="18" priority="3">
      <formula>AND(B6=1,COUNTIF($B$6:$B$29,1)&gt;4)</formula>
    </cfRule>
  </conditionalFormatting>
  <conditionalFormatting sqref="P5:R29">
    <cfRule type="containsText" dxfId="9" priority="30" operator="containsText" text="VRAI">
      <formula>NOT(ISERROR(SEARCH("VRAI",P5)))</formula>
    </cfRule>
    <cfRule type="containsText" dxfId="8" priority="31" stopIfTrue="1" operator="containsText" text="FAUX">
      <formula>NOT(ISERROR(FIND(UPPER("FAUX"),UPPER(P5))))</formula>
      <formula>"FAUX"</formula>
    </cfRule>
  </conditionalFormatting>
  <conditionalFormatting sqref="S5:S29 U5:U29">
    <cfRule type="containsText" dxfId="7" priority="1" operator="containsText" text="ok">
      <formula>NOT(ISERROR(SEARCH("ok",S5)))</formula>
    </cfRule>
  </conditionalFormatting>
  <conditionalFormatting sqref="F5:G29">
    <cfRule type="expression" dxfId="5" priority="61">
      <formula>AND($F5&lt;&gt;"",NOT(OR(     AND($F5="Groupe 1",$AG5&gt;=9000),     AND($F5="Groupe 2",$AG5&gt;=5000,$AG5&lt;9000),     AND($F5="Groupe 3",$AG5&gt;=2000,$AG5&lt;5000),     AND($F5="Groupe 4",$AG5&gt;=300,$AG5&lt;2000) )))</formula>
    </cfRule>
    <cfRule type="expression" dxfId="4" priority="62">
      <formula>OR(     AND($F5="Groupe 1",$AG5&gt;=9000),     AND($F5="Groupe 2",$AG5&gt;=5000,$AG5&lt;9000),     AND($F5="Groupe 3",$AG5&gt;=2000,$AG5&lt;5000),     AND($F5="Groupe 4",$AG5&gt;=300,$AG5&lt;2000) )</formula>
    </cfRule>
  </conditionalFormatting>
  <conditionalFormatting sqref="AF5:AF29">
    <cfRule type="expression" dxfId="3" priority="63" stopIfTrue="1">
      <formula>$AF$4=$AF5</formula>
    </cfRule>
    <cfRule type="expression" dxfId="2" priority="64" stopIfTrue="1">
      <formula>AND($AF5&lt;&gt;" ",$AF$4&lt;&gt;$AF5)</formula>
    </cfRule>
  </conditionalFormatting>
  <conditionalFormatting sqref="AG5:AG29">
    <cfRule type="expression" dxfId="1" priority="65">
      <formula>"ET($AI5&gt;$AC5;$AI5&lt;$AD5)"</formula>
    </cfRule>
    <cfRule type="expression" dxfId="0" priority="66">
      <formula>AND($AG5&lt;$AH5,$AG5&gt;$AI5)</formula>
    </cfRule>
  </conditionalFormatting>
  <pageMargins left="0.98425196850393704" right="0.98425196850393704" top="0.98425196850393704" bottom="0.98425196850393704" header="0.23622047244094491" footer="0.23622047244094491"/>
  <pageSetup scale="46" orientation="landscape"/>
  <headerFooter>
    <oddFooter>&amp;C&amp;"Helvetica Neue,Regular"&amp;12&amp;K000000&amp;P</oddFooter>
  </headerFooter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4" stopIfTrue="1" operator="containsText" id="{646F6508-7965-3644-86BD-429290450A8C}">
            <xm:f>NOT(ISERROR(SEARCH("ok",G32)))</xm:f>
            <xm:f>"ok"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notContainsText" priority="50" operator="notContains" id="{1CD655C6-9CEA-0149-BAC8-3BD756F84D56}">
            <xm:f>ISERROR(SEARCH("ok",G32))</xm:f>
            <xm:f>"ok"</xm:f>
            <x14:dxf>
              <font>
                <color rgb="FF000000"/>
              </font>
              <fill>
                <patternFill patternType="solid">
                  <fgColor indexed="16"/>
                  <bgColor indexed="17"/>
                </patternFill>
              </fill>
            </x14:dxf>
          </x14:cfRule>
          <xm:sqref>G32:G35</xm:sqref>
        </x14:conditionalFormatting>
        <x14:conditionalFormatting xmlns:xm="http://schemas.microsoft.com/office/excel/2006/main">
          <x14:cfRule type="containsText" priority="28" stopIfTrue="1" operator="containsText" id="{129BAB5B-C96E-D747-879F-F4CB12BEBD93}">
            <xm:f>NOT(ISERROR(SEARCH("ok",H38)))</xm:f>
            <xm:f>"ok"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notContainsText" priority="29" operator="notContains" id="{5D2A0354-C4BE-7F42-A491-B61BB7682DF9}">
            <xm:f>ISERROR(SEARCH("ok",H38))</xm:f>
            <xm:f>"ok"</xm:f>
            <x14:dxf>
              <font>
                <color rgb="FF000000"/>
              </font>
              <fill>
                <patternFill patternType="solid">
                  <fgColor indexed="16"/>
                  <bgColor indexed="17"/>
                </patternFill>
              </fill>
            </x14:dxf>
          </x14:cfRule>
          <xm:sqref>H38</xm:sqref>
        </x14:conditionalFormatting>
        <x14:conditionalFormatting xmlns:xm="http://schemas.microsoft.com/office/excel/2006/main">
          <x14:cfRule type="containsText" priority="26" stopIfTrue="1" operator="containsText" id="{7674AB12-F271-034B-AB46-15EAE3B000A0}">
            <xm:f>NOT(ISERROR(SEARCH("ok",I39)))</xm:f>
            <xm:f>"ok"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notContainsText" priority="27" operator="notContains" id="{7F51B073-072A-A446-BBF0-1CA90670CEE0}">
            <xm:f>ISERROR(SEARCH("ok",I39))</xm:f>
            <xm:f>"ok"</xm:f>
            <x14:dxf>
              <font>
                <color rgb="FF000000"/>
              </font>
              <fill>
                <patternFill patternType="solid">
                  <fgColor indexed="16"/>
                  <bgColor indexed="17"/>
                </patternFill>
              </fill>
            </x14:dxf>
          </x14:cfRule>
          <xm:sqref>I39</xm:sqref>
        </x14:conditionalFormatting>
        <x14:conditionalFormatting xmlns:xm="http://schemas.microsoft.com/office/excel/2006/main">
          <x14:cfRule type="containsText" priority="32" stopIfTrue="1" operator="containsText" id="{57E277F4-C65F-C647-AE6F-C527BF40A023}">
            <xm:f>NOT(ISERROR(SEARCH("ok",J40)))</xm:f>
            <xm:f>"ok"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notContainsText" priority="33" operator="notContains" id="{0AA58A31-E552-4742-9496-F799AF9B76C2}">
            <xm:f>ISERROR(SEARCH("ok",J40))</xm:f>
            <xm:f>"ok"</xm:f>
            <x14:dxf>
              <font>
                <color rgb="FF000000"/>
              </font>
              <fill>
                <patternFill patternType="solid">
                  <fgColor indexed="16"/>
                  <bgColor indexed="17"/>
                </patternFill>
              </fill>
            </x14:dxf>
          </x14:cfRule>
          <xm:sqref>J40</xm:sqref>
        </x14:conditionalFormatting>
        <x14:conditionalFormatting xmlns:xm="http://schemas.microsoft.com/office/excel/2006/main">
          <x14:cfRule type="containsText" priority="2" operator="containsText" id="{4DBF067C-F587-9A4F-90EF-4A590FD0435C}">
            <xm:f>NOT(ISERROR(SEARCH("Hors",S5)))</xm:f>
            <xm:f>"Hors"</xm:f>
            <x14:dxf>
              <font>
                <color rgb="FF000000"/>
              </font>
              <fill>
                <patternFill patternType="solid">
                  <fgColor indexed="16"/>
                  <bgColor indexed="17"/>
                </patternFill>
              </fill>
            </x14:dxf>
          </x14:cfRule>
          <xm:sqref>S5:S29 U5:U29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 xr:uid="{39720B66-CE3C-064F-9BDB-9EC1F06079B8}">
          <x14:formula1>
            <xm:f>'Variables Règlement'!$A$4:$A$7</xm:f>
          </x14:formula1>
          <xm:sqref>F5:F6 K6</xm:sqref>
        </x14:dataValidation>
        <x14:dataValidation type="list" showInputMessage="1" showErrorMessage="1" xr:uid="{118EB0F9-910A-6949-8727-5EBFC09BD9C3}">
          <x14:formula1>
            <xm:f>'Variables Règlement'!$A$4:$A$7</xm:f>
          </x14:formula1>
          <xm:sqref>F7:F29 K7:K29</xm:sqref>
        </x14:dataValidation>
        <x14:dataValidation type="list" allowBlank="1" showInputMessage="1" showErrorMessage="1" xr:uid="{843BB13F-E1FA-724E-ABC9-FE1CD2FD4C19}">
          <x14:formula1>
            <xm:f>'Variables Règlement'!$F$10:$F$11</xm:f>
          </x14:formula1>
          <xm:sqref>X5:Y29</xm:sqref>
        </x14:dataValidation>
        <x14:dataValidation type="list" allowBlank="1" showInputMessage="1" showErrorMessage="1" xr:uid="{3AF4E8AA-1491-E442-8073-D703F45A6A97}">
          <x14:formula1>
            <xm:f>'Variables Règlement'!$E$8:$E$11</xm:f>
          </x14:formula1>
          <xm:sqref>E5:E29</xm:sqref>
        </x14:dataValidation>
        <x14:dataValidation type="list" allowBlank="1" showInputMessage="1" showErrorMessage="1" xr:uid="{7A630062-00A5-3546-A2F3-A472162828F1}">
          <x14:formula1>
            <xm:f>'Variables Règlement'!$G$10:$G$11</xm:f>
          </x14:formula1>
          <xm:sqref>B5:B29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1"/>
  <sheetViews>
    <sheetView showGridLines="0" zoomScale="181" workbookViewId="0">
      <pane xSplit="1" ySplit="2" topLeftCell="B3" activePane="bottomRight" state="frozen"/>
      <selection pane="topRight"/>
      <selection pane="bottomLeft"/>
      <selection pane="bottomRight" activeCell="G12" sqref="G12"/>
    </sheetView>
  </sheetViews>
  <sheetFormatPr baseColWidth="10" defaultColWidth="16.33203125" defaultRowHeight="20" customHeight="1"/>
  <cols>
    <col min="1" max="7" width="16.33203125" style="1" customWidth="1"/>
    <col min="8" max="16384" width="16.33203125" style="1"/>
  </cols>
  <sheetData>
    <row r="1" spans="1:8" ht="27.75" customHeight="1">
      <c r="A1" s="240" t="s">
        <v>34</v>
      </c>
      <c r="B1" s="240"/>
      <c r="C1" s="240"/>
      <c r="D1" s="240"/>
      <c r="E1" s="240"/>
      <c r="F1" s="240"/>
    </row>
    <row r="2" spans="1:8" ht="15" customHeight="1">
      <c r="A2" s="73" t="s">
        <v>36</v>
      </c>
      <c r="B2" s="2"/>
      <c r="C2" s="90" t="s">
        <v>11</v>
      </c>
      <c r="D2" s="90" t="s">
        <v>11</v>
      </c>
      <c r="E2" s="91" t="s">
        <v>12</v>
      </c>
      <c r="F2" s="92" t="s">
        <v>13</v>
      </c>
      <c r="G2" s="241" t="s">
        <v>37</v>
      </c>
      <c r="H2" s="242"/>
    </row>
    <row r="3" spans="1:8" ht="15" customHeight="1">
      <c r="A3" s="3" t="s">
        <v>14</v>
      </c>
      <c r="B3" s="4" t="s">
        <v>15</v>
      </c>
      <c r="C3" s="5" t="s">
        <v>16</v>
      </c>
      <c r="D3" s="5" t="s">
        <v>17</v>
      </c>
      <c r="E3" s="5" t="s">
        <v>17</v>
      </c>
      <c r="F3" s="5" t="s">
        <v>17</v>
      </c>
      <c r="G3" s="5"/>
      <c r="H3" s="5"/>
    </row>
    <row r="4" spans="1:8" ht="14.75" customHeight="1">
      <c r="A4" s="47" t="s">
        <v>28</v>
      </c>
      <c r="B4" s="7">
        <v>6</v>
      </c>
      <c r="C4" s="93">
        <v>10</v>
      </c>
      <c r="D4" s="93">
        <v>45</v>
      </c>
      <c r="E4" s="94">
        <v>30</v>
      </c>
      <c r="F4" s="8">
        <v>25</v>
      </c>
      <c r="G4" s="8">
        <v>300</v>
      </c>
      <c r="H4" s="8">
        <v>1999</v>
      </c>
    </row>
    <row r="5" spans="1:8" ht="14.75" customHeight="1">
      <c r="A5" s="47" t="s">
        <v>29</v>
      </c>
      <c r="B5" s="7">
        <v>8</v>
      </c>
      <c r="C5" s="93">
        <v>10</v>
      </c>
      <c r="D5" s="93">
        <v>45</v>
      </c>
      <c r="E5" s="94">
        <v>30</v>
      </c>
      <c r="F5" s="8">
        <v>25</v>
      </c>
      <c r="G5" s="8">
        <f>H4+1</f>
        <v>2000</v>
      </c>
      <c r="H5" s="8">
        <v>4999</v>
      </c>
    </row>
    <row r="6" spans="1:8" ht="14.75" customHeight="1">
      <c r="A6" s="47" t="s">
        <v>30</v>
      </c>
      <c r="B6" s="7">
        <v>6</v>
      </c>
      <c r="C6" s="93">
        <v>10</v>
      </c>
      <c r="D6" s="93">
        <v>45</v>
      </c>
      <c r="E6" s="94">
        <v>30</v>
      </c>
      <c r="F6" s="8">
        <v>25</v>
      </c>
      <c r="G6" s="8">
        <f>H5+1</f>
        <v>5000</v>
      </c>
      <c r="H6" s="8">
        <v>8999</v>
      </c>
    </row>
    <row r="7" spans="1:8" ht="14.75" customHeight="1">
      <c r="A7" s="47" t="s">
        <v>31</v>
      </c>
      <c r="B7" s="7">
        <v>4</v>
      </c>
      <c r="C7" s="93">
        <v>10</v>
      </c>
      <c r="D7" s="93">
        <v>45</v>
      </c>
      <c r="E7" s="94">
        <v>30</v>
      </c>
      <c r="F7" s="8">
        <v>25</v>
      </c>
      <c r="G7" s="8">
        <v>9000</v>
      </c>
      <c r="H7" s="8">
        <v>99999</v>
      </c>
    </row>
    <row r="8" spans="1:8" ht="14.75" customHeight="1">
      <c r="A8" s="9"/>
      <c r="B8" s="10"/>
      <c r="C8" s="11"/>
      <c r="D8" s="11"/>
      <c r="E8" s="127" t="s">
        <v>62</v>
      </c>
      <c r="F8" s="11"/>
      <c r="G8" s="11"/>
      <c r="H8" s="11"/>
    </row>
    <row r="9" spans="1:8" ht="14.75" customHeight="1">
      <c r="A9" s="12" t="s">
        <v>18</v>
      </c>
      <c r="B9" s="10">
        <f>SUM(B4:B7)</f>
        <v>24</v>
      </c>
      <c r="C9" s="59">
        <v>630</v>
      </c>
      <c r="D9" s="59">
        <v>670</v>
      </c>
      <c r="E9" s="127" t="s">
        <v>61</v>
      </c>
      <c r="F9" s="11"/>
      <c r="G9" s="11"/>
      <c r="H9" s="11"/>
    </row>
    <row r="10" spans="1:8" ht="13.5" customHeight="1">
      <c r="A10" s="6" t="s">
        <v>19</v>
      </c>
      <c r="B10" s="10"/>
      <c r="C10" s="60">
        <v>490</v>
      </c>
      <c r="D10" s="60">
        <v>520</v>
      </c>
      <c r="E10" s="127" t="s">
        <v>60</v>
      </c>
      <c r="F10" s="11" t="s">
        <v>45</v>
      </c>
      <c r="G10" s="11">
        <v>1</v>
      </c>
      <c r="H10" s="11"/>
    </row>
    <row r="11" spans="1:8" ht="14.75" customHeight="1">
      <c r="A11" s="9"/>
      <c r="B11" s="13"/>
      <c r="C11" s="14">
        <v>350</v>
      </c>
      <c r="D11" s="14">
        <v>370</v>
      </c>
      <c r="E11" s="127" t="s">
        <v>63</v>
      </c>
      <c r="F11" s="14" t="s">
        <v>56</v>
      </c>
      <c r="G11" s="14">
        <v>2</v>
      </c>
      <c r="H11" s="14"/>
    </row>
  </sheetData>
  <mergeCells count="2">
    <mergeCell ref="A1:F1"/>
    <mergeCell ref="G2:H2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Projet - 3d</vt:lpstr>
      <vt:lpstr>Variables Règlement</vt:lpstr>
      <vt:lpstr>'Projet - 3d'!Zone_d_impression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Frédéric Desplats</cp:lastModifiedBy>
  <cp:lastPrinted>2025-10-04T14:55:34Z</cp:lastPrinted>
  <dcterms:created xsi:type="dcterms:W3CDTF">2024-10-12T19:59:35Z</dcterms:created>
  <dcterms:modified xsi:type="dcterms:W3CDTF">2025-10-18T07:25:37Z</dcterms:modified>
</cp:coreProperties>
</file>