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/Users/derf/Desktop/Archery sound/"/>
    </mc:Choice>
  </mc:AlternateContent>
  <xr:revisionPtr revIDLastSave="0" documentId="13_ncr:1_{498C94E2-19A2-204F-9D5C-4C01C29BD388}" xr6:coauthVersionLast="47" xr6:coauthVersionMax="47" xr10:uidLastSave="{00000000-0000-0000-0000-000000000000}"/>
  <bookViews>
    <workbookView xWindow="0" yWindow="780" windowWidth="34200" windowHeight="21360" xr2:uid="{00000000-000D-0000-FFFF-FFFF00000000}"/>
  </bookViews>
  <sheets>
    <sheet name="Projet - Nature" sheetId="1" r:id="rId1"/>
    <sheet name="Règlement" sheetId="2" r:id="rId2"/>
  </sheets>
  <definedNames>
    <definedName name="_xlnm.Print_Area" localSheetId="0">'Projet - Nature'!$A$1:$AK$36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9" i="1"/>
  <c r="C31" i="1"/>
  <c r="B31" i="1"/>
  <c r="AE5" i="1"/>
  <c r="AD5" i="1"/>
  <c r="AC5" i="1"/>
  <c r="AB5" i="1"/>
  <c r="AG5" i="1"/>
  <c r="AF5" i="1"/>
  <c r="AK5" i="1"/>
  <c r="AJ5" i="1"/>
  <c r="H7" i="2"/>
  <c r="AH5" i="1"/>
  <c r="I5" i="1"/>
  <c r="AI5" i="1" l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6" i="1"/>
  <c r="R7" i="1"/>
  <c r="R8" i="1"/>
  <c r="R9" i="1"/>
  <c r="R10" i="1"/>
  <c r="R5" i="1"/>
  <c r="P5" i="1"/>
  <c r="L5" i="1"/>
  <c r="O5" i="1" s="1"/>
  <c r="K5" i="1"/>
  <c r="N5" i="1" s="1"/>
  <c r="J5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G34" i="1"/>
  <c r="F34" i="1"/>
  <c r="E34" i="1"/>
  <c r="I6" i="1"/>
  <c r="A30" i="1"/>
  <c r="A31" i="1"/>
  <c r="A32" i="1"/>
  <c r="C32" i="1" s="1"/>
  <c r="A29" i="1"/>
  <c r="B30" i="1"/>
  <c r="B32" i="1"/>
  <c r="B29" i="1"/>
  <c r="P6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D35" i="1"/>
  <c r="C35" i="1"/>
  <c r="K8" i="1"/>
  <c r="N8" i="1" s="1"/>
  <c r="L8" i="1"/>
  <c r="O8" i="1" s="1"/>
  <c r="K6" i="1"/>
  <c r="N6" i="1" s="1"/>
  <c r="L7" i="1"/>
  <c r="O7" i="1" s="1"/>
  <c r="L9" i="1"/>
  <c r="O9" i="1" s="1"/>
  <c r="L10" i="1"/>
  <c r="O10" i="1" s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6" i="1"/>
  <c r="O6" i="1" s="1"/>
  <c r="K7" i="1"/>
  <c r="N7" i="1" s="1"/>
  <c r="K9" i="1"/>
  <c r="N9" i="1" s="1"/>
  <c r="K10" i="1"/>
  <c r="N10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7" i="1"/>
  <c r="I8" i="1"/>
  <c r="I9" i="1"/>
  <c r="I10" i="1"/>
  <c r="M10" i="1" s="1"/>
  <c r="B8" i="2"/>
  <c r="M5" i="1" l="1"/>
  <c r="E35" i="1"/>
  <c r="E29" i="1"/>
  <c r="F31" i="1"/>
  <c r="F32" i="1"/>
  <c r="G29" i="1"/>
  <c r="F29" i="1"/>
  <c r="E30" i="1"/>
  <c r="G30" i="1"/>
  <c r="F30" i="1"/>
  <c r="E31" i="1"/>
  <c r="G31" i="1"/>
  <c r="E32" i="1"/>
  <c r="G32" i="1"/>
  <c r="D32" i="1"/>
  <c r="D29" i="1"/>
  <c r="D31" i="1"/>
  <c r="D30" i="1"/>
  <c r="B33" i="1"/>
  <c r="M7" i="1"/>
  <c r="M9" i="1"/>
  <c r="M8" i="1"/>
  <c r="M6" i="1"/>
</calcChain>
</file>

<file path=xl/sharedStrings.xml><?xml version="1.0" encoding="utf-8"?>
<sst xmlns="http://schemas.openxmlformats.org/spreadsheetml/2006/main" count="103" uniqueCount="65">
  <si>
    <t>Lieu - date - numéro projet</t>
  </si>
  <si>
    <t>Rouge</t>
  </si>
  <si>
    <t>Bleu</t>
  </si>
  <si>
    <t>Blanc</t>
  </si>
  <si>
    <t>Num Cible</t>
  </si>
  <si>
    <t>mini</t>
  </si>
  <si>
    <t>maxi</t>
  </si>
  <si>
    <t>A droite grand chène</t>
  </si>
  <si>
    <t>Total</t>
  </si>
  <si>
    <t>Nb effectif</t>
  </si>
  <si>
    <t>Contrôle Nb</t>
  </si>
  <si>
    <t>Pas Rouge</t>
  </si>
  <si>
    <t>Pas bleu</t>
  </si>
  <si>
    <t>Pas Blanc</t>
  </si>
  <si>
    <t>Cible</t>
  </si>
  <si>
    <t xml:space="preserve">Nombre </t>
  </si>
  <si>
    <t>Mini</t>
  </si>
  <si>
    <t>Maxi</t>
  </si>
  <si>
    <t>Total distance</t>
  </si>
  <si>
    <t>officiel</t>
  </si>
  <si>
    <t>Saisie Distances parcours</t>
  </si>
  <si>
    <t>Nb réglementaire répartition par type</t>
  </si>
  <si>
    <t>Moyenne</t>
  </si>
  <si>
    <t>Petit Gibier</t>
  </si>
  <si>
    <t>Moyen Gibier</t>
  </si>
  <si>
    <t>Grand Gibier</t>
  </si>
  <si>
    <t>Fourchette réglementaire Rouge</t>
  </si>
  <si>
    <t>Choix du
type de cible
(liste)</t>
  </si>
  <si>
    <t>Saisie libre des informations
de Localisation</t>
  </si>
  <si>
    <r>
      <t xml:space="preserve">Rappel </t>
    </r>
    <r>
      <rPr>
        <b/>
        <sz val="10"/>
        <color rgb="FF0F1BFF"/>
        <rFont val="Calibri"/>
        <family val="2"/>
      </rPr>
      <t>distances</t>
    </r>
    <r>
      <rPr>
        <sz val="10"/>
        <color indexed="9"/>
        <rFont val="Calibri"/>
        <family val="2"/>
      </rPr>
      <t xml:space="preserve">
selon choix type</t>
    </r>
  </si>
  <si>
    <r>
      <t xml:space="preserve">Contrôle Distances
</t>
    </r>
    <r>
      <rPr>
        <b/>
        <sz val="10"/>
        <color rgb="FF0F1BFF"/>
        <rFont val="Calibri"/>
        <family val="2"/>
      </rPr>
      <t>inter-piquets</t>
    </r>
  </si>
  <si>
    <r>
      <t xml:space="preserve">Contrôle saisies
</t>
    </r>
    <r>
      <rPr>
        <b/>
        <sz val="10"/>
        <color rgb="FF0F1BFF"/>
        <rFont val="Calibri"/>
        <family val="2"/>
      </rPr>
      <t>distances des piquets</t>
    </r>
  </si>
  <si>
    <t>Exemple</t>
  </si>
  <si>
    <t>Nature : 21 cibles</t>
  </si>
  <si>
    <t>Petit Animal</t>
  </si>
  <si>
    <t xml:space="preserve"> Tableau Règle Nature</t>
  </si>
  <si>
    <t>L</t>
  </si>
  <si>
    <t>D</t>
  </si>
  <si>
    <t>± 2 mm</t>
  </si>
  <si>
    <t>zone blessé</t>
  </si>
  <si>
    <t>tué calculé</t>
  </si>
  <si>
    <t>zone blessé calculé</t>
  </si>
  <si>
    <t xml:space="preserve"> Tué (Arc Libre) calculé</t>
  </si>
  <si>
    <t>Nb de fois</t>
  </si>
  <si>
    <t>rappel Nb de fois</t>
  </si>
  <si>
    <t>Min</t>
  </si>
  <si>
    <t>Max</t>
  </si>
  <si>
    <t>Oui</t>
  </si>
  <si>
    <t>Non</t>
  </si>
  <si>
    <t>Mesures en cm</t>
  </si>
  <si>
    <t>Surface zone Blessée</t>
  </si>
  <si>
    <t>Zone rondes</t>
  </si>
  <si>
    <t>Arc Libre</t>
  </si>
  <si>
    <t>Hors Arc Libre</t>
  </si>
  <si>
    <t>Arc Libre D</t>
  </si>
  <si>
    <t>Arc Libre L</t>
  </si>
  <si>
    <t>Zone Ovale</t>
  </si>
  <si>
    <t>rappel Taille arc libre</t>
  </si>
  <si>
    <t>rappel Taille hors libre</t>
  </si>
  <si>
    <t>Caluclu des surface</t>
  </si>
  <si>
    <t>Nb x</t>
  </si>
  <si>
    <t>Ronde ?</t>
  </si>
  <si>
    <t xml:space="preserve"> Tué
(Arc Libre)</t>
  </si>
  <si>
    <t xml:space="preserve">Tué </t>
  </si>
  <si>
    <t>Contrôleur de zones marquantes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</si>
</sst>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0"/>
      <color indexed="8"/>
      <name val="Helvetica Neue"/>
    </font>
    <font>
      <sz val="12"/>
      <color indexed="8"/>
      <name val="Helvetica Neue"/>
      <family val="2"/>
    </font>
    <font>
      <sz val="10"/>
      <color indexed="9"/>
      <name val="Calibri"/>
      <family val="2"/>
    </font>
    <font>
      <b/>
      <sz val="10"/>
      <color indexed="13"/>
      <name val="Calibri"/>
      <family val="2"/>
    </font>
    <font>
      <b/>
      <sz val="10"/>
      <color indexed="9"/>
      <name val="Calibri"/>
      <family val="2"/>
    </font>
    <font>
      <sz val="10"/>
      <color indexed="13"/>
      <name val="Calibri"/>
      <family val="2"/>
    </font>
    <font>
      <sz val="10"/>
      <color indexed="8"/>
      <name val="Calibri"/>
      <family val="2"/>
    </font>
    <font>
      <b/>
      <sz val="10"/>
      <color indexed="13"/>
      <name val="Helvetica Neue"/>
      <family val="2"/>
    </font>
    <font>
      <sz val="8"/>
      <color indexed="8"/>
      <name val="Calibri"/>
      <family val="2"/>
    </font>
    <font>
      <sz val="9"/>
      <color indexed="9"/>
      <name val="Geneva"/>
      <family val="2"/>
    </font>
    <font>
      <sz val="12"/>
      <color indexed="9"/>
      <name val="Calibri"/>
      <family val="2"/>
    </font>
    <font>
      <sz val="12"/>
      <color indexed="8"/>
      <name val="Calibri"/>
      <family val="2"/>
    </font>
    <font>
      <sz val="9"/>
      <color indexed="8"/>
      <name val="Geneva"/>
      <family val="2"/>
    </font>
    <font>
      <sz val="10"/>
      <color indexed="8"/>
      <name val="Calibri"/>
      <family val="2"/>
    </font>
    <font>
      <b/>
      <sz val="10"/>
      <color theme="0"/>
      <name val="Calibri"/>
      <family val="2"/>
    </font>
    <font>
      <b/>
      <sz val="10"/>
      <color rgb="FFC00000"/>
      <name val="Helvetica Neue"/>
      <family val="2"/>
    </font>
    <font>
      <b/>
      <sz val="10"/>
      <color theme="1"/>
      <name val="Helvetica Neue"/>
      <family val="2"/>
    </font>
    <font>
      <b/>
      <sz val="10"/>
      <color theme="1"/>
      <name val="Calibri"/>
      <family val="2"/>
    </font>
    <font>
      <sz val="10"/>
      <color indexed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name val="Helvetica Neue"/>
      <family val="2"/>
    </font>
    <font>
      <sz val="9"/>
      <color indexed="9"/>
      <name val="Geneva"/>
      <family val="2"/>
    </font>
    <font>
      <b/>
      <sz val="9"/>
      <color indexed="8"/>
      <name val="Calibri"/>
      <family val="2"/>
    </font>
    <font>
      <b/>
      <sz val="10"/>
      <color rgb="FF0F1BFF"/>
      <name val="Calibri"/>
      <family val="2"/>
    </font>
    <font>
      <sz val="10"/>
      <color rgb="FFFF0000"/>
      <name val="Calibri"/>
      <family val="2"/>
    </font>
    <font>
      <i/>
      <sz val="10"/>
      <color theme="0"/>
      <name val="Helv"/>
    </font>
    <font>
      <sz val="12"/>
      <color theme="0"/>
      <name val="Calibri"/>
      <family val="2"/>
    </font>
    <font>
      <sz val="12"/>
      <name val="Calibri"/>
      <family val="2"/>
    </font>
    <font>
      <b/>
      <sz val="9"/>
      <color rgb="FFFF0000"/>
      <name val="Geneva"/>
      <family val="2"/>
    </font>
    <font>
      <sz val="10"/>
      <color indexed="8"/>
      <name val="Helvetica Neue"/>
      <family val="2"/>
    </font>
    <font>
      <b/>
      <sz val="12"/>
      <color indexed="8"/>
      <name val="Helvetica Neue"/>
      <family val="2"/>
    </font>
    <font>
      <sz val="10"/>
      <color theme="0"/>
      <name val="Helvetica Neue"/>
      <family val="2"/>
    </font>
    <font>
      <sz val="10"/>
      <color rgb="FF0070C0"/>
      <name val="Helvetica Neue"/>
      <family val="2"/>
    </font>
    <font>
      <b/>
      <sz val="10"/>
      <color rgb="FF0070C0"/>
      <name val="Helvetica Neue"/>
      <family val="2"/>
    </font>
  </fonts>
  <fills count="1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8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89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5"/>
      </bottom>
      <diagonal/>
    </border>
    <border>
      <left style="thin">
        <color indexed="11"/>
      </left>
      <right style="thin">
        <color indexed="11"/>
      </right>
      <top style="thin">
        <color indexed="15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/>
      <bottom/>
      <diagonal/>
    </border>
    <border>
      <left style="thin">
        <color indexed="11"/>
      </left>
      <right style="thin">
        <color indexed="15"/>
      </right>
      <top style="thin">
        <color indexed="15"/>
      </top>
      <bottom style="thin">
        <color indexed="11"/>
      </bottom>
      <diagonal/>
    </border>
    <border>
      <left style="thin">
        <color indexed="15"/>
      </left>
      <right style="thin">
        <color indexed="11"/>
      </right>
      <top style="thin">
        <color indexed="15"/>
      </top>
      <bottom style="thin">
        <color indexed="11"/>
      </bottom>
      <diagonal/>
    </border>
    <border>
      <left style="thin">
        <color indexed="11"/>
      </left>
      <right style="thin">
        <color indexed="15"/>
      </right>
      <top style="thin">
        <color indexed="11"/>
      </top>
      <bottom style="thin">
        <color indexed="11"/>
      </bottom>
      <diagonal/>
    </border>
    <border>
      <left style="thin">
        <color indexed="15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11"/>
      </top>
      <bottom style="thin">
        <color indexed="11"/>
      </bottom>
      <diagonal/>
    </border>
    <border>
      <left style="medium">
        <color indexed="64"/>
      </left>
      <right style="medium">
        <color indexed="64"/>
      </right>
      <top style="thin">
        <color indexed="1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11"/>
      </bottom>
      <diagonal/>
    </border>
    <border>
      <left style="medium">
        <color indexed="64"/>
      </left>
      <right/>
      <top style="thin">
        <color indexed="11"/>
      </top>
      <bottom style="thin">
        <color indexed="11"/>
      </bottom>
      <diagonal/>
    </border>
    <border>
      <left style="medium">
        <color indexed="64"/>
      </left>
      <right/>
      <top style="thin">
        <color indexed="1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11"/>
      </bottom>
      <diagonal/>
    </border>
    <border>
      <left style="medium">
        <color indexed="64"/>
      </left>
      <right/>
      <top/>
      <bottom style="thin">
        <color indexed="1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12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12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12"/>
      </top>
      <bottom style="medium">
        <color indexed="64"/>
      </bottom>
      <diagonal/>
    </border>
    <border>
      <left/>
      <right style="medium">
        <color indexed="64"/>
      </right>
      <top style="thin">
        <color indexed="11"/>
      </top>
      <bottom style="thin">
        <color indexed="11"/>
      </bottom>
      <diagonal/>
    </border>
    <border>
      <left/>
      <right style="medium">
        <color indexed="64"/>
      </right>
      <top style="thin">
        <color indexed="11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1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37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0" fillId="2" borderId="1" xfId="0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9" fillId="3" borderId="7" xfId="0" applyNumberFormat="1" applyFont="1" applyFill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/>
    </xf>
    <xf numFmtId="0" fontId="6" fillId="4" borderId="9" xfId="0" applyNumberFormat="1" applyFont="1" applyFill="1" applyBorder="1" applyAlignment="1">
      <alignment horizontal="center" vertical="center" wrapText="1"/>
    </xf>
    <xf numFmtId="0" fontId="6" fillId="4" borderId="11" xfId="0" applyNumberFormat="1" applyFont="1" applyFill="1" applyBorder="1" applyAlignment="1">
      <alignment horizontal="center" vertical="center" wrapText="1"/>
    </xf>
    <xf numFmtId="0" fontId="6" fillId="4" borderId="17" xfId="0" applyNumberFormat="1" applyFont="1" applyFill="1" applyBorder="1" applyAlignment="1">
      <alignment horizontal="center" vertical="center" wrapText="1"/>
    </xf>
    <xf numFmtId="0" fontId="6" fillId="4" borderId="18" xfId="0" applyNumberFormat="1" applyFont="1" applyFill="1" applyBorder="1" applyAlignment="1">
      <alignment horizontal="center" vertical="center" wrapText="1"/>
    </xf>
    <xf numFmtId="0" fontId="0" fillId="0" borderId="4" xfId="0" applyNumberFormat="1" applyBorder="1">
      <alignment vertical="top" wrapText="1"/>
    </xf>
    <xf numFmtId="49" fontId="14" fillId="5" borderId="23" xfId="0" applyNumberFormat="1" applyFont="1" applyFill="1" applyBorder="1" applyAlignment="1">
      <alignment horizontal="center" vertical="center"/>
    </xf>
    <xf numFmtId="49" fontId="14" fillId="6" borderId="22" xfId="0" applyNumberFormat="1" applyFont="1" applyFill="1" applyBorder="1" applyAlignment="1">
      <alignment horizontal="center" vertical="center"/>
    </xf>
    <xf numFmtId="49" fontId="2" fillId="2" borderId="24" xfId="0" applyNumberFormat="1" applyFont="1" applyFill="1" applyBorder="1" applyAlignment="1">
      <alignment horizontal="center" vertical="center" wrapText="1"/>
    </xf>
    <xf numFmtId="49" fontId="14" fillId="6" borderId="25" xfId="0" applyNumberFormat="1" applyFont="1" applyFill="1" applyBorder="1" applyAlignment="1">
      <alignment horizontal="center" vertical="center"/>
    </xf>
    <xf numFmtId="49" fontId="14" fillId="5" borderId="26" xfId="0" applyNumberFormat="1" applyFont="1" applyFill="1" applyBorder="1" applyAlignment="1">
      <alignment horizontal="center" vertical="center"/>
    </xf>
    <xf numFmtId="49" fontId="17" fillId="7" borderId="27" xfId="0" applyNumberFormat="1" applyFont="1" applyFill="1" applyBorder="1" applyAlignment="1">
      <alignment horizontal="center" vertical="center"/>
    </xf>
    <xf numFmtId="49" fontId="14" fillId="5" borderId="21" xfId="0" applyNumberFormat="1" applyFont="1" applyFill="1" applyBorder="1" applyAlignment="1">
      <alignment horizontal="center" vertical="center"/>
    </xf>
    <xf numFmtId="49" fontId="17" fillId="7" borderId="30" xfId="0" applyNumberFormat="1" applyFont="1" applyFill="1" applyBorder="1" applyAlignment="1">
      <alignment horizontal="center" vertical="center"/>
    </xf>
    <xf numFmtId="49" fontId="2" fillId="2" borderId="31" xfId="0" applyNumberFormat="1" applyFont="1" applyFill="1" applyBorder="1" applyAlignment="1">
      <alignment horizontal="center" vertical="center" wrapText="1"/>
    </xf>
    <xf numFmtId="49" fontId="2" fillId="2" borderId="32" xfId="0" applyNumberFormat="1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38" xfId="0" applyNumberFormat="1" applyFont="1" applyFill="1" applyBorder="1" applyAlignment="1">
      <alignment horizontal="center" vertical="center" wrapText="1"/>
    </xf>
    <xf numFmtId="1" fontId="7" fillId="9" borderId="19" xfId="0" applyNumberFormat="1" applyFont="1" applyFill="1" applyBorder="1" applyAlignment="1">
      <alignment horizontal="center" vertical="center" wrapText="1"/>
    </xf>
    <xf numFmtId="1" fontId="15" fillId="8" borderId="19" xfId="0" applyNumberFormat="1" applyFont="1" applyFill="1" applyBorder="1" applyAlignment="1">
      <alignment horizontal="center" vertical="center" wrapText="1"/>
    </xf>
    <xf numFmtId="1" fontId="16" fillId="7" borderId="19" xfId="0" applyNumberFormat="1" applyFont="1" applyFill="1" applyBorder="1" applyAlignment="1">
      <alignment horizontal="center" vertical="center" wrapText="1"/>
    </xf>
    <xf numFmtId="1" fontId="15" fillId="8" borderId="41" xfId="0" applyNumberFormat="1" applyFont="1" applyFill="1" applyBorder="1" applyAlignment="1">
      <alignment horizontal="center" vertical="center" wrapText="1"/>
    </xf>
    <xf numFmtId="1" fontId="7" fillId="9" borderId="41" xfId="0" applyNumberFormat="1" applyFont="1" applyFill="1" applyBorder="1" applyAlignment="1">
      <alignment horizontal="center" vertical="center" wrapText="1"/>
    </xf>
    <xf numFmtId="1" fontId="16" fillId="7" borderId="41" xfId="0" applyNumberFormat="1" applyFont="1" applyFill="1" applyBorder="1" applyAlignment="1">
      <alignment horizontal="center" vertical="center" wrapText="1"/>
    </xf>
    <xf numFmtId="0" fontId="4" fillId="4" borderId="42" xfId="0" applyNumberFormat="1" applyFont="1" applyFill="1" applyBorder="1" applyAlignment="1">
      <alignment horizontal="center" vertical="center" wrapText="1"/>
    </xf>
    <xf numFmtId="0" fontId="4" fillId="4" borderId="43" xfId="0" applyNumberFormat="1" applyFont="1" applyFill="1" applyBorder="1" applyAlignment="1">
      <alignment horizontal="center" vertical="center" wrapText="1"/>
    </xf>
    <xf numFmtId="0" fontId="4" fillId="4" borderId="4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/>
    </xf>
    <xf numFmtId="1" fontId="21" fillId="0" borderId="4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2" fillId="4" borderId="63" xfId="0" applyNumberFormat="1" applyFont="1" applyFill="1" applyBorder="1" applyAlignment="1">
      <alignment horizontal="center" vertical="center" wrapText="1"/>
    </xf>
    <xf numFmtId="49" fontId="2" fillId="4" borderId="43" xfId="0" applyNumberFormat="1" applyFont="1" applyFill="1" applyBorder="1" applyAlignment="1">
      <alignment horizontal="center" vertical="center" wrapText="1"/>
    </xf>
    <xf numFmtId="49" fontId="2" fillId="4" borderId="44" xfId="0" applyNumberFormat="1" applyFont="1" applyFill="1" applyBorder="1" applyAlignment="1">
      <alignment horizontal="center" vertical="center" wrapText="1"/>
    </xf>
    <xf numFmtId="49" fontId="13" fillId="4" borderId="10" xfId="0" applyNumberFormat="1" applyFont="1" applyFill="1" applyBorder="1" applyAlignment="1">
      <alignment horizontal="center" vertical="center" wrapText="1"/>
    </xf>
    <xf numFmtId="49" fontId="2" fillId="0" borderId="47" xfId="0" applyNumberFormat="1" applyFont="1" applyFill="1" applyBorder="1" applyAlignment="1">
      <alignment horizontal="center" vertical="center" wrapText="1"/>
    </xf>
    <xf numFmtId="0" fontId="0" fillId="4" borderId="10" xfId="0" applyNumberFormat="1" applyFill="1" applyBorder="1" applyAlignment="1">
      <alignment horizontal="center" vertical="top" wrapText="1"/>
    </xf>
    <xf numFmtId="0" fontId="0" fillId="0" borderId="47" xfId="0" applyNumberFormat="1" applyBorder="1">
      <alignment vertical="top" wrapText="1"/>
    </xf>
    <xf numFmtId="0" fontId="6" fillId="4" borderId="14" xfId="0" applyNumberFormat="1" applyFont="1" applyFill="1" applyBorder="1" applyAlignment="1">
      <alignment horizontal="center" vertical="center" wrapText="1"/>
    </xf>
    <xf numFmtId="0" fontId="6" fillId="4" borderId="15" xfId="0" applyNumberFormat="1" applyFont="1" applyFill="1" applyBorder="1" applyAlignment="1">
      <alignment horizontal="center" vertical="center" wrapText="1"/>
    </xf>
    <xf numFmtId="0" fontId="6" fillId="4" borderId="16" xfId="0" applyNumberFormat="1" applyFont="1" applyFill="1" applyBorder="1" applyAlignment="1">
      <alignment horizontal="center" vertical="center" wrapText="1"/>
    </xf>
    <xf numFmtId="0" fontId="2" fillId="0" borderId="67" xfId="0" applyNumberFormat="1" applyFont="1" applyFill="1" applyBorder="1" applyAlignment="1">
      <alignment horizontal="center" vertical="center" wrapText="1"/>
    </xf>
    <xf numFmtId="0" fontId="2" fillId="0" borderId="68" xfId="0" applyNumberFormat="1" applyFont="1" applyFill="1" applyBorder="1" applyAlignment="1">
      <alignment horizontal="center" vertical="center" wrapText="1"/>
    </xf>
    <xf numFmtId="0" fontId="2" fillId="0" borderId="69" xfId="0" applyNumberFormat="1" applyFont="1" applyFill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49" fontId="14" fillId="5" borderId="70" xfId="0" applyNumberFormat="1" applyFont="1" applyFill="1" applyBorder="1" applyAlignment="1">
      <alignment horizontal="center" vertical="center"/>
    </xf>
    <xf numFmtId="49" fontId="14" fillId="6" borderId="71" xfId="0" applyNumberFormat="1" applyFont="1" applyFill="1" applyBorder="1" applyAlignment="1">
      <alignment horizontal="center" vertical="center"/>
    </xf>
    <xf numFmtId="49" fontId="17" fillId="7" borderId="72" xfId="0" applyNumberFormat="1" applyFont="1" applyFill="1" applyBorder="1" applyAlignment="1">
      <alignment horizontal="center" vertical="center"/>
    </xf>
    <xf numFmtId="49" fontId="22" fillId="3" borderId="7" xfId="0" applyNumberFormat="1" applyFont="1" applyFill="1" applyBorder="1" applyAlignment="1">
      <alignment horizontal="center" vertical="center"/>
    </xf>
    <xf numFmtId="0" fontId="6" fillId="4" borderId="56" xfId="0" applyNumberFormat="1" applyFont="1" applyFill="1" applyBorder="1" applyAlignment="1">
      <alignment horizontal="center" vertical="center"/>
    </xf>
    <xf numFmtId="1" fontId="6" fillId="4" borderId="58" xfId="0" applyNumberFormat="1" applyFont="1" applyFill="1" applyBorder="1" applyAlignment="1">
      <alignment horizontal="center" vertical="center"/>
    </xf>
    <xf numFmtId="1" fontId="15" fillId="8" borderId="10" xfId="0" applyNumberFormat="1" applyFont="1" applyFill="1" applyBorder="1" applyAlignment="1">
      <alignment horizontal="center" vertical="center" wrapText="1"/>
    </xf>
    <xf numFmtId="1" fontId="7" fillId="9" borderId="10" xfId="0" applyNumberFormat="1" applyFont="1" applyFill="1" applyBorder="1" applyAlignment="1">
      <alignment horizontal="center" vertical="center" wrapText="1"/>
    </xf>
    <xf numFmtId="1" fontId="16" fillId="7" borderId="10" xfId="0" applyNumberFormat="1" applyFont="1" applyFill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 wrapText="1"/>
    </xf>
    <xf numFmtId="49" fontId="23" fillId="0" borderId="64" xfId="0" applyNumberFormat="1" applyFont="1" applyFill="1" applyBorder="1" applyAlignment="1">
      <alignment horizontal="center" vertical="center" wrapText="1"/>
    </xf>
    <xf numFmtId="49" fontId="23" fillId="0" borderId="65" xfId="0" applyNumberFormat="1" applyFont="1" applyFill="1" applyBorder="1" applyAlignment="1">
      <alignment horizontal="center" vertical="center" wrapText="1"/>
    </xf>
    <xf numFmtId="49" fontId="23" fillId="0" borderId="66" xfId="0" applyNumberFormat="1" applyFont="1" applyFill="1" applyBorder="1" applyAlignment="1">
      <alignment horizontal="center" vertical="center" wrapText="1"/>
    </xf>
    <xf numFmtId="0" fontId="6" fillId="4" borderId="75" xfId="0" applyNumberFormat="1" applyFont="1" applyFill="1" applyBorder="1" applyAlignment="1">
      <alignment horizontal="center" vertical="center" wrapText="1"/>
    </xf>
    <xf numFmtId="0" fontId="8" fillId="4" borderId="9" xfId="0" applyNumberFormat="1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36" xfId="0" applyNumberFormat="1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8" fillId="4" borderId="38" xfId="0" applyNumberFormat="1" applyFont="1" applyFill="1" applyBorder="1" applyAlignment="1">
      <alignment horizontal="center" vertical="center" wrapText="1"/>
    </xf>
    <xf numFmtId="0" fontId="8" fillId="4" borderId="39" xfId="0" applyNumberFormat="1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17" xfId="0" applyNumberFormat="1" applyFont="1" applyFill="1" applyBorder="1" applyAlignment="1">
      <alignment horizontal="center" vertical="center" wrapText="1"/>
    </xf>
    <xf numFmtId="0" fontId="8" fillId="4" borderId="34" xfId="0" applyNumberFormat="1" applyFont="1" applyFill="1" applyBorder="1" applyAlignment="1">
      <alignment horizontal="center" vertical="center" wrapText="1"/>
    </xf>
    <xf numFmtId="49" fontId="17" fillId="7" borderId="76" xfId="0" applyNumberFormat="1" applyFont="1" applyFill="1" applyBorder="1" applyAlignment="1">
      <alignment horizontal="center" vertical="center"/>
    </xf>
    <xf numFmtId="49" fontId="14" fillId="6" borderId="72" xfId="0" applyNumberFormat="1" applyFont="1" applyFill="1" applyBorder="1" applyAlignment="1">
      <alignment horizontal="center" vertical="center"/>
    </xf>
    <xf numFmtId="49" fontId="14" fillId="6" borderId="70" xfId="0" applyNumberFormat="1" applyFont="1" applyFill="1" applyBorder="1" applyAlignment="1">
      <alignment horizontal="center" vertical="center"/>
    </xf>
    <xf numFmtId="49" fontId="0" fillId="0" borderId="20" xfId="0" applyNumberFormat="1" applyBorder="1" applyProtection="1">
      <alignment vertical="top" wrapText="1"/>
      <protection locked="0"/>
    </xf>
    <xf numFmtId="1" fontId="15" fillId="8" borderId="28" xfId="0" applyNumberFormat="1" applyFont="1" applyFill="1" applyBorder="1" applyAlignment="1" applyProtection="1">
      <alignment horizontal="center" vertical="center" wrapText="1"/>
      <protection locked="0"/>
    </xf>
    <xf numFmtId="1" fontId="7" fillId="9" borderId="19" xfId="0" applyNumberFormat="1" applyFont="1" applyFill="1" applyBorder="1" applyAlignment="1" applyProtection="1">
      <alignment horizontal="center" vertical="center" wrapText="1"/>
      <protection locked="0"/>
    </xf>
    <xf numFmtId="1" fontId="16" fillId="11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5" xfId="0" applyNumberFormat="1" applyBorder="1" applyProtection="1">
      <alignment vertical="top" wrapText="1"/>
      <protection locked="0"/>
    </xf>
    <xf numFmtId="1" fontId="7" fillId="9" borderId="12" xfId="0" applyNumberFormat="1" applyFont="1" applyFill="1" applyBorder="1" applyAlignment="1" applyProtection="1">
      <alignment horizontal="center" vertical="center" wrapText="1"/>
      <protection locked="0"/>
    </xf>
    <xf numFmtId="1" fontId="16" fillId="11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Protection="1">
      <alignment vertical="top" wrapText="1"/>
      <protection locked="0"/>
    </xf>
    <xf numFmtId="0" fontId="0" fillId="0" borderId="16" xfId="0" applyBorder="1" applyProtection="1">
      <alignment vertical="top" wrapText="1"/>
      <protection locked="0"/>
    </xf>
    <xf numFmtId="1" fontId="15" fillId="8" borderId="29" xfId="0" applyNumberFormat="1" applyFont="1" applyFill="1" applyBorder="1" applyAlignment="1" applyProtection="1">
      <alignment horizontal="center" vertical="center" wrapText="1"/>
      <protection locked="0"/>
    </xf>
    <xf numFmtId="1" fontId="7" fillId="9" borderId="13" xfId="0" applyNumberFormat="1" applyFont="1" applyFill="1" applyBorder="1" applyAlignment="1" applyProtection="1">
      <alignment horizontal="center" vertical="center" wrapText="1"/>
      <protection locked="0"/>
    </xf>
    <xf numFmtId="1" fontId="16" fillId="11" borderId="13" xfId="0" applyNumberFormat="1" applyFont="1" applyFill="1" applyBorder="1" applyAlignment="1" applyProtection="1">
      <alignment horizontal="center" vertical="center" wrapText="1"/>
      <protection locked="0"/>
    </xf>
    <xf numFmtId="1" fontId="15" fillId="8" borderId="77" xfId="0" applyNumberFormat="1" applyFont="1" applyFill="1" applyBorder="1" applyAlignment="1" applyProtection="1">
      <alignment horizontal="center" vertical="center" wrapText="1"/>
      <protection locked="0"/>
    </xf>
    <xf numFmtId="49" fontId="25" fillId="12" borderId="17" xfId="0" applyNumberFormat="1" applyFont="1" applyFill="1" applyBorder="1" applyAlignment="1" applyProtection="1">
      <alignment horizontal="center" vertical="center" wrapText="1"/>
    </xf>
    <xf numFmtId="49" fontId="0" fillId="12" borderId="17" xfId="0" applyNumberFormat="1" applyFill="1" applyBorder="1" applyAlignment="1" applyProtection="1">
      <alignment horizontal="left" vertical="center" wrapText="1"/>
    </xf>
    <xf numFmtId="1" fontId="15" fillId="12" borderId="17" xfId="0" applyNumberFormat="1" applyFont="1" applyFill="1" applyBorder="1" applyAlignment="1" applyProtection="1">
      <alignment horizontal="center" vertical="center" wrapText="1"/>
    </xf>
    <xf numFmtId="1" fontId="7" fillId="12" borderId="17" xfId="0" applyNumberFormat="1" applyFont="1" applyFill="1" applyBorder="1" applyAlignment="1" applyProtection="1">
      <alignment horizontal="center" vertical="center" wrapText="1"/>
    </xf>
    <xf numFmtId="1" fontId="16" fillId="12" borderId="17" xfId="0" applyNumberFormat="1" applyFont="1" applyFill="1" applyBorder="1" applyAlignment="1" applyProtection="1">
      <alignment horizontal="center" vertical="center" wrapText="1"/>
    </xf>
    <xf numFmtId="49" fontId="20" fillId="0" borderId="4" xfId="0" applyNumberFormat="1" applyFont="1" applyFill="1" applyBorder="1" applyAlignment="1" applyProtection="1">
      <alignment horizontal="center" vertical="center"/>
    </xf>
    <xf numFmtId="0" fontId="6" fillId="12" borderId="33" xfId="0" applyFont="1" applyFill="1" applyBorder="1" applyAlignment="1" applyProtection="1">
      <alignment horizontal="center" vertical="center" wrapText="1"/>
    </xf>
    <xf numFmtId="0" fontId="6" fillId="12" borderId="17" xfId="0" applyNumberFormat="1" applyFont="1" applyFill="1" applyBorder="1" applyAlignment="1" applyProtection="1">
      <alignment horizontal="center" vertical="center" wrapText="1"/>
    </xf>
    <xf numFmtId="0" fontId="6" fillId="12" borderId="18" xfId="0" applyNumberFormat="1" applyFont="1" applyFill="1" applyBorder="1" applyAlignment="1" applyProtection="1">
      <alignment horizontal="center" vertical="center" wrapText="1"/>
    </xf>
    <xf numFmtId="0" fontId="8" fillId="12" borderId="33" xfId="0" applyFont="1" applyFill="1" applyBorder="1" applyAlignment="1" applyProtection="1">
      <alignment horizontal="center" vertical="center" wrapText="1"/>
    </xf>
    <xf numFmtId="0" fontId="8" fillId="12" borderId="17" xfId="0" applyNumberFormat="1" applyFont="1" applyFill="1" applyBorder="1" applyAlignment="1" applyProtection="1">
      <alignment horizontal="center" vertical="center" wrapText="1"/>
    </xf>
    <xf numFmtId="0" fontId="8" fillId="12" borderId="34" xfId="0" applyNumberFormat="1" applyFont="1" applyFill="1" applyBorder="1" applyAlignment="1" applyProtection="1">
      <alignment horizontal="center" vertical="center" wrapText="1"/>
    </xf>
    <xf numFmtId="0" fontId="26" fillId="5" borderId="3" xfId="0" applyNumberFormat="1" applyFont="1" applyFill="1" applyBorder="1" applyAlignment="1">
      <alignment horizontal="center" vertical="center"/>
    </xf>
    <xf numFmtId="49" fontId="27" fillId="5" borderId="1" xfId="0" applyNumberFormat="1" applyFont="1" applyFill="1" applyBorder="1" applyAlignment="1">
      <alignment horizontal="center" vertical="center"/>
    </xf>
    <xf numFmtId="0" fontId="11" fillId="8" borderId="3" xfId="0" applyNumberFormat="1" applyFont="1" applyFill="1" applyBorder="1" applyAlignment="1">
      <alignment horizontal="center" vertical="center"/>
    </xf>
    <xf numFmtId="49" fontId="27" fillId="6" borderId="1" xfId="0" applyNumberFormat="1" applyFont="1" applyFill="1" applyBorder="1" applyAlignment="1">
      <alignment horizontal="center" vertical="center"/>
    </xf>
    <xf numFmtId="0" fontId="11" fillId="9" borderId="3" xfId="0" applyNumberFormat="1" applyFont="1" applyFill="1" applyBorder="1" applyAlignment="1">
      <alignment horizontal="center" vertical="center"/>
    </xf>
    <xf numFmtId="49" fontId="28" fillId="4" borderId="1" xfId="0" applyNumberFormat="1" applyFont="1" applyFill="1" applyBorder="1" applyAlignment="1">
      <alignment horizontal="center" vertical="center"/>
    </xf>
    <xf numFmtId="49" fontId="29" fillId="2" borderId="1" xfId="0" applyNumberFormat="1" applyFont="1" applyFill="1" applyBorder="1" applyAlignment="1">
      <alignment horizontal="center" vertical="center"/>
    </xf>
    <xf numFmtId="0" fontId="30" fillId="0" borderId="15" xfId="0" applyFont="1" applyBorder="1" applyProtection="1">
      <alignment vertical="top" wrapText="1"/>
      <protection locked="0"/>
    </xf>
    <xf numFmtId="0" fontId="30" fillId="0" borderId="0" xfId="0" applyNumberFormat="1" applyFont="1">
      <alignment vertical="top" wrapText="1"/>
    </xf>
    <xf numFmtId="0" fontId="0" fillId="0" borderId="4" xfId="0" applyNumberFormat="1" applyFill="1" applyBorder="1">
      <alignment vertical="top" wrapText="1"/>
    </xf>
    <xf numFmtId="49" fontId="11" fillId="0" borderId="80" xfId="0" applyNumberFormat="1" applyFont="1" applyFill="1" applyBorder="1" applyAlignment="1">
      <alignment horizontal="center" vertical="center"/>
    </xf>
    <xf numFmtId="0" fontId="30" fillId="10" borderId="40" xfId="0" applyNumberFormat="1" applyFont="1" applyFill="1" applyBorder="1" applyAlignment="1">
      <alignment horizontal="center" vertical="top" wrapText="1"/>
    </xf>
    <xf numFmtId="0" fontId="33" fillId="10" borderId="82" xfId="0" applyNumberFormat="1" applyFont="1" applyFill="1" applyBorder="1" applyAlignment="1">
      <alignment horizontal="center" vertical="top" wrapText="1"/>
    </xf>
    <xf numFmtId="0" fontId="33" fillId="10" borderId="83" xfId="0" applyNumberFormat="1" applyFont="1" applyFill="1" applyBorder="1" applyAlignment="1">
      <alignment horizontal="center" vertical="top" wrapText="1"/>
    </xf>
    <xf numFmtId="0" fontId="0" fillId="0" borderId="9" xfId="0" applyNumberFormat="1" applyBorder="1" applyAlignment="1">
      <alignment horizontal="center" vertical="top" wrapText="1"/>
    </xf>
    <xf numFmtId="0" fontId="0" fillId="0" borderId="9" xfId="0" applyNumberFormat="1" applyBorder="1">
      <alignment vertical="top" wrapText="1"/>
    </xf>
    <xf numFmtId="0" fontId="0" fillId="12" borderId="9" xfId="0" applyNumberFormat="1" applyFill="1" applyBorder="1" applyAlignment="1">
      <alignment horizontal="center" vertical="top" wrapText="1"/>
    </xf>
    <xf numFmtId="0" fontId="0" fillId="12" borderId="9" xfId="0" applyNumberFormat="1" applyFill="1" applyBorder="1">
      <alignment vertical="top" wrapText="1"/>
    </xf>
    <xf numFmtId="0" fontId="0" fillId="4" borderId="9" xfId="0" applyNumberFormat="1" applyFill="1" applyBorder="1">
      <alignment vertical="top" wrapText="1"/>
    </xf>
    <xf numFmtId="0" fontId="33" fillId="10" borderId="85" xfId="0" applyNumberFormat="1" applyFont="1" applyFill="1" applyBorder="1" applyAlignment="1">
      <alignment horizontal="center" vertical="top" wrapText="1"/>
    </xf>
    <xf numFmtId="0" fontId="33" fillId="13" borderId="9" xfId="0" applyNumberFormat="1" applyFont="1" applyFill="1" applyBorder="1">
      <alignment vertical="top" wrapText="1"/>
    </xf>
    <xf numFmtId="0" fontId="33" fillId="13" borderId="9" xfId="0" applyNumberFormat="1" applyFont="1" applyFill="1" applyBorder="1" applyAlignment="1">
      <alignment horizontal="center" vertical="top" wrapText="1"/>
    </xf>
    <xf numFmtId="0" fontId="30" fillId="0" borderId="48" xfId="0" applyNumberFormat="1" applyFont="1" applyBorder="1">
      <alignment vertical="top" wrapText="1"/>
    </xf>
    <xf numFmtId="0" fontId="33" fillId="13" borderId="36" xfId="0" applyNumberFormat="1" applyFont="1" applyFill="1" applyBorder="1">
      <alignment vertical="top" wrapText="1"/>
    </xf>
    <xf numFmtId="0" fontId="30" fillId="0" borderId="35" xfId="0" applyNumberFormat="1" applyFont="1" applyBorder="1" applyAlignment="1">
      <alignment horizontal="center" vertical="top" wrapText="1"/>
    </xf>
    <xf numFmtId="0" fontId="0" fillId="12" borderId="36" xfId="0" applyNumberFormat="1" applyFill="1" applyBorder="1">
      <alignment vertical="top" wrapText="1"/>
    </xf>
    <xf numFmtId="0" fontId="30" fillId="0" borderId="35" xfId="0" applyNumberFormat="1" applyFont="1" applyBorder="1">
      <alignment vertical="top" wrapText="1"/>
    </xf>
    <xf numFmtId="0" fontId="0" fillId="4" borderId="36" xfId="0" applyNumberFormat="1" applyFill="1" applyBorder="1">
      <alignment vertical="top" wrapText="1"/>
    </xf>
    <xf numFmtId="0" fontId="30" fillId="0" borderId="37" xfId="0" applyNumberFormat="1" applyFont="1" applyBorder="1">
      <alignment vertical="top" wrapText="1"/>
    </xf>
    <xf numFmtId="0" fontId="0" fillId="0" borderId="38" xfId="0" applyNumberFormat="1" applyBorder="1">
      <alignment vertical="top" wrapText="1"/>
    </xf>
    <xf numFmtId="0" fontId="0" fillId="4" borderId="38" xfId="0" applyNumberFormat="1" applyFill="1" applyBorder="1">
      <alignment vertical="top" wrapText="1"/>
    </xf>
    <xf numFmtId="0" fontId="0" fillId="4" borderId="39" xfId="0" applyNumberFormat="1" applyFill="1" applyBorder="1">
      <alignment vertical="top" wrapText="1"/>
    </xf>
    <xf numFmtId="0" fontId="33" fillId="13" borderId="35" xfId="0" applyNumberFormat="1" applyFont="1" applyFill="1" applyBorder="1">
      <alignment vertical="top" wrapText="1"/>
    </xf>
    <xf numFmtId="2" fontId="0" fillId="12" borderId="35" xfId="0" applyNumberFormat="1" applyFill="1" applyBorder="1">
      <alignment vertical="top" wrapText="1"/>
    </xf>
    <xf numFmtId="0" fontId="0" fillId="4" borderId="35" xfId="0" applyNumberFormat="1" applyFill="1" applyBorder="1">
      <alignment vertical="top" wrapText="1"/>
    </xf>
    <xf numFmtId="0" fontId="0" fillId="4" borderId="37" xfId="0" applyNumberFormat="1" applyFill="1" applyBorder="1">
      <alignment vertical="top" wrapText="1"/>
    </xf>
    <xf numFmtId="2" fontId="0" fillId="4" borderId="9" xfId="0" applyNumberFormat="1" applyFill="1" applyBorder="1">
      <alignment vertical="top" wrapText="1"/>
    </xf>
    <xf numFmtId="0" fontId="0" fillId="0" borderId="11" xfId="0" applyNumberFormat="1" applyBorder="1" applyAlignment="1">
      <alignment horizontal="center" vertical="top" wrapText="1"/>
    </xf>
    <xf numFmtId="0" fontId="0" fillId="0" borderId="11" xfId="0" applyNumberFormat="1" applyBorder="1">
      <alignment vertical="top" wrapText="1"/>
    </xf>
    <xf numFmtId="0" fontId="0" fillId="0" borderId="75" xfId="0" applyNumberFormat="1" applyBorder="1">
      <alignment vertical="top" wrapText="1"/>
    </xf>
    <xf numFmtId="0" fontId="33" fillId="13" borderId="35" xfId="0" applyNumberFormat="1" applyFont="1" applyFill="1" applyBorder="1" applyAlignment="1">
      <alignment horizontal="center" vertical="top" wrapText="1"/>
    </xf>
    <xf numFmtId="0" fontId="33" fillId="13" borderId="36" xfId="0" applyNumberFormat="1" applyFont="1" applyFill="1" applyBorder="1" applyAlignment="1">
      <alignment horizontal="center" vertical="top" wrapText="1"/>
    </xf>
    <xf numFmtId="0" fontId="0" fillId="12" borderId="35" xfId="0" applyNumberFormat="1" applyFill="1" applyBorder="1" applyAlignment="1">
      <alignment horizontal="center" vertical="top" wrapText="1"/>
    </xf>
    <xf numFmtId="0" fontId="0" fillId="12" borderId="36" xfId="0" applyNumberFormat="1" applyFill="1" applyBorder="1" applyAlignment="1">
      <alignment horizontal="center" vertical="top" wrapText="1"/>
    </xf>
    <xf numFmtId="2" fontId="0" fillId="4" borderId="35" xfId="0" applyNumberFormat="1" applyFill="1" applyBorder="1">
      <alignment vertical="top" wrapText="1"/>
    </xf>
    <xf numFmtId="0" fontId="32" fillId="0" borderId="48" xfId="0" applyNumberFormat="1" applyFont="1" applyBorder="1">
      <alignment vertical="top" wrapText="1"/>
    </xf>
    <xf numFmtId="0" fontId="30" fillId="0" borderId="56" xfId="0" applyNumberFormat="1" applyFont="1" applyBorder="1" applyAlignment="1">
      <alignment horizontal="center" vertical="top" wrapText="1"/>
    </xf>
    <xf numFmtId="0" fontId="30" fillId="0" borderId="52" xfId="0" applyNumberFormat="1" applyFont="1" applyBorder="1" applyAlignment="1">
      <alignment horizontal="center" vertical="top" wrapText="1"/>
    </xf>
    <xf numFmtId="0" fontId="30" fillId="0" borderId="47" xfId="0" applyNumberFormat="1" applyFont="1" applyBorder="1" applyAlignment="1">
      <alignment horizontal="center" vertical="top" wrapText="1"/>
    </xf>
    <xf numFmtId="0" fontId="34" fillId="10" borderId="73" xfId="0" applyNumberFormat="1" applyFont="1" applyFill="1" applyBorder="1" applyAlignment="1">
      <alignment horizontal="center" vertical="top" wrapText="1"/>
    </xf>
    <xf numFmtId="0" fontId="34" fillId="10" borderId="81" xfId="0" applyNumberFormat="1" applyFont="1" applyFill="1" applyBorder="1" applyAlignment="1">
      <alignment horizontal="center" vertical="top" wrapText="1"/>
    </xf>
    <xf numFmtId="0" fontId="34" fillId="10" borderId="84" xfId="0" applyNumberFormat="1" applyFont="1" applyFill="1" applyBorder="1" applyAlignment="1">
      <alignment horizontal="center" vertical="top" wrapText="1"/>
    </xf>
    <xf numFmtId="0" fontId="33" fillId="13" borderId="45" xfId="0" applyNumberFormat="1" applyFont="1" applyFill="1" applyBorder="1" applyAlignment="1">
      <alignment horizontal="center" vertical="center" wrapText="1"/>
    </xf>
    <xf numFmtId="0" fontId="33" fillId="13" borderId="52" xfId="0" applyNumberFormat="1" applyFont="1" applyFill="1" applyBorder="1" applyAlignment="1">
      <alignment horizontal="center" vertical="center" wrapText="1"/>
    </xf>
    <xf numFmtId="0" fontId="33" fillId="13" borderId="47" xfId="0" applyNumberFormat="1" applyFont="1" applyFill="1" applyBorder="1" applyAlignment="1">
      <alignment horizontal="center" vertical="center" wrapText="1"/>
    </xf>
    <xf numFmtId="0" fontId="33" fillId="13" borderId="88" xfId="0" applyNumberFormat="1" applyFont="1" applyFill="1" applyBorder="1" applyAlignment="1">
      <alignment horizontal="center" vertical="center" wrapText="1"/>
    </xf>
    <xf numFmtId="0" fontId="33" fillId="13" borderId="86" xfId="0" applyNumberFormat="1" applyFont="1" applyFill="1" applyBorder="1" applyAlignment="1">
      <alignment horizontal="center" vertical="center" wrapText="1"/>
    </xf>
    <xf numFmtId="0" fontId="33" fillId="13" borderId="87" xfId="0" applyNumberFormat="1" applyFont="1" applyFill="1" applyBorder="1" applyAlignment="1">
      <alignment horizontal="center" vertical="center" wrapText="1"/>
    </xf>
    <xf numFmtId="49" fontId="6" fillId="4" borderId="35" xfId="0" applyNumberFormat="1" applyFont="1" applyFill="1" applyBorder="1" applyAlignment="1">
      <alignment horizontal="center" vertical="center" wrapText="1"/>
    </xf>
    <xf numFmtId="49" fontId="6" fillId="4" borderId="36" xfId="0" applyNumberFormat="1" applyFont="1" applyFill="1" applyBorder="1" applyAlignment="1">
      <alignment horizontal="center" vertical="center" wrapText="1"/>
    </xf>
    <xf numFmtId="49" fontId="6" fillId="4" borderId="37" xfId="0" applyNumberFormat="1" applyFont="1" applyFill="1" applyBorder="1" applyAlignment="1">
      <alignment horizontal="center" vertical="center" wrapText="1"/>
    </xf>
    <xf numFmtId="49" fontId="6" fillId="4" borderId="39" xfId="0" applyNumberFormat="1" applyFont="1" applyFill="1" applyBorder="1" applyAlignment="1">
      <alignment horizontal="center" vertical="center" wrapText="1"/>
    </xf>
    <xf numFmtId="49" fontId="6" fillId="4" borderId="60" xfId="0" applyNumberFormat="1" applyFont="1" applyFill="1" applyBorder="1" applyAlignment="1">
      <alignment horizontal="center" vertical="center" wrapText="1"/>
    </xf>
    <xf numFmtId="49" fontId="6" fillId="4" borderId="61" xfId="0" applyNumberFormat="1" applyFont="1" applyFill="1" applyBorder="1" applyAlignment="1">
      <alignment horizontal="center" vertical="center" wrapText="1"/>
    </xf>
    <xf numFmtId="49" fontId="18" fillId="2" borderId="45" xfId="0" applyNumberFormat="1" applyFont="1" applyFill="1" applyBorder="1" applyAlignment="1">
      <alignment horizontal="center" vertical="center" wrapText="1"/>
    </xf>
    <xf numFmtId="49" fontId="18" fillId="2" borderId="52" xfId="0" applyNumberFormat="1" applyFont="1" applyFill="1" applyBorder="1" applyAlignment="1">
      <alignment horizontal="center" vertical="center" wrapText="1"/>
    </xf>
    <xf numFmtId="49" fontId="18" fillId="2" borderId="47" xfId="0" applyNumberFormat="1" applyFont="1" applyFill="1" applyBorder="1" applyAlignment="1">
      <alignment horizontal="center" vertical="center" wrapText="1"/>
    </xf>
    <xf numFmtId="49" fontId="18" fillId="2" borderId="46" xfId="0" applyNumberFormat="1" applyFont="1" applyFill="1" applyBorder="1" applyAlignment="1">
      <alignment horizontal="center" vertical="center" wrapText="1"/>
    </xf>
    <xf numFmtId="49" fontId="18" fillId="2" borderId="51" xfId="0" applyNumberFormat="1" applyFont="1" applyFill="1" applyBorder="1" applyAlignment="1">
      <alignment horizontal="center" vertical="center" wrapText="1"/>
    </xf>
    <xf numFmtId="49" fontId="18" fillId="2" borderId="50" xfId="0" applyNumberFormat="1" applyFont="1" applyFill="1" applyBorder="1" applyAlignment="1">
      <alignment horizontal="center" vertical="center" wrapText="1"/>
    </xf>
    <xf numFmtId="49" fontId="6" fillId="4" borderId="73" xfId="0" applyNumberFormat="1" applyFont="1" applyFill="1" applyBorder="1" applyAlignment="1">
      <alignment horizontal="center" vertical="center" wrapText="1"/>
    </xf>
    <xf numFmtId="49" fontId="6" fillId="4" borderId="74" xfId="0" applyNumberFormat="1" applyFont="1" applyFill="1" applyBorder="1" applyAlignment="1">
      <alignment horizontal="center" vertical="center" wrapText="1"/>
    </xf>
    <xf numFmtId="49" fontId="5" fillId="0" borderId="37" xfId="0" applyNumberFormat="1" applyFont="1" applyBorder="1" applyAlignment="1" applyProtection="1">
      <alignment horizontal="center" vertical="center" wrapText="1"/>
      <protection locked="0"/>
    </xf>
    <xf numFmtId="49" fontId="5" fillId="0" borderId="39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6" fillId="4" borderId="59" xfId="0" applyNumberFormat="1" applyFont="1" applyFill="1" applyBorder="1" applyAlignment="1">
      <alignment horizontal="center" vertical="center" wrapText="1"/>
    </xf>
    <xf numFmtId="49" fontId="6" fillId="4" borderId="34" xfId="0" applyNumberFormat="1" applyFont="1" applyFill="1" applyBorder="1" applyAlignment="1">
      <alignment horizontal="center" vertical="center" wrapText="1"/>
    </xf>
    <xf numFmtId="49" fontId="5" fillId="0" borderId="35" xfId="0" applyNumberFormat="1" applyFont="1" applyBorder="1" applyAlignment="1" applyProtection="1">
      <alignment horizontal="center" vertical="center" wrapText="1"/>
      <protection locked="0"/>
    </xf>
    <xf numFmtId="49" fontId="5" fillId="0" borderId="36" xfId="0" applyNumberFormat="1" applyFont="1" applyBorder="1" applyAlignment="1" applyProtection="1">
      <alignment horizontal="center" vertical="center" wrapText="1"/>
      <protection locked="0"/>
    </xf>
    <xf numFmtId="49" fontId="5" fillId="0" borderId="33" xfId="0" applyNumberFormat="1" applyFont="1" applyBorder="1" applyAlignment="1" applyProtection="1">
      <alignment horizontal="center" vertical="center" wrapText="1"/>
      <protection locked="0"/>
    </xf>
    <xf numFmtId="49" fontId="5" fillId="0" borderId="34" xfId="0" applyNumberFormat="1" applyFont="1" applyBorder="1" applyAlignment="1" applyProtection="1">
      <alignment horizontal="center" vertical="center" wrapText="1"/>
      <protection locked="0"/>
    </xf>
    <xf numFmtId="49" fontId="5" fillId="12" borderId="17" xfId="0" applyNumberFormat="1" applyFont="1" applyFill="1" applyBorder="1" applyAlignment="1" applyProtection="1">
      <alignment horizontal="center" vertical="center" wrapText="1"/>
    </xf>
    <xf numFmtId="49" fontId="6" fillId="12" borderId="59" xfId="0" applyNumberFormat="1" applyFont="1" applyFill="1" applyBorder="1" applyAlignment="1" applyProtection="1">
      <alignment horizontal="center" vertical="center" wrapText="1"/>
    </xf>
    <xf numFmtId="49" fontId="6" fillId="12" borderId="34" xfId="0" applyNumberFormat="1" applyFont="1" applyFill="1" applyBorder="1" applyAlignment="1" applyProtection="1">
      <alignment horizontal="center" vertical="center" wrapText="1"/>
    </xf>
    <xf numFmtId="49" fontId="6" fillId="12" borderId="78" xfId="0" applyNumberFormat="1" applyFont="1" applyFill="1" applyBorder="1" applyAlignment="1" applyProtection="1">
      <alignment horizontal="center" vertical="center" wrapText="1"/>
    </xf>
    <xf numFmtId="49" fontId="6" fillId="12" borderId="79" xfId="0" applyNumberFormat="1" applyFont="1" applyFill="1" applyBorder="1" applyAlignment="1" applyProtection="1">
      <alignment horizontal="center" vertical="center" wrapText="1"/>
    </xf>
    <xf numFmtId="49" fontId="2" fillId="2" borderId="45" xfId="0" applyNumberFormat="1" applyFont="1" applyFill="1" applyBorder="1" applyAlignment="1">
      <alignment horizontal="center" vertical="center" wrapText="1"/>
    </xf>
    <xf numFmtId="49" fontId="2" fillId="2" borderId="48" xfId="0" applyNumberFormat="1" applyFont="1" applyFill="1" applyBorder="1" applyAlignment="1">
      <alignment horizontal="center" vertical="center" wrapText="1"/>
    </xf>
    <xf numFmtId="49" fontId="2" fillId="2" borderId="46" xfId="0" applyNumberFormat="1" applyFont="1" applyFill="1" applyBorder="1" applyAlignment="1">
      <alignment horizontal="center" vertical="center" wrapText="1"/>
    </xf>
    <xf numFmtId="0" fontId="18" fillId="10" borderId="40" xfId="0" applyFont="1" applyFill="1" applyBorder="1" applyAlignment="1">
      <alignment horizontal="center" vertical="center" wrapText="1"/>
    </xf>
    <xf numFmtId="0" fontId="18" fillId="10" borderId="53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/>
    </xf>
    <xf numFmtId="49" fontId="18" fillId="10" borderId="45" xfId="0" applyNumberFormat="1" applyFont="1" applyFill="1" applyBorder="1" applyAlignment="1">
      <alignment horizontal="center" vertical="center" wrapText="1"/>
    </xf>
    <xf numFmtId="49" fontId="18" fillId="10" borderId="52" xfId="0" applyNumberFormat="1" applyFont="1" applyFill="1" applyBorder="1" applyAlignment="1">
      <alignment horizontal="center" vertical="center" wrapText="1"/>
    </xf>
    <xf numFmtId="49" fontId="18" fillId="10" borderId="47" xfId="0" applyNumberFormat="1" applyFont="1" applyFill="1" applyBorder="1" applyAlignment="1">
      <alignment horizontal="center" vertical="center" wrapText="1"/>
    </xf>
    <xf numFmtId="49" fontId="18" fillId="10" borderId="54" xfId="0" applyNumberFormat="1" applyFont="1" applyFill="1" applyBorder="1" applyAlignment="1">
      <alignment horizontal="center" vertical="center" wrapText="1"/>
    </xf>
    <xf numFmtId="49" fontId="18" fillId="10" borderId="55" xfId="0" applyNumberFormat="1" applyFont="1" applyFill="1" applyBorder="1" applyAlignment="1">
      <alignment horizontal="center" vertical="center" wrapText="1"/>
    </xf>
    <xf numFmtId="49" fontId="18" fillId="10" borderId="62" xfId="0" applyNumberFormat="1" applyFont="1" applyFill="1" applyBorder="1" applyAlignment="1">
      <alignment horizontal="center" vertical="center" wrapText="1"/>
    </xf>
    <xf numFmtId="49" fontId="18" fillId="2" borderId="56" xfId="0" applyNumberFormat="1" applyFont="1" applyFill="1" applyBorder="1" applyAlignment="1">
      <alignment horizontal="center" vertical="center" wrapText="1"/>
    </xf>
    <xf numFmtId="49" fontId="18" fillId="2" borderId="57" xfId="0" applyNumberFormat="1" applyFont="1" applyFill="1" applyBorder="1" applyAlignment="1">
      <alignment horizontal="center" vertical="center" wrapText="1"/>
    </xf>
    <xf numFmtId="49" fontId="18" fillId="2" borderId="58" xfId="0" applyNumberFormat="1" applyFont="1" applyFill="1" applyBorder="1" applyAlignment="1">
      <alignment horizontal="center" vertical="center" wrapText="1"/>
    </xf>
    <xf numFmtId="0" fontId="18" fillId="10" borderId="45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18" fillId="10" borderId="48" xfId="0" applyFont="1" applyFill="1" applyBorder="1" applyAlignment="1">
      <alignment horizontal="center" vertical="center" wrapText="1"/>
    </xf>
    <xf numFmtId="0" fontId="18" fillId="10" borderId="49" xfId="0" applyFont="1" applyFill="1" applyBorder="1" applyAlignment="1">
      <alignment horizontal="center" vertical="center" wrapText="1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50" xfId="0" applyFont="1" applyFill="1" applyBorder="1" applyAlignment="1">
      <alignment horizontal="center" vertical="center" wrapText="1"/>
    </xf>
    <xf numFmtId="0" fontId="33" fillId="10" borderId="35" xfId="0" applyNumberFormat="1" applyFont="1" applyFill="1" applyBorder="1" applyAlignment="1">
      <alignment horizontal="center" vertical="top" wrapText="1"/>
    </xf>
    <xf numFmtId="0" fontId="33" fillId="10" borderId="9" xfId="0" applyNumberFormat="1" applyFont="1" applyFill="1" applyBorder="1" applyAlignment="1">
      <alignment horizontal="center" vertical="top" wrapText="1"/>
    </xf>
    <xf numFmtId="0" fontId="33" fillId="13" borderId="73" xfId="0" applyNumberFormat="1" applyFont="1" applyFill="1" applyBorder="1" applyAlignment="1">
      <alignment horizontal="center" vertical="center" wrapText="1"/>
    </xf>
    <xf numFmtId="0" fontId="33" fillId="13" borderId="81" xfId="0" applyNumberFormat="1" applyFont="1" applyFill="1" applyBorder="1" applyAlignment="1">
      <alignment horizontal="center" vertical="center" wrapText="1"/>
    </xf>
    <xf numFmtId="0" fontId="33" fillId="13" borderId="35" xfId="0" applyNumberFormat="1" applyFont="1" applyFill="1" applyBorder="1" applyAlignment="1">
      <alignment horizontal="center" vertical="center" wrapText="1"/>
    </xf>
    <xf numFmtId="0" fontId="33" fillId="13" borderId="9" xfId="0" applyNumberFormat="1" applyFont="1" applyFill="1" applyBorder="1" applyAlignment="1">
      <alignment horizontal="center" vertical="center" wrapText="1"/>
    </xf>
    <xf numFmtId="0" fontId="33" fillId="13" borderId="74" xfId="0" applyNumberFormat="1" applyFont="1" applyFill="1" applyBorder="1" applyAlignment="1">
      <alignment horizontal="center" vertical="center" wrapText="1"/>
    </xf>
    <xf numFmtId="0" fontId="33" fillId="13" borderId="36" xfId="0" applyNumberFormat="1" applyFont="1" applyFill="1" applyBorder="1" applyAlignment="1">
      <alignment horizontal="center" vertical="center" wrapText="1"/>
    </xf>
    <xf numFmtId="0" fontId="33" fillId="10" borderId="11" xfId="0" applyNumberFormat="1" applyFont="1" applyFill="1" applyBorder="1" applyAlignment="1">
      <alignment horizontal="center" vertical="top" wrapText="1"/>
    </xf>
    <xf numFmtId="0" fontId="33" fillId="4" borderId="73" xfId="0" applyNumberFormat="1" applyFont="1" applyFill="1" applyBorder="1" applyAlignment="1">
      <alignment horizontal="center" vertical="center" wrapText="1"/>
    </xf>
    <xf numFmtId="0" fontId="33" fillId="4" borderId="81" xfId="0" applyNumberFormat="1" applyFont="1" applyFill="1" applyBorder="1" applyAlignment="1">
      <alignment horizontal="center" vertical="center" wrapText="1"/>
    </xf>
    <xf numFmtId="0" fontId="33" fillId="4" borderId="74" xfId="0" applyNumberFormat="1" applyFont="1" applyFill="1" applyBorder="1" applyAlignment="1">
      <alignment horizontal="center" vertical="center" wrapText="1"/>
    </xf>
    <xf numFmtId="0" fontId="33" fillId="4" borderId="35" xfId="0" applyNumberFormat="1" applyFont="1" applyFill="1" applyBorder="1" applyAlignment="1">
      <alignment horizontal="center" vertical="top" wrapText="1"/>
    </xf>
    <xf numFmtId="0" fontId="33" fillId="4" borderId="9" xfId="0" applyNumberFormat="1" applyFont="1" applyFill="1" applyBorder="1" applyAlignment="1">
      <alignment horizontal="center" vertical="top" wrapText="1"/>
    </xf>
    <xf numFmtId="0" fontId="33" fillId="4" borderId="36" xfId="0" applyNumberFormat="1" applyFont="1" applyFill="1" applyBorder="1" applyAlignment="1">
      <alignment horizontal="center" vertical="top" wrapText="1"/>
    </xf>
    <xf numFmtId="0" fontId="31" fillId="0" borderId="0" xfId="0" applyFont="1" applyAlignment="1">
      <alignment horizontal="center" vertical="center"/>
    </xf>
    <xf numFmtId="0" fontId="0" fillId="0" borderId="4" xfId="0" applyNumberFormat="1" applyFill="1" applyBorder="1" applyAlignment="1">
      <alignment horizontal="center" vertical="top" wrapText="1"/>
    </xf>
  </cellXfs>
  <cellStyles count="1">
    <cellStyle name="Normal" xfId="0" builtinId="0"/>
  </cellStyles>
  <dxfs count="16">
    <dxf>
      <font>
        <color rgb="FF006100"/>
      </font>
      <fill>
        <patternFill>
          <bgColor rgb="FFC6EFCE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F1BFF"/>
      <rgbColor rgb="FFBDC0BF"/>
      <rgbColor rgb="FFA5A5A5"/>
      <rgbColor rgb="FF020201"/>
      <rgbColor rgb="FF0432FF"/>
      <rgbColor rgb="FFFEFE9F"/>
      <rgbColor rgb="FF3F3F3F"/>
      <rgbColor rgb="00000000"/>
      <rgbColor rgb="E5FF9781"/>
      <rgbColor rgb="FFDBDBDB"/>
      <rgbColor rgb="FFA6A6A6"/>
      <rgbColor rgb="FFFCF305"/>
      <rgbColor rgb="FFFDFDC7"/>
      <rgbColor rgb="FFD7FDD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298174</xdr:colOff>
      <xdr:row>26</xdr:row>
      <xdr:rowOff>187739</xdr:rowOff>
    </xdr:from>
    <xdr:to>
      <xdr:col>18</xdr:col>
      <xdr:colOff>221738</xdr:colOff>
      <xdr:row>35</xdr:row>
      <xdr:rowOff>220870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A30C86-8370-AA40-9172-061B4C9F7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6858000"/>
          <a:ext cx="3722521" cy="2484783"/>
        </a:xfrm>
        <a:prstGeom prst="rect">
          <a:avLst/>
        </a:prstGeom>
      </xdr:spPr>
    </xdr:pic>
    <xdr:clientData/>
  </xdr:twoCellAnchor>
  <xdr:twoCellAnchor editAs="oneCell">
    <xdr:from>
      <xdr:col>17</xdr:col>
      <xdr:colOff>110436</xdr:colOff>
      <xdr:row>32</xdr:row>
      <xdr:rowOff>202464</xdr:rowOff>
    </xdr:from>
    <xdr:to>
      <xdr:col>19</xdr:col>
      <xdr:colOff>41598</xdr:colOff>
      <xdr:row>35</xdr:row>
      <xdr:rowOff>119617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6C19EF2-3269-AF49-B3A8-522F65EFC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04784" y="8669131"/>
          <a:ext cx="685800" cy="690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Y35"/>
  <sheetViews>
    <sheetView showGridLines="0" tabSelected="1" zoomScale="110" zoomScaleNormal="110" workbookViewId="0">
      <pane xSplit="1" ySplit="4" topLeftCell="B6" activePane="bottomRight" state="frozen"/>
      <selection pane="topRight"/>
      <selection pane="bottomLeft"/>
      <selection pane="bottomRight" sqref="A1:AK36"/>
    </sheetView>
  </sheetViews>
  <sheetFormatPr baseColWidth="10" defaultColWidth="16.33203125" defaultRowHeight="20" customHeight="1"/>
  <cols>
    <col min="1" max="1" width="10.33203125" style="1" customWidth="1"/>
    <col min="2" max="2" width="35.33203125" style="1" customWidth="1"/>
    <col min="3" max="3" width="8" style="1" bestFit="1" customWidth="1"/>
    <col min="4" max="4" width="7.33203125" bestFit="1" customWidth="1"/>
    <col min="5" max="7" width="7.6640625" style="1" bestFit="1" customWidth="1"/>
    <col min="8" max="8" width="2" style="1" customWidth="1"/>
    <col min="9" max="10" width="5.5" style="1" bestFit="1" customWidth="1"/>
    <col min="11" max="11" width="4.5" style="1" bestFit="1" customWidth="1"/>
    <col min="12" max="12" width="5" style="1" bestFit="1" customWidth="1"/>
    <col min="13" max="13" width="5.5" style="1" bestFit="1" customWidth="1"/>
    <col min="14" max="14" width="4.1640625" style="1" bestFit="1" customWidth="1"/>
    <col min="15" max="15" width="5" style="1" bestFit="1" customWidth="1"/>
    <col min="16" max="16" width="5.5" style="1" bestFit="1" customWidth="1"/>
    <col min="17" max="17" width="4.1640625" style="1" bestFit="1" customWidth="1"/>
    <col min="18" max="18" width="4.83203125" style="17" customWidth="1"/>
    <col min="19" max="19" width="5" style="17" bestFit="1" customWidth="1"/>
    <col min="20" max="20" width="4.83203125" style="17" customWidth="1"/>
    <col min="21" max="21" width="8.5" style="17" customWidth="1"/>
    <col min="22" max="22" width="7.33203125" style="17" customWidth="1"/>
    <col min="23" max="23" width="4.83203125" style="17" customWidth="1"/>
    <col min="24" max="24" width="4.6640625" style="17" customWidth="1"/>
    <col min="25" max="25" width="4.5" style="17" customWidth="1"/>
    <col min="26" max="26" width="5.5" style="17" customWidth="1"/>
    <col min="27" max="27" width="5.83203125" style="17" customWidth="1"/>
    <col min="28" max="29" width="4.5" style="17" customWidth="1"/>
    <col min="30" max="30" width="5.6640625" style="17" bestFit="1" customWidth="1"/>
    <col min="31" max="31" width="4.83203125" style="17" customWidth="1"/>
    <col min="32" max="32" width="9.83203125" style="17" customWidth="1"/>
    <col min="33" max="33" width="7.33203125" style="17" customWidth="1"/>
    <col min="34" max="34" width="7.1640625" style="17" customWidth="1"/>
    <col min="35" max="35" width="4.6640625" style="17" bestFit="1" customWidth="1"/>
    <col min="36" max="36" width="6" style="17" customWidth="1"/>
    <col min="37" max="37" width="4.33203125" style="17" bestFit="1" customWidth="1"/>
    <col min="38" max="207" width="16.33203125" style="17"/>
    <col min="208" max="16384" width="16.33203125" style="1"/>
  </cols>
  <sheetData>
    <row r="1" spans="1:37" ht="27.75" customHeight="1" thickBot="1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U1" s="159" t="s">
        <v>64</v>
      </c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1"/>
    </row>
    <row r="2" spans="1:37" ht="27.75" customHeight="1" thickBot="1">
      <c r="A2" s="199" t="s">
        <v>4</v>
      </c>
      <c r="B2" s="202" t="s">
        <v>28</v>
      </c>
      <c r="C2" s="214" t="s">
        <v>27</v>
      </c>
      <c r="D2" s="215"/>
      <c r="E2" s="205" t="s">
        <v>20</v>
      </c>
      <c r="F2" s="206"/>
      <c r="G2" s="207"/>
      <c r="H2" s="42"/>
      <c r="I2" s="211" t="s">
        <v>29</v>
      </c>
      <c r="J2" s="212"/>
      <c r="K2" s="212"/>
      <c r="L2" s="213"/>
      <c r="M2" s="177" t="s">
        <v>31</v>
      </c>
      <c r="N2" s="178"/>
      <c r="O2" s="179"/>
      <c r="P2" s="177" t="s">
        <v>30</v>
      </c>
      <c r="Q2" s="178"/>
      <c r="R2" s="178"/>
      <c r="S2" s="179"/>
      <c r="U2" s="135" t="s">
        <v>38</v>
      </c>
      <c r="V2" s="162" t="s">
        <v>49</v>
      </c>
      <c r="W2" s="163"/>
      <c r="X2" s="163"/>
      <c r="Y2" s="163"/>
      <c r="Z2" s="163"/>
      <c r="AA2" s="164"/>
      <c r="AB2" s="222" t="s">
        <v>57</v>
      </c>
      <c r="AC2" s="223"/>
      <c r="AD2" s="223" t="s">
        <v>58</v>
      </c>
      <c r="AE2" s="226"/>
      <c r="AF2" s="229" t="s">
        <v>59</v>
      </c>
      <c r="AG2" s="230"/>
      <c r="AH2" s="231"/>
      <c r="AI2" s="165" t="s">
        <v>44</v>
      </c>
      <c r="AJ2" s="166"/>
      <c r="AK2" s="167"/>
    </row>
    <row r="3" spans="1:37" ht="32.75" customHeight="1" thickBot="1">
      <c r="A3" s="200"/>
      <c r="B3" s="203"/>
      <c r="C3" s="216"/>
      <c r="D3" s="217"/>
      <c r="E3" s="208"/>
      <c r="F3" s="209"/>
      <c r="G3" s="210"/>
      <c r="H3" s="42"/>
      <c r="I3" s="24" t="s">
        <v>1</v>
      </c>
      <c r="J3" s="18" t="s">
        <v>1</v>
      </c>
      <c r="K3" s="19" t="s">
        <v>2</v>
      </c>
      <c r="L3" s="25" t="s">
        <v>3</v>
      </c>
      <c r="M3" s="180"/>
      <c r="N3" s="181"/>
      <c r="O3" s="182"/>
      <c r="P3" s="180"/>
      <c r="Q3" s="181"/>
      <c r="R3" s="181"/>
      <c r="S3" s="182"/>
      <c r="U3" s="158">
        <v>0.02</v>
      </c>
      <c r="V3" s="220" t="s">
        <v>62</v>
      </c>
      <c r="W3" s="221"/>
      <c r="X3" s="221" t="s">
        <v>63</v>
      </c>
      <c r="Y3" s="221"/>
      <c r="Z3" s="221" t="s">
        <v>39</v>
      </c>
      <c r="AA3" s="228"/>
      <c r="AB3" s="224"/>
      <c r="AC3" s="225"/>
      <c r="AD3" s="225"/>
      <c r="AE3" s="227"/>
      <c r="AF3" s="232" t="s">
        <v>42</v>
      </c>
      <c r="AG3" s="233" t="s">
        <v>40</v>
      </c>
      <c r="AH3" s="234" t="s">
        <v>41</v>
      </c>
      <c r="AI3" s="168"/>
      <c r="AJ3" s="169"/>
      <c r="AK3" s="170"/>
    </row>
    <row r="4" spans="1:37" ht="19.75" customHeight="1" thickBot="1">
      <c r="A4" s="201"/>
      <c r="B4" s="204"/>
      <c r="C4" s="218"/>
      <c r="D4" s="219"/>
      <c r="E4" s="22" t="s">
        <v>1</v>
      </c>
      <c r="F4" s="21" t="s">
        <v>2</v>
      </c>
      <c r="G4" s="23" t="s">
        <v>3</v>
      </c>
      <c r="H4" s="43"/>
      <c r="I4" s="26" t="s">
        <v>5</v>
      </c>
      <c r="J4" s="20" t="s">
        <v>6</v>
      </c>
      <c r="K4" s="20" t="s">
        <v>6</v>
      </c>
      <c r="L4" s="27" t="s">
        <v>6</v>
      </c>
      <c r="M4" s="62" t="s">
        <v>1</v>
      </c>
      <c r="N4" s="63" t="s">
        <v>2</v>
      </c>
      <c r="O4" s="85" t="s">
        <v>3</v>
      </c>
      <c r="P4" s="62" t="s">
        <v>1</v>
      </c>
      <c r="Q4" s="86" t="s">
        <v>2</v>
      </c>
      <c r="R4" s="87" t="s">
        <v>2</v>
      </c>
      <c r="S4" s="64" t="s">
        <v>3</v>
      </c>
      <c r="U4" s="124" t="s">
        <v>61</v>
      </c>
      <c r="V4" s="125" t="s">
        <v>37</v>
      </c>
      <c r="W4" s="126" t="s">
        <v>36</v>
      </c>
      <c r="X4" s="126" t="s">
        <v>37</v>
      </c>
      <c r="Y4" s="126" t="s">
        <v>36</v>
      </c>
      <c r="Z4" s="126" t="s">
        <v>37</v>
      </c>
      <c r="AA4" s="132" t="s">
        <v>36</v>
      </c>
      <c r="AB4" s="153" t="s">
        <v>37</v>
      </c>
      <c r="AC4" s="134" t="s">
        <v>36</v>
      </c>
      <c r="AD4" s="134" t="s">
        <v>37</v>
      </c>
      <c r="AE4" s="154" t="s">
        <v>36</v>
      </c>
      <c r="AF4" s="232"/>
      <c r="AG4" s="233"/>
      <c r="AH4" s="234"/>
      <c r="AI4" s="145" t="s">
        <v>60</v>
      </c>
      <c r="AJ4" s="133" t="s">
        <v>45</v>
      </c>
      <c r="AK4" s="136" t="s">
        <v>46</v>
      </c>
    </row>
    <row r="5" spans="1:37" ht="19.75" customHeight="1" thickBot="1">
      <c r="A5" s="101" t="s">
        <v>32</v>
      </c>
      <c r="B5" s="102" t="s">
        <v>7</v>
      </c>
      <c r="C5" s="194" t="s">
        <v>34</v>
      </c>
      <c r="D5" s="194"/>
      <c r="E5" s="103">
        <v>13</v>
      </c>
      <c r="F5" s="104">
        <v>6</v>
      </c>
      <c r="G5" s="105">
        <v>5</v>
      </c>
      <c r="H5" s="106"/>
      <c r="I5" s="107">
        <f>IFERROR(VLOOKUP($C5,Règlement!$A$4:$F$7,3,FALSE)," ")</f>
        <v>5</v>
      </c>
      <c r="J5" s="108">
        <f>IFERROR(VLOOKUP($C5,Règlement!$A$4:$F$7,4,FALSE)," ")</f>
        <v>15</v>
      </c>
      <c r="K5" s="108">
        <f>IFERROR(VLOOKUP($C5,Règlement!$A$4:$F$7,5,FALSE)," ")</f>
        <v>15</v>
      </c>
      <c r="L5" s="109">
        <f>IFERROR(VLOOKUP($C5,Règlement!$A$4:$F$7,6,FALSE)," ")</f>
        <v>15</v>
      </c>
      <c r="M5" s="110" t="b">
        <f t="shared" ref="M5" si="0">IF(C5=0," ",IF(E5=0," ",AND(E5&gt;=I5,E5&lt;=J5)))</f>
        <v>1</v>
      </c>
      <c r="N5" s="111" t="b">
        <f t="shared" ref="N5" si="1">IF(C5=0," ",IF(F5=0," ",AND(F5&gt;=5,F5&lt;=K5)))</f>
        <v>1</v>
      </c>
      <c r="O5" s="112" t="b">
        <f t="shared" ref="O5" si="2">IF(G5=0," ",AND(G5&gt;=5,G5&lt;=L5))</f>
        <v>1</v>
      </c>
      <c r="P5" s="195" t="str">
        <f>IF(E5=0," ",IF(AND((E5&gt;=F5),(E5-F5&lt;=7)),"ok","faux"))</f>
        <v>ok</v>
      </c>
      <c r="Q5" s="196"/>
      <c r="R5" s="197" t="str">
        <f>IF(E5=0," ",IF(AND((E5&gt;=F5),(E5-F5&lt;=7)),"ok","faux"))</f>
        <v>ok</v>
      </c>
      <c r="S5" s="198"/>
      <c r="U5" s="137" t="s">
        <v>47</v>
      </c>
      <c r="V5" s="127">
        <v>7.52</v>
      </c>
      <c r="W5" s="127">
        <v>15</v>
      </c>
      <c r="X5" s="127">
        <v>14</v>
      </c>
      <c r="Y5" s="127">
        <v>17</v>
      </c>
      <c r="Z5" s="127">
        <v>60</v>
      </c>
      <c r="AA5" s="150">
        <v>70</v>
      </c>
      <c r="AB5" s="155">
        <f>IF(U5="Oui",IFERROR(VLOOKUP($C5,Règlement!$A$4:$P$7,11,FALSE)," "),IFERROR(VLOOKUP($C5,Règlement!$A$4:$P$7,12,FALSE)," "))</f>
        <v>7.5</v>
      </c>
      <c r="AC5" s="129" t="str">
        <f>IF(U5="Oui"," ",IFERROR(VLOOKUP($C5,Règlement!$A$4:$P$7,13,FALSE)," "))</f>
        <v xml:space="preserve"> </v>
      </c>
      <c r="AD5" s="129">
        <f>IF(U5="Oui",IFERROR(VLOOKUP($C5,Règlement!$A$4:$P$7,14,FALSE)," "),IFERROR(VLOOKUP($C5,Règlement!$A$4:$P$7,15,FALSE)," "))</f>
        <v>7.5</v>
      </c>
      <c r="AE5" s="156" t="str">
        <f>IF(U5="Oui"," ",IFERROR(VLOOKUP($C5,Règlement!$A$4:$P$7,16,FALSE)," "))</f>
        <v xml:space="preserve"> </v>
      </c>
      <c r="AF5" s="157">
        <f>IF(V5&gt;0,IF(U5="Oui",PI()*V5,V5*W5*PI())," ")</f>
        <v>23.624776754995242</v>
      </c>
      <c r="AG5" s="149">
        <f>IF(X5&gt;0,IF(U5="Oui",PI()*X5,X5*Y5*PI())," ")</f>
        <v>43.982297150257104</v>
      </c>
      <c r="AH5" s="140">
        <f>IF(Z5&gt;0,IF(U5="Oui",PI()*Z5,Z5*AA5)," ")</f>
        <v>188.49555921538757</v>
      </c>
      <c r="AI5" s="146">
        <f>AH5/AG5</f>
        <v>4.2857142857142856</v>
      </c>
      <c r="AJ5" s="130">
        <f>IFERROR(VLOOKUP($C5,Règlement!$A$4:$J$7,9,FALSE)," ")</f>
        <v>4</v>
      </c>
      <c r="AK5" s="138">
        <f>IFERROR(VLOOKUP($C5,Règlement!$A$4:$J$7,10,FALSE)," ")</f>
        <v>15</v>
      </c>
    </row>
    <row r="6" spans="1:37" ht="20.75" customHeight="1">
      <c r="A6" s="38">
        <v>1</v>
      </c>
      <c r="B6" s="88"/>
      <c r="C6" s="192"/>
      <c r="D6" s="193"/>
      <c r="E6" s="100"/>
      <c r="F6" s="90"/>
      <c r="G6" s="91"/>
      <c r="H6" s="44"/>
      <c r="I6" s="28" t="str">
        <f>IFERROR(VLOOKUP($C6,Règlement!$A$4:$F$7,3,FALSE)," ")</f>
        <v xml:space="preserve"> </v>
      </c>
      <c r="J6" s="15" t="str">
        <f>IFERROR(VLOOKUP($C6,Règlement!$A$4:$F$7,4,FALSE)," ")</f>
        <v xml:space="preserve"> </v>
      </c>
      <c r="K6" s="15" t="str">
        <f>IFERROR(VLOOKUP($C6,Règlement!$A$4:$F$7,5,FALSE)," ")</f>
        <v xml:space="preserve"> </v>
      </c>
      <c r="L6" s="16" t="str">
        <f>IFERROR(VLOOKUP($C6,Règlement!$A$4:$F$7,6,FALSE)," ")</f>
        <v xml:space="preserve"> </v>
      </c>
      <c r="M6" s="82" t="str">
        <f t="shared" ref="M6:M26" si="3">IF(C6=0," ",IF(E6=0," ",AND(E6&gt;=I6,E6&lt;=J6)))</f>
        <v xml:space="preserve"> </v>
      </c>
      <c r="N6" s="83" t="str">
        <f t="shared" ref="N6:N26" si="4">IF(C6=0," ",IF(F6=0," ",AND(F6&gt;=5,F6&lt;=K6)))</f>
        <v xml:space="preserve"> </v>
      </c>
      <c r="O6" s="84" t="str">
        <f t="shared" ref="O6:O26" si="5">IF(G6=0," ",AND(G6&gt;=5,G6&lt;=L6))</f>
        <v xml:space="preserve"> </v>
      </c>
      <c r="P6" s="188" t="str">
        <f>IF(E6=0," ",IF(AND((E6&gt;=F6),(E6-F6&lt;=7)),"ok","faux"))</f>
        <v xml:space="preserve"> </v>
      </c>
      <c r="Q6" s="189"/>
      <c r="R6" s="183" t="str">
        <f t="shared" ref="R6:R9" si="6">IF(F6=0," ",IF(AND((F6&gt;=G6),(F6-G6&lt;=7)),"ok","faux"))</f>
        <v xml:space="preserve"> </v>
      </c>
      <c r="S6" s="184"/>
      <c r="U6" s="139"/>
      <c r="V6" s="128"/>
      <c r="W6" s="128"/>
      <c r="X6" s="128"/>
      <c r="Y6" s="128"/>
      <c r="Z6" s="128"/>
      <c r="AA6" s="151"/>
      <c r="AB6" s="147"/>
      <c r="AC6" s="131"/>
      <c r="AD6" s="131"/>
      <c r="AE6" s="140"/>
      <c r="AF6" s="147"/>
      <c r="AG6" s="131"/>
      <c r="AH6" s="140"/>
      <c r="AI6" s="147"/>
      <c r="AJ6" s="131"/>
      <c r="AK6" s="140"/>
    </row>
    <row r="7" spans="1:37" ht="20.75" customHeight="1">
      <c r="A7" s="39">
        <v>2</v>
      </c>
      <c r="B7" s="92"/>
      <c r="C7" s="190"/>
      <c r="D7" s="191"/>
      <c r="E7" s="89"/>
      <c r="F7" s="93"/>
      <c r="G7" s="94"/>
      <c r="H7" s="44"/>
      <c r="I7" s="29" t="str">
        <f>IFERROR(VLOOKUP($C7,Règlement!$A$4:$F$7,3,FALSE)," ")</f>
        <v xml:space="preserve"> </v>
      </c>
      <c r="J7" s="13" t="str">
        <f>IFERROR(VLOOKUP($C7,Règlement!$A$4:$F$7,4,FALSE)," ")</f>
        <v xml:space="preserve"> </v>
      </c>
      <c r="K7" s="13" t="str">
        <f>IFERROR(VLOOKUP($C7,Règlement!$A$4:$F$7,5,FALSE)," ")</f>
        <v xml:space="preserve"> </v>
      </c>
      <c r="L7" s="14" t="str">
        <f>IFERROR(VLOOKUP($C7,Règlement!$A$4:$F$7,6,FALSE)," ")</f>
        <v xml:space="preserve"> </v>
      </c>
      <c r="M7" s="77" t="str">
        <f t="shared" si="3"/>
        <v xml:space="preserve"> </v>
      </c>
      <c r="N7" s="76" t="str">
        <f t="shared" si="4"/>
        <v xml:space="preserve"> </v>
      </c>
      <c r="O7" s="78" t="str">
        <f t="shared" si="5"/>
        <v xml:space="preserve"> </v>
      </c>
      <c r="P7" s="175" t="str">
        <f t="shared" ref="P7:P26" si="7">IF(E7=0," ",IF(AND((E7&gt;=F7),(E7-F7&lt;=7)),"ok","faux"))</f>
        <v xml:space="preserve"> </v>
      </c>
      <c r="Q7" s="172"/>
      <c r="R7" s="171" t="str">
        <f t="shared" si="6"/>
        <v xml:space="preserve"> </v>
      </c>
      <c r="S7" s="172"/>
      <c r="U7" s="139"/>
      <c r="V7" s="128"/>
      <c r="W7" s="128"/>
      <c r="X7" s="128"/>
      <c r="Y7" s="128"/>
      <c r="Z7" s="128"/>
      <c r="AA7" s="151"/>
      <c r="AB7" s="147"/>
      <c r="AC7" s="131"/>
      <c r="AD7" s="131"/>
      <c r="AE7" s="140"/>
      <c r="AF7" s="147"/>
      <c r="AG7" s="131"/>
      <c r="AH7" s="140"/>
      <c r="AI7" s="147"/>
      <c r="AJ7" s="131"/>
      <c r="AK7" s="140"/>
    </row>
    <row r="8" spans="1:37" ht="20.75" customHeight="1">
      <c r="A8" s="39">
        <v>3</v>
      </c>
      <c r="B8" s="95"/>
      <c r="C8" s="190"/>
      <c r="D8" s="191"/>
      <c r="E8" s="89"/>
      <c r="F8" s="93"/>
      <c r="G8" s="94"/>
      <c r="H8" s="44"/>
      <c r="I8" s="29" t="str">
        <f>IFERROR(VLOOKUP($C8,Règlement!$A$4:$F$7,3,FALSE)," ")</f>
        <v xml:space="preserve"> </v>
      </c>
      <c r="J8" s="13" t="str">
        <f>IFERROR(VLOOKUP($C8,Règlement!$A$4:$F$7,4,FALSE)," ")</f>
        <v xml:space="preserve"> </v>
      </c>
      <c r="K8" s="13" t="str">
        <f>IFERROR(VLOOKUP($C8,Règlement!$A$4:$F$7,5,FALSE)," ")</f>
        <v xml:space="preserve"> </v>
      </c>
      <c r="L8" s="14" t="str">
        <f>IFERROR(VLOOKUP($C8,Règlement!$A$4:$F$7,6,FALSE)," ")</f>
        <v xml:space="preserve"> </v>
      </c>
      <c r="M8" s="77" t="str">
        <f t="shared" si="3"/>
        <v xml:space="preserve"> </v>
      </c>
      <c r="N8" s="76" t="str">
        <f t="shared" si="4"/>
        <v xml:space="preserve"> </v>
      </c>
      <c r="O8" s="78" t="str">
        <f t="shared" si="5"/>
        <v xml:space="preserve"> </v>
      </c>
      <c r="P8" s="175" t="str">
        <f t="shared" si="7"/>
        <v xml:space="preserve"> </v>
      </c>
      <c r="Q8" s="172"/>
      <c r="R8" s="171" t="str">
        <f t="shared" si="6"/>
        <v xml:space="preserve"> </v>
      </c>
      <c r="S8" s="172"/>
      <c r="U8" s="139"/>
      <c r="V8" s="128"/>
      <c r="W8" s="128"/>
      <c r="X8" s="128"/>
      <c r="Y8" s="128"/>
      <c r="Z8" s="128"/>
      <c r="AA8" s="151"/>
      <c r="AB8" s="147"/>
      <c r="AC8" s="131"/>
      <c r="AD8" s="131"/>
      <c r="AE8" s="140"/>
      <c r="AF8" s="147"/>
      <c r="AG8" s="131"/>
      <c r="AH8" s="140"/>
      <c r="AI8" s="147"/>
      <c r="AJ8" s="131"/>
      <c r="AK8" s="140"/>
    </row>
    <row r="9" spans="1:37" ht="20.75" customHeight="1">
      <c r="A9" s="39">
        <v>4</v>
      </c>
      <c r="B9" s="95"/>
      <c r="C9" s="190"/>
      <c r="D9" s="191"/>
      <c r="E9" s="89"/>
      <c r="F9" s="93"/>
      <c r="G9" s="94"/>
      <c r="H9" s="44"/>
      <c r="I9" s="29" t="str">
        <f>IFERROR(VLOOKUP($C9,Règlement!$A$4:$F$7,3,FALSE)," ")</f>
        <v xml:space="preserve"> </v>
      </c>
      <c r="J9" s="13" t="str">
        <f>IFERROR(VLOOKUP($C9,Règlement!$A$4:$F$7,4,FALSE)," ")</f>
        <v xml:space="preserve"> </v>
      </c>
      <c r="K9" s="13" t="str">
        <f>IFERROR(VLOOKUP($C9,Règlement!$A$4:$F$7,5,FALSE)," ")</f>
        <v xml:space="preserve"> </v>
      </c>
      <c r="L9" s="14" t="str">
        <f>IFERROR(VLOOKUP($C9,Règlement!$A$4:$F$7,6,FALSE)," ")</f>
        <v xml:space="preserve"> </v>
      </c>
      <c r="M9" s="77" t="str">
        <f t="shared" si="3"/>
        <v xml:space="preserve"> </v>
      </c>
      <c r="N9" s="76" t="str">
        <f t="shared" si="4"/>
        <v xml:space="preserve"> </v>
      </c>
      <c r="O9" s="78" t="str">
        <f t="shared" si="5"/>
        <v xml:space="preserve"> </v>
      </c>
      <c r="P9" s="175" t="str">
        <f t="shared" si="7"/>
        <v xml:space="preserve"> </v>
      </c>
      <c r="Q9" s="172"/>
      <c r="R9" s="171" t="str">
        <f t="shared" si="6"/>
        <v xml:space="preserve"> </v>
      </c>
      <c r="S9" s="172"/>
      <c r="U9" s="139"/>
      <c r="V9" s="128"/>
      <c r="W9" s="128"/>
      <c r="X9" s="128"/>
      <c r="Y9" s="128"/>
      <c r="Z9" s="128"/>
      <c r="AA9" s="151"/>
      <c r="AB9" s="147"/>
      <c r="AC9" s="131"/>
      <c r="AD9" s="131"/>
      <c r="AE9" s="140"/>
      <c r="AF9" s="147"/>
      <c r="AG9" s="131"/>
      <c r="AH9" s="140"/>
      <c r="AI9" s="147"/>
      <c r="AJ9" s="131"/>
      <c r="AK9" s="140"/>
    </row>
    <row r="10" spans="1:37" ht="20.75" customHeight="1">
      <c r="A10" s="39">
        <v>5</v>
      </c>
      <c r="B10" s="120"/>
      <c r="C10" s="190"/>
      <c r="D10" s="191"/>
      <c r="E10" s="89"/>
      <c r="F10" s="93"/>
      <c r="G10" s="94"/>
      <c r="H10" s="44"/>
      <c r="I10" s="29" t="str">
        <f>IFERROR(VLOOKUP($C10,Règlement!$A$4:$F$7,3,FALSE)," ")</f>
        <v xml:space="preserve"> </v>
      </c>
      <c r="J10" s="13" t="str">
        <f>IFERROR(VLOOKUP($C10,Règlement!$A$4:$F$7,4,FALSE)," ")</f>
        <v xml:space="preserve"> </v>
      </c>
      <c r="K10" s="13" t="str">
        <f>IFERROR(VLOOKUP($C10,Règlement!$A$4:$F$7,5,FALSE)," ")</f>
        <v xml:space="preserve"> </v>
      </c>
      <c r="L10" s="14" t="str">
        <f>IFERROR(VLOOKUP($C10,Règlement!$A$4:$F$7,6,FALSE)," ")</f>
        <v xml:space="preserve"> </v>
      </c>
      <c r="M10" s="77" t="str">
        <f t="shared" si="3"/>
        <v xml:space="preserve"> </v>
      </c>
      <c r="N10" s="76" t="str">
        <f t="shared" si="4"/>
        <v xml:space="preserve"> </v>
      </c>
      <c r="O10" s="78" t="str">
        <f t="shared" si="5"/>
        <v xml:space="preserve"> </v>
      </c>
      <c r="P10" s="175" t="str">
        <f t="shared" si="7"/>
        <v xml:space="preserve"> </v>
      </c>
      <c r="Q10" s="172"/>
      <c r="R10" s="171" t="str">
        <f>IF(F10=0," ",IF(AND((F10&gt;=G10),(F10-G10&lt;=7)),"ok","faux"))</f>
        <v xml:space="preserve"> </v>
      </c>
      <c r="S10" s="172"/>
      <c r="U10" s="139"/>
      <c r="V10" s="128"/>
      <c r="W10" s="128"/>
      <c r="X10" s="128"/>
      <c r="Y10" s="128"/>
      <c r="Z10" s="128"/>
      <c r="AA10" s="151"/>
      <c r="AB10" s="147"/>
      <c r="AC10" s="131"/>
      <c r="AD10" s="131"/>
      <c r="AE10" s="140"/>
      <c r="AF10" s="147"/>
      <c r="AG10" s="131"/>
      <c r="AH10" s="140"/>
      <c r="AI10" s="147"/>
      <c r="AJ10" s="131"/>
      <c r="AK10" s="140"/>
    </row>
    <row r="11" spans="1:37" ht="20.75" customHeight="1">
      <c r="A11" s="39">
        <v>6</v>
      </c>
      <c r="B11" s="95"/>
      <c r="C11" s="190"/>
      <c r="D11" s="191"/>
      <c r="E11" s="89"/>
      <c r="F11" s="93"/>
      <c r="G11" s="94"/>
      <c r="H11" s="44"/>
      <c r="I11" s="29" t="str">
        <f>IFERROR(VLOOKUP($C11,Règlement!$A$4:$F$7,3,FALSE)," ")</f>
        <v xml:space="preserve"> </v>
      </c>
      <c r="J11" s="13" t="str">
        <f>IFERROR(VLOOKUP($C11,Règlement!$A$4:$F$7,4,FALSE)," ")</f>
        <v xml:space="preserve"> </v>
      </c>
      <c r="K11" s="13" t="str">
        <f>IFERROR(VLOOKUP($C11,Règlement!$A$4:$F$7,5,FALSE)," ")</f>
        <v xml:space="preserve"> </v>
      </c>
      <c r="L11" s="14" t="str">
        <f>IFERROR(VLOOKUP($C11,Règlement!$A$4:$F$7,6,FALSE)," ")</f>
        <v xml:space="preserve"> </v>
      </c>
      <c r="M11" s="77" t="str">
        <f t="shared" si="3"/>
        <v xml:space="preserve"> </v>
      </c>
      <c r="N11" s="76" t="str">
        <f t="shared" si="4"/>
        <v xml:space="preserve"> </v>
      </c>
      <c r="O11" s="78" t="str">
        <f t="shared" si="5"/>
        <v xml:space="preserve"> </v>
      </c>
      <c r="P11" s="175" t="str">
        <f t="shared" si="7"/>
        <v xml:space="preserve"> </v>
      </c>
      <c r="Q11" s="172"/>
      <c r="R11" s="171" t="str">
        <f t="shared" ref="R11:R26" si="8">IF(F11=0," ",IF(AND((F11&gt;=G11),(F11-G11&lt;=7)),"ok","faux"))</f>
        <v xml:space="preserve"> </v>
      </c>
      <c r="S11" s="172"/>
      <c r="U11" s="139"/>
      <c r="V11" s="128"/>
      <c r="W11" s="128"/>
      <c r="X11" s="128"/>
      <c r="Y11" s="128"/>
      <c r="Z11" s="128"/>
      <c r="AA11" s="151"/>
      <c r="AB11" s="147"/>
      <c r="AC11" s="131"/>
      <c r="AD11" s="131"/>
      <c r="AE11" s="140"/>
      <c r="AF11" s="147"/>
      <c r="AG11" s="131"/>
      <c r="AH11" s="140"/>
      <c r="AI11" s="147"/>
      <c r="AJ11" s="131"/>
      <c r="AK11" s="140"/>
    </row>
    <row r="12" spans="1:37" ht="20.75" customHeight="1">
      <c r="A12" s="39">
        <v>7</v>
      </c>
      <c r="B12" s="95"/>
      <c r="C12" s="190"/>
      <c r="D12" s="191"/>
      <c r="E12" s="89"/>
      <c r="F12" s="93"/>
      <c r="G12" s="94"/>
      <c r="H12" s="44"/>
      <c r="I12" s="29" t="str">
        <f>IFERROR(VLOOKUP($C12,Règlement!$A$4:$F$7,3,FALSE)," ")</f>
        <v xml:space="preserve"> </v>
      </c>
      <c r="J12" s="13" t="str">
        <f>IFERROR(VLOOKUP($C12,Règlement!$A$4:$F$7,4,FALSE)," ")</f>
        <v xml:space="preserve"> </v>
      </c>
      <c r="K12" s="13" t="str">
        <f>IFERROR(VLOOKUP($C12,Règlement!$A$4:$F$7,5,FALSE)," ")</f>
        <v xml:space="preserve"> </v>
      </c>
      <c r="L12" s="14" t="str">
        <f>IFERROR(VLOOKUP($C12,Règlement!$A$4:$F$7,6,FALSE)," ")</f>
        <v xml:space="preserve"> </v>
      </c>
      <c r="M12" s="77" t="str">
        <f t="shared" si="3"/>
        <v xml:space="preserve"> </v>
      </c>
      <c r="N12" s="76" t="str">
        <f t="shared" si="4"/>
        <v xml:space="preserve"> </v>
      </c>
      <c r="O12" s="78" t="str">
        <f t="shared" si="5"/>
        <v xml:space="preserve"> </v>
      </c>
      <c r="P12" s="175" t="str">
        <f t="shared" si="7"/>
        <v xml:space="preserve"> </v>
      </c>
      <c r="Q12" s="172"/>
      <c r="R12" s="171" t="str">
        <f t="shared" si="8"/>
        <v xml:space="preserve"> </v>
      </c>
      <c r="S12" s="172"/>
      <c r="U12" s="139"/>
      <c r="V12" s="128"/>
      <c r="W12" s="128"/>
      <c r="X12" s="128"/>
      <c r="Y12" s="128"/>
      <c r="Z12" s="128"/>
      <c r="AA12" s="151"/>
      <c r="AB12" s="147"/>
      <c r="AC12" s="131"/>
      <c r="AD12" s="131"/>
      <c r="AE12" s="140"/>
      <c r="AF12" s="147"/>
      <c r="AG12" s="131"/>
      <c r="AH12" s="140"/>
      <c r="AI12" s="147"/>
      <c r="AJ12" s="131"/>
      <c r="AK12" s="140"/>
    </row>
    <row r="13" spans="1:37" ht="20.75" customHeight="1">
      <c r="A13" s="39">
        <v>8</v>
      </c>
      <c r="B13" s="95"/>
      <c r="C13" s="190"/>
      <c r="D13" s="191"/>
      <c r="E13" s="89"/>
      <c r="F13" s="93"/>
      <c r="G13" s="94"/>
      <c r="H13" s="44"/>
      <c r="I13" s="29" t="str">
        <f>IFERROR(VLOOKUP($C13,Règlement!$A$4:$F$7,3,FALSE)," ")</f>
        <v xml:space="preserve"> </v>
      </c>
      <c r="J13" s="13" t="str">
        <f>IFERROR(VLOOKUP($C13,Règlement!$A$4:$F$7,4,FALSE)," ")</f>
        <v xml:space="preserve"> </v>
      </c>
      <c r="K13" s="13" t="str">
        <f>IFERROR(VLOOKUP($C13,Règlement!$A$4:$F$7,5,FALSE)," ")</f>
        <v xml:space="preserve"> </v>
      </c>
      <c r="L13" s="14" t="str">
        <f>IFERROR(VLOOKUP($C13,Règlement!$A$4:$F$7,6,FALSE)," ")</f>
        <v xml:space="preserve"> </v>
      </c>
      <c r="M13" s="77" t="str">
        <f t="shared" si="3"/>
        <v xml:space="preserve"> </v>
      </c>
      <c r="N13" s="76" t="str">
        <f t="shared" si="4"/>
        <v xml:space="preserve"> </v>
      </c>
      <c r="O13" s="78" t="str">
        <f t="shared" si="5"/>
        <v xml:space="preserve"> </v>
      </c>
      <c r="P13" s="175" t="str">
        <f t="shared" si="7"/>
        <v xml:space="preserve"> </v>
      </c>
      <c r="Q13" s="172"/>
      <c r="R13" s="171" t="str">
        <f t="shared" si="8"/>
        <v xml:space="preserve"> </v>
      </c>
      <c r="S13" s="172"/>
      <c r="U13" s="139"/>
      <c r="V13" s="128"/>
      <c r="W13" s="128"/>
      <c r="X13" s="128"/>
      <c r="Y13" s="128"/>
      <c r="Z13" s="128"/>
      <c r="AA13" s="151"/>
      <c r="AB13" s="147"/>
      <c r="AC13" s="131"/>
      <c r="AD13" s="131"/>
      <c r="AE13" s="140"/>
      <c r="AF13" s="147"/>
      <c r="AG13" s="131"/>
      <c r="AH13" s="140"/>
      <c r="AI13" s="147"/>
      <c r="AJ13" s="131"/>
      <c r="AK13" s="140"/>
    </row>
    <row r="14" spans="1:37" ht="20.75" customHeight="1">
      <c r="A14" s="39">
        <v>9</v>
      </c>
      <c r="B14" s="95"/>
      <c r="C14" s="190"/>
      <c r="D14" s="191"/>
      <c r="E14" s="89"/>
      <c r="F14" s="93"/>
      <c r="G14" s="94"/>
      <c r="H14" s="44"/>
      <c r="I14" s="29" t="str">
        <f>IFERROR(VLOOKUP($C14,Règlement!$A$4:$F$7,3,FALSE)," ")</f>
        <v xml:space="preserve"> </v>
      </c>
      <c r="J14" s="13" t="str">
        <f>IFERROR(VLOOKUP($C14,Règlement!$A$4:$F$7,4,FALSE)," ")</f>
        <v xml:space="preserve"> </v>
      </c>
      <c r="K14" s="13" t="str">
        <f>IFERROR(VLOOKUP($C14,Règlement!$A$4:$F$7,5,FALSE)," ")</f>
        <v xml:space="preserve"> </v>
      </c>
      <c r="L14" s="14" t="str">
        <f>IFERROR(VLOOKUP($C14,Règlement!$A$4:$F$7,6,FALSE)," ")</f>
        <v xml:space="preserve"> </v>
      </c>
      <c r="M14" s="77" t="str">
        <f t="shared" si="3"/>
        <v xml:space="preserve"> </v>
      </c>
      <c r="N14" s="76" t="str">
        <f t="shared" si="4"/>
        <v xml:space="preserve"> </v>
      </c>
      <c r="O14" s="78" t="str">
        <f t="shared" si="5"/>
        <v xml:space="preserve"> </v>
      </c>
      <c r="P14" s="175" t="str">
        <f t="shared" si="7"/>
        <v xml:space="preserve"> </v>
      </c>
      <c r="Q14" s="172"/>
      <c r="R14" s="171" t="str">
        <f t="shared" si="8"/>
        <v xml:space="preserve"> </v>
      </c>
      <c r="S14" s="172"/>
      <c r="U14" s="139"/>
      <c r="V14" s="128"/>
      <c r="W14" s="128"/>
      <c r="X14" s="128"/>
      <c r="Y14" s="128"/>
      <c r="Z14" s="128"/>
      <c r="AA14" s="151"/>
      <c r="AB14" s="147"/>
      <c r="AC14" s="131"/>
      <c r="AD14" s="131"/>
      <c r="AE14" s="140"/>
      <c r="AF14" s="147"/>
      <c r="AG14" s="131"/>
      <c r="AH14" s="140"/>
      <c r="AI14" s="147"/>
      <c r="AJ14" s="131"/>
      <c r="AK14" s="140"/>
    </row>
    <row r="15" spans="1:37" ht="20.75" customHeight="1">
      <c r="A15" s="39">
        <v>10</v>
      </c>
      <c r="B15" s="95"/>
      <c r="C15" s="190"/>
      <c r="D15" s="191"/>
      <c r="E15" s="89"/>
      <c r="F15" s="93"/>
      <c r="G15" s="94"/>
      <c r="H15" s="44"/>
      <c r="I15" s="29" t="str">
        <f>IFERROR(VLOOKUP($C15,Règlement!$A$4:$F$7,3,FALSE)," ")</f>
        <v xml:space="preserve"> </v>
      </c>
      <c r="J15" s="13" t="str">
        <f>IFERROR(VLOOKUP($C15,Règlement!$A$4:$F$7,4,FALSE)," ")</f>
        <v xml:space="preserve"> </v>
      </c>
      <c r="K15" s="13" t="str">
        <f>IFERROR(VLOOKUP($C15,Règlement!$A$4:$F$7,5,FALSE)," ")</f>
        <v xml:space="preserve"> </v>
      </c>
      <c r="L15" s="14" t="str">
        <f>IFERROR(VLOOKUP($C15,Règlement!$A$4:$F$7,6,FALSE)," ")</f>
        <v xml:space="preserve"> </v>
      </c>
      <c r="M15" s="77" t="str">
        <f t="shared" si="3"/>
        <v xml:space="preserve"> </v>
      </c>
      <c r="N15" s="76" t="str">
        <f t="shared" si="4"/>
        <v xml:space="preserve"> </v>
      </c>
      <c r="O15" s="78" t="str">
        <f t="shared" si="5"/>
        <v xml:space="preserve"> </v>
      </c>
      <c r="P15" s="175" t="str">
        <f t="shared" si="7"/>
        <v xml:space="preserve"> </v>
      </c>
      <c r="Q15" s="172"/>
      <c r="R15" s="171" t="str">
        <f t="shared" si="8"/>
        <v xml:space="preserve"> </v>
      </c>
      <c r="S15" s="172"/>
      <c r="U15" s="139"/>
      <c r="V15" s="128"/>
      <c r="W15" s="128"/>
      <c r="X15" s="128"/>
      <c r="Y15" s="128"/>
      <c r="Z15" s="128"/>
      <c r="AA15" s="151"/>
      <c r="AB15" s="147"/>
      <c r="AC15" s="131"/>
      <c r="AD15" s="131"/>
      <c r="AE15" s="140"/>
      <c r="AF15" s="147"/>
      <c r="AG15" s="131"/>
      <c r="AH15" s="140"/>
      <c r="AI15" s="147"/>
      <c r="AJ15" s="131"/>
      <c r="AK15" s="140"/>
    </row>
    <row r="16" spans="1:37" ht="20.75" customHeight="1">
      <c r="A16" s="39">
        <v>11</v>
      </c>
      <c r="B16" s="95"/>
      <c r="C16" s="190"/>
      <c r="D16" s="191"/>
      <c r="E16" s="89"/>
      <c r="F16" s="93"/>
      <c r="G16" s="94"/>
      <c r="H16" s="44"/>
      <c r="I16" s="29" t="str">
        <f>IFERROR(VLOOKUP($C16,Règlement!$A$4:$F$7,3,FALSE)," ")</f>
        <v xml:space="preserve"> </v>
      </c>
      <c r="J16" s="13" t="str">
        <f>IFERROR(VLOOKUP($C16,Règlement!$A$4:$F$7,4,FALSE)," ")</f>
        <v xml:space="preserve"> </v>
      </c>
      <c r="K16" s="13" t="str">
        <f>IFERROR(VLOOKUP($C16,Règlement!$A$4:$F$7,5,FALSE)," ")</f>
        <v xml:space="preserve"> </v>
      </c>
      <c r="L16" s="14" t="str">
        <f>IFERROR(VLOOKUP($C16,Règlement!$A$4:$F$7,6,FALSE)," ")</f>
        <v xml:space="preserve"> </v>
      </c>
      <c r="M16" s="77" t="str">
        <f t="shared" si="3"/>
        <v xml:space="preserve"> </v>
      </c>
      <c r="N16" s="76" t="str">
        <f t="shared" si="4"/>
        <v xml:space="preserve"> </v>
      </c>
      <c r="O16" s="78" t="str">
        <f t="shared" si="5"/>
        <v xml:space="preserve"> </v>
      </c>
      <c r="P16" s="175" t="str">
        <f t="shared" si="7"/>
        <v xml:space="preserve"> </v>
      </c>
      <c r="Q16" s="172"/>
      <c r="R16" s="171" t="str">
        <f t="shared" si="8"/>
        <v xml:space="preserve"> </v>
      </c>
      <c r="S16" s="172"/>
      <c r="U16" s="139"/>
      <c r="V16" s="128"/>
      <c r="W16" s="128"/>
      <c r="X16" s="128"/>
      <c r="Y16" s="128"/>
      <c r="Z16" s="128"/>
      <c r="AA16" s="151"/>
      <c r="AB16" s="147"/>
      <c r="AC16" s="131"/>
      <c r="AD16" s="131"/>
      <c r="AE16" s="140"/>
      <c r="AF16" s="147"/>
      <c r="AG16" s="131"/>
      <c r="AH16" s="140"/>
      <c r="AI16" s="147"/>
      <c r="AJ16" s="131"/>
      <c r="AK16" s="140"/>
    </row>
    <row r="17" spans="1:207" ht="20.75" customHeight="1">
      <c r="A17" s="39">
        <v>12</v>
      </c>
      <c r="B17" s="95"/>
      <c r="C17" s="190"/>
      <c r="D17" s="191"/>
      <c r="E17" s="89"/>
      <c r="F17" s="93"/>
      <c r="G17" s="94"/>
      <c r="H17" s="44"/>
      <c r="I17" s="29" t="str">
        <f>IFERROR(VLOOKUP($C17,Règlement!$A$4:$F$7,3,FALSE)," ")</f>
        <v xml:space="preserve"> </v>
      </c>
      <c r="J17" s="13" t="str">
        <f>IFERROR(VLOOKUP($C17,Règlement!$A$4:$F$7,4,FALSE)," ")</f>
        <v xml:space="preserve"> </v>
      </c>
      <c r="K17" s="13" t="str">
        <f>IFERROR(VLOOKUP($C17,Règlement!$A$4:$F$7,5,FALSE)," ")</f>
        <v xml:space="preserve"> </v>
      </c>
      <c r="L17" s="14" t="str">
        <f>IFERROR(VLOOKUP($C17,Règlement!$A$4:$F$7,6,FALSE)," ")</f>
        <v xml:space="preserve"> </v>
      </c>
      <c r="M17" s="77" t="str">
        <f t="shared" si="3"/>
        <v xml:space="preserve"> </v>
      </c>
      <c r="N17" s="76" t="str">
        <f t="shared" si="4"/>
        <v xml:space="preserve"> </v>
      </c>
      <c r="O17" s="78" t="str">
        <f t="shared" si="5"/>
        <v xml:space="preserve"> </v>
      </c>
      <c r="P17" s="175" t="str">
        <f t="shared" si="7"/>
        <v xml:space="preserve"> </v>
      </c>
      <c r="Q17" s="172"/>
      <c r="R17" s="171" t="str">
        <f t="shared" si="8"/>
        <v xml:space="preserve"> </v>
      </c>
      <c r="S17" s="172"/>
      <c r="U17" s="139"/>
      <c r="V17" s="128"/>
      <c r="W17" s="128"/>
      <c r="X17" s="128"/>
      <c r="Y17" s="128"/>
      <c r="Z17" s="128"/>
      <c r="AA17" s="151"/>
      <c r="AB17" s="147"/>
      <c r="AC17" s="131"/>
      <c r="AD17" s="131"/>
      <c r="AE17" s="140"/>
      <c r="AF17" s="147"/>
      <c r="AG17" s="131"/>
      <c r="AH17" s="140"/>
      <c r="AI17" s="147"/>
      <c r="AJ17" s="131"/>
      <c r="AK17" s="140"/>
    </row>
    <row r="18" spans="1:207" ht="20.75" customHeight="1">
      <c r="A18" s="39">
        <v>13</v>
      </c>
      <c r="B18" s="95"/>
      <c r="C18" s="190"/>
      <c r="D18" s="191"/>
      <c r="E18" s="89"/>
      <c r="F18" s="93"/>
      <c r="G18" s="94"/>
      <c r="H18" s="44"/>
      <c r="I18" s="29" t="str">
        <f>IFERROR(VLOOKUP($C18,Règlement!$A$4:$F$7,3,FALSE)," ")</f>
        <v xml:space="preserve"> </v>
      </c>
      <c r="J18" s="13" t="str">
        <f>IFERROR(VLOOKUP($C18,Règlement!$A$4:$F$7,4,FALSE)," ")</f>
        <v xml:space="preserve"> </v>
      </c>
      <c r="K18" s="13" t="str">
        <f>IFERROR(VLOOKUP($C18,Règlement!$A$4:$F$7,5,FALSE)," ")</f>
        <v xml:space="preserve"> </v>
      </c>
      <c r="L18" s="14" t="str">
        <f>IFERROR(VLOOKUP($C18,Règlement!$A$4:$F$7,6,FALSE)," ")</f>
        <v xml:space="preserve"> </v>
      </c>
      <c r="M18" s="77" t="str">
        <f t="shared" si="3"/>
        <v xml:space="preserve"> </v>
      </c>
      <c r="N18" s="76" t="str">
        <f t="shared" si="4"/>
        <v xml:space="preserve"> </v>
      </c>
      <c r="O18" s="78" t="str">
        <f t="shared" si="5"/>
        <v xml:space="preserve"> </v>
      </c>
      <c r="P18" s="175" t="str">
        <f t="shared" si="7"/>
        <v xml:space="preserve"> </v>
      </c>
      <c r="Q18" s="172"/>
      <c r="R18" s="171" t="str">
        <f t="shared" si="8"/>
        <v xml:space="preserve"> </v>
      </c>
      <c r="S18" s="172"/>
      <c r="U18" s="139"/>
      <c r="V18" s="128"/>
      <c r="W18" s="128"/>
      <c r="X18" s="128"/>
      <c r="Y18" s="128"/>
      <c r="Z18" s="128"/>
      <c r="AA18" s="151"/>
      <c r="AB18" s="147"/>
      <c r="AC18" s="131"/>
      <c r="AD18" s="131"/>
      <c r="AE18" s="140"/>
      <c r="AF18" s="147"/>
      <c r="AG18" s="131"/>
      <c r="AH18" s="140"/>
      <c r="AI18" s="147"/>
      <c r="AJ18" s="131"/>
      <c r="AK18" s="140"/>
    </row>
    <row r="19" spans="1:207" ht="20.75" customHeight="1">
      <c r="A19" s="39">
        <v>14</v>
      </c>
      <c r="B19" s="95"/>
      <c r="C19" s="190"/>
      <c r="D19" s="191"/>
      <c r="E19" s="89"/>
      <c r="F19" s="93"/>
      <c r="G19" s="94"/>
      <c r="H19" s="44"/>
      <c r="I19" s="29" t="str">
        <f>IFERROR(VLOOKUP($C19,Règlement!$A$4:$F$7,3,FALSE)," ")</f>
        <v xml:space="preserve"> </v>
      </c>
      <c r="J19" s="13" t="str">
        <f>IFERROR(VLOOKUP($C19,Règlement!$A$4:$F$7,4,FALSE)," ")</f>
        <v xml:space="preserve"> </v>
      </c>
      <c r="K19" s="13" t="str">
        <f>IFERROR(VLOOKUP($C19,Règlement!$A$4:$F$7,5,FALSE)," ")</f>
        <v xml:space="preserve"> </v>
      </c>
      <c r="L19" s="14" t="str">
        <f>IFERROR(VLOOKUP($C19,Règlement!$A$4:$F$7,6,FALSE)," ")</f>
        <v xml:space="preserve"> </v>
      </c>
      <c r="M19" s="77" t="str">
        <f t="shared" si="3"/>
        <v xml:space="preserve"> </v>
      </c>
      <c r="N19" s="76" t="str">
        <f t="shared" si="4"/>
        <v xml:space="preserve"> </v>
      </c>
      <c r="O19" s="78" t="str">
        <f t="shared" si="5"/>
        <v xml:space="preserve"> </v>
      </c>
      <c r="P19" s="175" t="str">
        <f t="shared" si="7"/>
        <v xml:space="preserve"> </v>
      </c>
      <c r="Q19" s="172"/>
      <c r="R19" s="171" t="str">
        <f t="shared" si="8"/>
        <v xml:space="preserve"> </v>
      </c>
      <c r="S19" s="172"/>
      <c r="U19" s="139"/>
      <c r="V19" s="128"/>
      <c r="W19" s="128"/>
      <c r="X19" s="128"/>
      <c r="Y19" s="128"/>
      <c r="Z19" s="128"/>
      <c r="AA19" s="151"/>
      <c r="AB19" s="147"/>
      <c r="AC19" s="131"/>
      <c r="AD19" s="131"/>
      <c r="AE19" s="140"/>
      <c r="AF19" s="147"/>
      <c r="AG19" s="131"/>
      <c r="AH19" s="140"/>
      <c r="AI19" s="147"/>
      <c r="AJ19" s="131"/>
      <c r="AK19" s="140"/>
    </row>
    <row r="20" spans="1:207" ht="20.75" customHeight="1">
      <c r="A20" s="39">
        <v>15</v>
      </c>
      <c r="B20" s="95"/>
      <c r="C20" s="190"/>
      <c r="D20" s="191"/>
      <c r="E20" s="89"/>
      <c r="F20" s="93"/>
      <c r="G20" s="94"/>
      <c r="H20" s="44"/>
      <c r="I20" s="29" t="str">
        <f>IFERROR(VLOOKUP($C20,Règlement!$A$4:$F$7,3,FALSE)," ")</f>
        <v xml:space="preserve"> </v>
      </c>
      <c r="J20" s="13" t="str">
        <f>IFERROR(VLOOKUP($C20,Règlement!$A$4:$F$7,4,FALSE)," ")</f>
        <v xml:space="preserve"> </v>
      </c>
      <c r="K20" s="13" t="str">
        <f>IFERROR(VLOOKUP($C20,Règlement!$A$4:$F$7,5,FALSE)," ")</f>
        <v xml:space="preserve"> </v>
      </c>
      <c r="L20" s="14" t="str">
        <f>IFERROR(VLOOKUP($C20,Règlement!$A$4:$F$7,6,FALSE)," ")</f>
        <v xml:space="preserve"> </v>
      </c>
      <c r="M20" s="77" t="str">
        <f t="shared" si="3"/>
        <v xml:space="preserve"> </v>
      </c>
      <c r="N20" s="76" t="str">
        <f t="shared" si="4"/>
        <v xml:space="preserve"> </v>
      </c>
      <c r="O20" s="78" t="str">
        <f t="shared" si="5"/>
        <v xml:space="preserve"> </v>
      </c>
      <c r="P20" s="175" t="str">
        <f t="shared" si="7"/>
        <v xml:space="preserve"> </v>
      </c>
      <c r="Q20" s="172"/>
      <c r="R20" s="171" t="str">
        <f t="shared" si="8"/>
        <v xml:space="preserve"> </v>
      </c>
      <c r="S20" s="172"/>
      <c r="U20" s="139"/>
      <c r="V20" s="128"/>
      <c r="W20" s="128"/>
      <c r="X20" s="128"/>
      <c r="Y20" s="128"/>
      <c r="Z20" s="128"/>
      <c r="AA20" s="151"/>
      <c r="AB20" s="147"/>
      <c r="AC20" s="131"/>
      <c r="AD20" s="131"/>
      <c r="AE20" s="140"/>
      <c r="AF20" s="147"/>
      <c r="AG20" s="131"/>
      <c r="AH20" s="140"/>
      <c r="AI20" s="147"/>
      <c r="AJ20" s="131"/>
      <c r="AK20" s="140"/>
    </row>
    <row r="21" spans="1:207" ht="20.75" customHeight="1">
      <c r="A21" s="39">
        <v>16</v>
      </c>
      <c r="B21" s="95"/>
      <c r="C21" s="190"/>
      <c r="D21" s="191"/>
      <c r="E21" s="89"/>
      <c r="F21" s="93"/>
      <c r="G21" s="94"/>
      <c r="H21" s="44"/>
      <c r="I21" s="29" t="str">
        <f>IFERROR(VLOOKUP($C21,Règlement!$A$4:$F$7,3,FALSE)," ")</f>
        <v xml:space="preserve"> </v>
      </c>
      <c r="J21" s="13" t="str">
        <f>IFERROR(VLOOKUP($C21,Règlement!$A$4:$F$7,4,FALSE)," ")</f>
        <v xml:space="preserve"> </v>
      </c>
      <c r="K21" s="13" t="str">
        <f>IFERROR(VLOOKUP($C21,Règlement!$A$4:$F$7,5,FALSE)," ")</f>
        <v xml:space="preserve"> </v>
      </c>
      <c r="L21" s="14" t="str">
        <f>IFERROR(VLOOKUP($C21,Règlement!$A$4:$F$7,6,FALSE)," ")</f>
        <v xml:space="preserve"> </v>
      </c>
      <c r="M21" s="77" t="str">
        <f t="shared" si="3"/>
        <v xml:space="preserve"> </v>
      </c>
      <c r="N21" s="76" t="str">
        <f t="shared" si="4"/>
        <v xml:space="preserve"> </v>
      </c>
      <c r="O21" s="78" t="str">
        <f t="shared" si="5"/>
        <v xml:space="preserve"> </v>
      </c>
      <c r="P21" s="175" t="str">
        <f t="shared" si="7"/>
        <v xml:space="preserve"> </v>
      </c>
      <c r="Q21" s="172"/>
      <c r="R21" s="171" t="str">
        <f t="shared" si="8"/>
        <v xml:space="preserve"> </v>
      </c>
      <c r="S21" s="172"/>
      <c r="U21" s="139"/>
      <c r="V21" s="128"/>
      <c r="W21" s="128"/>
      <c r="X21" s="128"/>
      <c r="Y21" s="128"/>
      <c r="Z21" s="128"/>
      <c r="AA21" s="151"/>
      <c r="AB21" s="147"/>
      <c r="AC21" s="131"/>
      <c r="AD21" s="131"/>
      <c r="AE21" s="140"/>
      <c r="AF21" s="147"/>
      <c r="AG21" s="131"/>
      <c r="AH21" s="140"/>
      <c r="AI21" s="147"/>
      <c r="AJ21" s="131"/>
      <c r="AK21" s="140"/>
    </row>
    <row r="22" spans="1:207" ht="20.75" customHeight="1">
      <c r="A22" s="39">
        <v>17</v>
      </c>
      <c r="B22" s="95"/>
      <c r="C22" s="190"/>
      <c r="D22" s="191"/>
      <c r="E22" s="89"/>
      <c r="F22" s="93"/>
      <c r="G22" s="94"/>
      <c r="H22" s="44"/>
      <c r="I22" s="29" t="str">
        <f>IFERROR(VLOOKUP($C22,Règlement!$A$4:$F$7,3,FALSE)," ")</f>
        <v xml:space="preserve"> </v>
      </c>
      <c r="J22" s="13" t="str">
        <f>IFERROR(VLOOKUP($C22,Règlement!$A$4:$F$7,4,FALSE)," ")</f>
        <v xml:space="preserve"> </v>
      </c>
      <c r="K22" s="13" t="str">
        <f>IFERROR(VLOOKUP($C22,Règlement!$A$4:$F$7,5,FALSE)," ")</f>
        <v xml:space="preserve"> </v>
      </c>
      <c r="L22" s="14" t="str">
        <f>IFERROR(VLOOKUP($C22,Règlement!$A$4:$F$7,6,FALSE)," ")</f>
        <v xml:space="preserve"> </v>
      </c>
      <c r="M22" s="77" t="str">
        <f t="shared" si="3"/>
        <v xml:space="preserve"> </v>
      </c>
      <c r="N22" s="76" t="str">
        <f t="shared" si="4"/>
        <v xml:space="preserve"> </v>
      </c>
      <c r="O22" s="78" t="str">
        <f t="shared" si="5"/>
        <v xml:space="preserve"> </v>
      </c>
      <c r="P22" s="175" t="str">
        <f t="shared" si="7"/>
        <v xml:space="preserve"> </v>
      </c>
      <c r="Q22" s="172"/>
      <c r="R22" s="171" t="str">
        <f t="shared" si="8"/>
        <v xml:space="preserve"> </v>
      </c>
      <c r="S22" s="172"/>
      <c r="U22" s="139"/>
      <c r="V22" s="128"/>
      <c r="W22" s="128"/>
      <c r="X22" s="128"/>
      <c r="Y22" s="128"/>
      <c r="Z22" s="128"/>
      <c r="AA22" s="151"/>
      <c r="AB22" s="147"/>
      <c r="AC22" s="131"/>
      <c r="AD22" s="131"/>
      <c r="AE22" s="140"/>
      <c r="AF22" s="147"/>
      <c r="AG22" s="131"/>
      <c r="AH22" s="140"/>
      <c r="AI22" s="147"/>
      <c r="AJ22" s="131"/>
      <c r="AK22" s="140"/>
    </row>
    <row r="23" spans="1:207" ht="20.75" customHeight="1">
      <c r="A23" s="39">
        <v>18</v>
      </c>
      <c r="B23" s="95"/>
      <c r="C23" s="190"/>
      <c r="D23" s="191"/>
      <c r="E23" s="89"/>
      <c r="F23" s="93"/>
      <c r="G23" s="94"/>
      <c r="H23" s="44"/>
      <c r="I23" s="29" t="str">
        <f>IFERROR(VLOOKUP($C23,Règlement!$A$4:$F$7,3,FALSE)," ")</f>
        <v xml:space="preserve"> </v>
      </c>
      <c r="J23" s="13" t="str">
        <f>IFERROR(VLOOKUP($C23,Règlement!$A$4:$F$7,4,FALSE)," ")</f>
        <v xml:space="preserve"> </v>
      </c>
      <c r="K23" s="13" t="str">
        <f>IFERROR(VLOOKUP($C23,Règlement!$A$4:$F$7,5,FALSE)," ")</f>
        <v xml:space="preserve"> </v>
      </c>
      <c r="L23" s="14" t="str">
        <f>IFERROR(VLOOKUP($C23,Règlement!$A$4:$F$7,6,FALSE)," ")</f>
        <v xml:space="preserve"> </v>
      </c>
      <c r="M23" s="77" t="str">
        <f t="shared" si="3"/>
        <v xml:space="preserve"> </v>
      </c>
      <c r="N23" s="76" t="str">
        <f t="shared" si="4"/>
        <v xml:space="preserve"> </v>
      </c>
      <c r="O23" s="78" t="str">
        <f t="shared" si="5"/>
        <v xml:space="preserve"> </v>
      </c>
      <c r="P23" s="175" t="str">
        <f t="shared" si="7"/>
        <v xml:space="preserve"> </v>
      </c>
      <c r="Q23" s="172"/>
      <c r="R23" s="171" t="str">
        <f t="shared" si="8"/>
        <v xml:space="preserve"> </v>
      </c>
      <c r="S23" s="172"/>
      <c r="U23" s="139"/>
      <c r="V23" s="128"/>
      <c r="W23" s="128"/>
      <c r="X23" s="128"/>
      <c r="Y23" s="128"/>
      <c r="Z23" s="128"/>
      <c r="AA23" s="151"/>
      <c r="AB23" s="147"/>
      <c r="AC23" s="131"/>
      <c r="AD23" s="131"/>
      <c r="AE23" s="140"/>
      <c r="AF23" s="147"/>
      <c r="AG23" s="131"/>
      <c r="AH23" s="140"/>
      <c r="AI23" s="147"/>
      <c r="AJ23" s="131"/>
      <c r="AK23" s="140"/>
    </row>
    <row r="24" spans="1:207" ht="20.75" customHeight="1">
      <c r="A24" s="39">
        <v>19</v>
      </c>
      <c r="B24" s="95"/>
      <c r="C24" s="190"/>
      <c r="D24" s="191"/>
      <c r="E24" s="89"/>
      <c r="F24" s="93"/>
      <c r="G24" s="94"/>
      <c r="H24" s="44"/>
      <c r="I24" s="29" t="str">
        <f>IFERROR(VLOOKUP($C24,Règlement!$A$4:$F$7,3,FALSE)," ")</f>
        <v xml:space="preserve"> </v>
      </c>
      <c r="J24" s="13" t="str">
        <f>IFERROR(VLOOKUP($C24,Règlement!$A$4:$F$7,4,FALSE)," ")</f>
        <v xml:space="preserve"> </v>
      </c>
      <c r="K24" s="13" t="str">
        <f>IFERROR(VLOOKUP($C24,Règlement!$A$4:$F$7,5,FALSE)," ")</f>
        <v xml:space="preserve"> </v>
      </c>
      <c r="L24" s="14" t="str">
        <f>IFERROR(VLOOKUP($C24,Règlement!$A$4:$F$7,6,FALSE)," ")</f>
        <v xml:space="preserve"> </v>
      </c>
      <c r="M24" s="77" t="str">
        <f t="shared" si="3"/>
        <v xml:space="preserve"> </v>
      </c>
      <c r="N24" s="76" t="str">
        <f t="shared" si="4"/>
        <v xml:space="preserve"> </v>
      </c>
      <c r="O24" s="78" t="str">
        <f t="shared" si="5"/>
        <v xml:space="preserve"> </v>
      </c>
      <c r="P24" s="175" t="str">
        <f t="shared" si="7"/>
        <v xml:space="preserve"> </v>
      </c>
      <c r="Q24" s="172"/>
      <c r="R24" s="171" t="str">
        <f t="shared" si="8"/>
        <v xml:space="preserve"> </v>
      </c>
      <c r="S24" s="172"/>
      <c r="U24" s="139"/>
      <c r="V24" s="128"/>
      <c r="W24" s="128"/>
      <c r="X24" s="128"/>
      <c r="Y24" s="128"/>
      <c r="Z24" s="128"/>
      <c r="AA24" s="151"/>
      <c r="AB24" s="147"/>
      <c r="AC24" s="131"/>
      <c r="AD24" s="131"/>
      <c r="AE24" s="140"/>
      <c r="AF24" s="147"/>
      <c r="AG24" s="131"/>
      <c r="AH24" s="140"/>
      <c r="AI24" s="147"/>
      <c r="AJ24" s="131"/>
      <c r="AK24" s="140"/>
    </row>
    <row r="25" spans="1:207" ht="20.75" customHeight="1">
      <c r="A25" s="39">
        <v>20</v>
      </c>
      <c r="B25" s="95"/>
      <c r="C25" s="190"/>
      <c r="D25" s="191"/>
      <c r="E25" s="89"/>
      <c r="F25" s="93"/>
      <c r="G25" s="94"/>
      <c r="H25" s="44"/>
      <c r="I25" s="29" t="str">
        <f>IFERROR(VLOOKUP($C25,Règlement!$A$4:$F$7,3,FALSE)," ")</f>
        <v xml:space="preserve"> </v>
      </c>
      <c r="J25" s="13" t="str">
        <f>IFERROR(VLOOKUP($C25,Règlement!$A$4:$F$7,4,FALSE)," ")</f>
        <v xml:space="preserve"> </v>
      </c>
      <c r="K25" s="13" t="str">
        <f>IFERROR(VLOOKUP($C25,Règlement!$A$4:$F$7,5,FALSE)," ")</f>
        <v xml:space="preserve"> </v>
      </c>
      <c r="L25" s="14" t="str">
        <f>IFERROR(VLOOKUP($C25,Règlement!$A$4:$F$7,6,FALSE)," ")</f>
        <v xml:space="preserve"> </v>
      </c>
      <c r="M25" s="77" t="str">
        <f t="shared" si="3"/>
        <v xml:space="preserve"> </v>
      </c>
      <c r="N25" s="76" t="str">
        <f t="shared" si="4"/>
        <v xml:space="preserve"> </v>
      </c>
      <c r="O25" s="78" t="str">
        <f t="shared" si="5"/>
        <v xml:space="preserve"> </v>
      </c>
      <c r="P25" s="175" t="str">
        <f t="shared" si="7"/>
        <v xml:space="preserve"> </v>
      </c>
      <c r="Q25" s="172"/>
      <c r="R25" s="171" t="str">
        <f t="shared" si="8"/>
        <v xml:space="preserve"> </v>
      </c>
      <c r="S25" s="172"/>
      <c r="U25" s="139"/>
      <c r="V25" s="128"/>
      <c r="W25" s="128"/>
      <c r="X25" s="128"/>
      <c r="Y25" s="128"/>
      <c r="Z25" s="128"/>
      <c r="AA25" s="151"/>
      <c r="AB25" s="147"/>
      <c r="AC25" s="131"/>
      <c r="AD25" s="131"/>
      <c r="AE25" s="140"/>
      <c r="AF25" s="147"/>
      <c r="AG25" s="131"/>
      <c r="AH25" s="140"/>
      <c r="AI25" s="147"/>
      <c r="AJ25" s="131"/>
      <c r="AK25" s="140"/>
    </row>
    <row r="26" spans="1:207" ht="20.75" customHeight="1" thickBot="1">
      <c r="A26" s="40">
        <v>21</v>
      </c>
      <c r="B26" s="96"/>
      <c r="C26" s="185"/>
      <c r="D26" s="186"/>
      <c r="E26" s="97"/>
      <c r="F26" s="98"/>
      <c r="G26" s="99"/>
      <c r="H26" s="44"/>
      <c r="I26" s="30" t="str">
        <f>IFERROR(VLOOKUP($C26,Règlement!$A$4:$F$7,3,FALSE)," ")</f>
        <v xml:space="preserve"> </v>
      </c>
      <c r="J26" s="31" t="str">
        <f>IFERROR(VLOOKUP($C26,Règlement!$A$4:$F$7,4,FALSE)," ")</f>
        <v xml:space="preserve"> </v>
      </c>
      <c r="K26" s="31" t="str">
        <f>IFERROR(VLOOKUP($C26,Règlement!$A$4:$F$7,5,FALSE)," ")</f>
        <v xml:space="preserve"> </v>
      </c>
      <c r="L26" s="75" t="str">
        <f>IFERROR(VLOOKUP($C26,Règlement!$A$4:$F$7,6,FALSE)," ")</f>
        <v xml:space="preserve"> </v>
      </c>
      <c r="M26" s="79" t="str">
        <f t="shared" si="3"/>
        <v xml:space="preserve"> </v>
      </c>
      <c r="N26" s="80" t="str">
        <f t="shared" si="4"/>
        <v xml:space="preserve"> </v>
      </c>
      <c r="O26" s="81" t="str">
        <f t="shared" si="5"/>
        <v xml:space="preserve"> </v>
      </c>
      <c r="P26" s="176" t="str">
        <f t="shared" si="7"/>
        <v xml:space="preserve"> </v>
      </c>
      <c r="Q26" s="174"/>
      <c r="R26" s="173" t="str">
        <f t="shared" si="8"/>
        <v xml:space="preserve"> </v>
      </c>
      <c r="S26" s="174"/>
      <c r="U26" s="141"/>
      <c r="V26" s="142"/>
      <c r="W26" s="142"/>
      <c r="X26" s="142"/>
      <c r="Y26" s="142"/>
      <c r="Z26" s="142"/>
      <c r="AA26" s="152"/>
      <c r="AB26" s="148"/>
      <c r="AC26" s="143"/>
      <c r="AD26" s="143"/>
      <c r="AE26" s="144"/>
      <c r="AF26" s="148"/>
      <c r="AG26" s="143"/>
      <c r="AH26" s="144"/>
      <c r="AI26" s="148"/>
      <c r="AJ26" s="143"/>
      <c r="AK26" s="144"/>
    </row>
    <row r="27" spans="1:207" ht="19.75" customHeight="1" thickBot="1">
      <c r="A27" s="46"/>
      <c r="B27" s="47"/>
      <c r="C27" s="46"/>
      <c r="E27" s="41"/>
      <c r="F27" s="41"/>
      <c r="G27" s="41"/>
      <c r="H27" s="45"/>
      <c r="I27" s="17"/>
      <c r="J27" s="17"/>
      <c r="K27" s="17"/>
      <c r="L27" s="17"/>
      <c r="M27" s="17"/>
      <c r="N27" s="17"/>
      <c r="O27" s="17"/>
      <c r="P27" s="17"/>
      <c r="Q27" s="17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</row>
    <row r="28" spans="1:207" ht="27" customHeight="1" thickBot="1">
      <c r="A28" s="46"/>
      <c r="B28" s="51" t="s">
        <v>21</v>
      </c>
      <c r="C28" s="52" t="s">
        <v>9</v>
      </c>
      <c r="D28" s="61" t="s">
        <v>10</v>
      </c>
      <c r="E28" s="62" t="s">
        <v>22</v>
      </c>
      <c r="F28" s="63" t="s">
        <v>22</v>
      </c>
      <c r="G28" s="64" t="s">
        <v>22</v>
      </c>
      <c r="I28" s="17"/>
      <c r="J28" s="17"/>
      <c r="K28" s="17"/>
      <c r="L28" s="17"/>
      <c r="M28" s="17"/>
      <c r="N28" s="17"/>
      <c r="O28" s="17"/>
      <c r="P28" s="17"/>
      <c r="Q28" s="17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</row>
    <row r="29" spans="1:207" ht="27.25" customHeight="1">
      <c r="A29" s="48" t="str">
        <f>Règlement!A4</f>
        <v>Petit Animal</v>
      </c>
      <c r="B29" s="55">
        <f>Règlement!B4</f>
        <v>4</v>
      </c>
      <c r="C29" s="58">
        <f>COUNTIF($C6:$C26,A29)</f>
        <v>0</v>
      </c>
      <c r="D29" s="72" t="str">
        <f>IF(C29=B29,"ok","manque")</f>
        <v>manque</v>
      </c>
      <c r="E29" s="33" t="str">
        <f ca="1">IFERROR(AVERAGEIF(C6:D26,A29,E6:E26)," ")</f>
        <v xml:space="preserve"> </v>
      </c>
      <c r="F29" s="32" t="str">
        <f>IFERROR(AVERAGEIF(C6:C26,A29,F6:F26)," ")</f>
        <v xml:space="preserve"> </v>
      </c>
      <c r="G29" s="34" t="str">
        <f>IFERROR(AVERAGEIF(C6:C26,A29,G6:G26)," ")</f>
        <v xml:space="preserve"> </v>
      </c>
      <c r="I29" s="17"/>
      <c r="J29" s="17"/>
      <c r="K29" s="17"/>
      <c r="L29" s="17"/>
      <c r="M29" s="17"/>
      <c r="N29" s="17"/>
      <c r="O29" s="17"/>
      <c r="P29" s="17"/>
      <c r="Q29" s="17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</row>
    <row r="30" spans="1:207" ht="20.75" customHeight="1">
      <c r="A30" s="49" t="str">
        <f>Règlement!A5</f>
        <v>Petit Gibier</v>
      </c>
      <c r="B30" s="56">
        <f>Règlement!B5</f>
        <v>6</v>
      </c>
      <c r="C30" s="59">
        <f>COUNTIF($C6:$C26,A30)</f>
        <v>0</v>
      </c>
      <c r="D30" s="73" t="str">
        <f>IF(C30=B30,"ok","manque")</f>
        <v>manque</v>
      </c>
      <c r="E30" s="33" t="str">
        <f>IFERROR(AVERAGEIF($C6:$C26,A30,E6:E26)," ")</f>
        <v xml:space="preserve"> </v>
      </c>
      <c r="F30" s="32" t="str">
        <f>IFERROR(AVERAGEIF($C6:$C26,A30,F6:F26)," ")</f>
        <v xml:space="preserve"> </v>
      </c>
      <c r="G30" s="34" t="str">
        <f>IFERROR(AVERAGEIF($C6:$C26,A30,G6:G26)," ")</f>
        <v xml:space="preserve"> </v>
      </c>
      <c r="I30" s="17"/>
      <c r="J30" s="17"/>
      <c r="K30" s="17"/>
      <c r="L30" s="17"/>
      <c r="M30" s="17"/>
      <c r="N30" s="17"/>
      <c r="O30" s="17"/>
      <c r="P30" s="17"/>
      <c r="Q30" s="17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</row>
    <row r="31" spans="1:207" ht="20.75" customHeight="1">
      <c r="A31" s="49" t="str">
        <f>Règlement!A6</f>
        <v>Moyen Gibier</v>
      </c>
      <c r="B31" s="56">
        <f>Règlement!B6</f>
        <v>7</v>
      </c>
      <c r="C31" s="59">
        <f>COUNTIF($C6:$C26,A31)</f>
        <v>0</v>
      </c>
      <c r="D31" s="73" t="str">
        <f>IF(C31=B31,"ok","manque")</f>
        <v>manque</v>
      </c>
      <c r="E31" s="33" t="str">
        <f>IFERROR(AVERAGEIF($C6:$C26,A31,E6:E26)," ")</f>
        <v xml:space="preserve"> </v>
      </c>
      <c r="F31" s="32" t="str">
        <f>IFERROR(AVERAGEIF($C6:$C26,A31,F6:F26)," ")</f>
        <v xml:space="preserve"> </v>
      </c>
      <c r="G31" s="34" t="str">
        <f>IFERROR(AVERAGEIF($C6:$C26,A31,G6:G26)," ")</f>
        <v xml:space="preserve"> </v>
      </c>
      <c r="I31" s="17"/>
      <c r="J31" s="17"/>
      <c r="K31" s="17"/>
      <c r="L31" s="17"/>
      <c r="M31" s="17"/>
      <c r="N31" s="17"/>
      <c r="O31" s="17"/>
      <c r="P31" s="17"/>
      <c r="Q31" s="17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</row>
    <row r="32" spans="1:207" ht="20.75" customHeight="1" thickBot="1">
      <c r="A32" s="50" t="str">
        <f>Règlement!A7</f>
        <v>Grand Gibier</v>
      </c>
      <c r="B32" s="57">
        <f>Règlement!B7</f>
        <v>4</v>
      </c>
      <c r="C32" s="60">
        <f>COUNTIF($C6:$C26,A32)</f>
        <v>0</v>
      </c>
      <c r="D32" s="74" t="str">
        <f>IF(C32=B32,"ok","manque")</f>
        <v>manque</v>
      </c>
      <c r="E32" s="35" t="str">
        <f>IFERROR(AVERAGEIF($C6:$C26,A32,E6:E26)," ")</f>
        <v xml:space="preserve"> </v>
      </c>
      <c r="F32" s="36" t="str">
        <f>IFERROR(AVERAGEIF($C6:$C26,A32,F6:F26)," ")</f>
        <v xml:space="preserve"> </v>
      </c>
      <c r="G32" s="37" t="str">
        <f>IFERROR(AVERAGEIF($C6:$C26,A32,G6:G26)," ")</f>
        <v xml:space="preserve"> </v>
      </c>
      <c r="I32" s="17"/>
      <c r="J32" s="17"/>
      <c r="K32" s="17"/>
      <c r="L32" s="17"/>
      <c r="M32" s="17"/>
      <c r="N32" s="17"/>
      <c r="O32" s="17"/>
      <c r="P32" s="17"/>
      <c r="Q32" s="17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</row>
    <row r="33" spans="1:207" ht="20.75" customHeight="1" thickBot="1">
      <c r="A33" s="54"/>
      <c r="B33" s="53">
        <f>SUM(B29:B32)</f>
        <v>21</v>
      </c>
      <c r="C33" s="17"/>
      <c r="E33" s="62" t="s">
        <v>8</v>
      </c>
      <c r="F33" s="63" t="s">
        <v>8</v>
      </c>
      <c r="G33" s="64" t="s">
        <v>8</v>
      </c>
      <c r="I33" s="17"/>
      <c r="J33" s="17"/>
      <c r="K33" s="17"/>
      <c r="L33" s="17"/>
      <c r="M33" s="17"/>
      <c r="N33" s="17"/>
      <c r="O33" s="17"/>
      <c r="P33" s="17"/>
      <c r="Q33" s="17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</row>
    <row r="34" spans="1:207" ht="20" customHeight="1" thickBot="1">
      <c r="C34"/>
      <c r="E34" s="68">
        <f>SUM(E6:E26)</f>
        <v>0</v>
      </c>
      <c r="F34" s="69">
        <f t="shared" ref="F34:G34" si="9">SUM(F6:F26)</f>
        <v>0</v>
      </c>
      <c r="G34" s="70">
        <f t="shared" si="9"/>
        <v>0</v>
      </c>
    </row>
    <row r="35" spans="1:207" ht="20" customHeight="1" thickBot="1">
      <c r="B35" s="22" t="s">
        <v>26</v>
      </c>
      <c r="C35" s="66">
        <f>Règlement!C9</f>
        <v>525</v>
      </c>
      <c r="D35" s="67">
        <f>Règlement!D9</f>
        <v>550</v>
      </c>
      <c r="E35" s="71" t="str">
        <f>IF(AND(E34&gt;=C35,E34&lt;=D35),"ok","manque")</f>
        <v>manque</v>
      </c>
    </row>
  </sheetData>
  <sheetProtection selectLockedCells="1"/>
  <mergeCells count="86">
    <mergeCell ref="C5:D5"/>
    <mergeCell ref="P5:Q5"/>
    <mergeCell ref="R5:S5"/>
    <mergeCell ref="A2:A4"/>
    <mergeCell ref="B2:B4"/>
    <mergeCell ref="E2:G3"/>
    <mergeCell ref="I2:L2"/>
    <mergeCell ref="M2:O3"/>
    <mergeCell ref="C2:D4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26:D26"/>
    <mergeCell ref="A1:R1"/>
    <mergeCell ref="P6:Q6"/>
    <mergeCell ref="P7:Q7"/>
    <mergeCell ref="P8:Q8"/>
    <mergeCell ref="P9:Q9"/>
    <mergeCell ref="P10:Q10"/>
    <mergeCell ref="P11:Q11"/>
    <mergeCell ref="P12:Q12"/>
    <mergeCell ref="P13:Q13"/>
    <mergeCell ref="P14:Q14"/>
    <mergeCell ref="P15:Q15"/>
    <mergeCell ref="P16:Q16"/>
    <mergeCell ref="P17:Q17"/>
    <mergeCell ref="P18:Q18"/>
    <mergeCell ref="C21:D21"/>
    <mergeCell ref="P19:Q19"/>
    <mergeCell ref="P20:Q20"/>
    <mergeCell ref="P21:Q21"/>
    <mergeCell ref="P22:Q22"/>
    <mergeCell ref="P23:Q23"/>
    <mergeCell ref="P24:Q24"/>
    <mergeCell ref="P25:Q25"/>
    <mergeCell ref="P26:Q26"/>
    <mergeCell ref="P2:S3"/>
    <mergeCell ref="R6:S6"/>
    <mergeCell ref="R7:S7"/>
    <mergeCell ref="R8:S8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R25:S25"/>
    <mergeCell ref="R26:S26"/>
    <mergeCell ref="R18:S18"/>
    <mergeCell ref="R19:S19"/>
    <mergeCell ref="R20:S20"/>
    <mergeCell ref="R21:S21"/>
    <mergeCell ref="R22:S22"/>
    <mergeCell ref="U1:AK1"/>
    <mergeCell ref="V2:AA2"/>
    <mergeCell ref="AI2:AK3"/>
    <mergeCell ref="R23:S23"/>
    <mergeCell ref="R24:S24"/>
    <mergeCell ref="V3:W3"/>
    <mergeCell ref="X3:Y3"/>
    <mergeCell ref="AB2:AC3"/>
    <mergeCell ref="AD2:AE3"/>
    <mergeCell ref="Z3:AA3"/>
    <mergeCell ref="AF2:AH2"/>
    <mergeCell ref="AF3:AF4"/>
    <mergeCell ref="AG3:AG4"/>
    <mergeCell ref="AH3:AH4"/>
  </mergeCells>
  <conditionalFormatting sqref="M5:O26">
    <cfRule type="containsText" dxfId="11" priority="12" operator="containsText" text="VRAI">
      <formula>NOT(ISERROR(SEARCH("VRAI",M5)))</formula>
    </cfRule>
    <cfRule type="containsText" dxfId="10" priority="13" stopIfTrue="1" operator="containsText" text="FAUX">
      <formula>NOT(ISERROR(FIND(UPPER("FAUX"),UPPER(M5))))</formula>
      <formula>"FAUX"</formula>
    </cfRule>
  </conditionalFormatting>
  <conditionalFormatting sqref="P5:P26 R5:R26">
    <cfRule type="containsText" dxfId="9" priority="19" operator="containsText" text="ok">
      <formula>NOT(ISERROR(SEARCH("ok",P5)))</formula>
    </cfRule>
  </conditionalFormatting>
  <conditionalFormatting sqref="V5:V26">
    <cfRule type="expression" dxfId="7" priority="2">
      <formula>IF(V5&gt;0,$V5&gt;$AB5+$U$3," ")</formula>
    </cfRule>
    <cfRule type="expression" dxfId="6" priority="3">
      <formula>$V5&lt;$AB5-$U$3</formula>
    </cfRule>
  </conditionalFormatting>
  <conditionalFormatting sqref="W5:W26">
    <cfRule type="expression" dxfId="5" priority="9">
      <formula>$U5="Oui"</formula>
    </cfRule>
  </conditionalFormatting>
  <conditionalFormatting sqref="Y5:Y26">
    <cfRule type="expression" dxfId="4" priority="8">
      <formula>$U5="Oui"</formula>
    </cfRule>
  </conditionalFormatting>
  <conditionalFormatting sqref="AA5:AA26">
    <cfRule type="expression" dxfId="3" priority="7">
      <formula>$U5="Oui"</formula>
    </cfRule>
  </conditionalFormatting>
  <conditionalFormatting sqref="AC5:AC26">
    <cfRule type="expression" dxfId="2" priority="6">
      <formula>$U5="Oui"</formula>
    </cfRule>
  </conditionalFormatting>
  <conditionalFormatting sqref="AE5:AE26">
    <cfRule type="expression" dxfId="1" priority="5">
      <formula>$U5="Oui"</formula>
    </cfRule>
  </conditionalFormatting>
  <conditionalFormatting sqref="AI5:AI25">
    <cfRule type="expression" dxfId="0" priority="1" stopIfTrue="1">
      <formula>$AI$5&gt;=$AJ$5</formula>
    </cfRule>
  </conditionalFormatting>
  <pageMargins left="0.98425196850393704" right="0.98425196850393704" top="0.98425196850393704" bottom="0.98425196850393704" header="0.23622047244094491" footer="0.23622047244094491"/>
  <pageSetup scale="44" orientation="landscape"/>
  <headerFooter>
    <oddFooter>&amp;C&amp;"Helvetica Neue,Regular"&amp;12&amp;K000000&amp;P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8" stopIfTrue="1" operator="containsText" id="{646F6508-7965-3644-86BD-429290450A8C}">
            <xm:f>NOT(ISERROR(SEARCH("ok",D29)))</xm:f>
            <xm:f>"ok"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notContainsText" priority="24" operator="notContains" id="{1CD655C6-9CEA-0149-BAC8-3BD756F84D56}">
            <xm:f>ISERROR(SEARCH("ok",D29))</xm:f>
            <xm:f>"ok"</xm:f>
            <x14:dxf>
              <font>
                <color rgb="FF000000"/>
              </font>
              <fill>
                <patternFill patternType="solid">
                  <fgColor indexed="16"/>
                  <bgColor indexed="17"/>
                </patternFill>
              </fill>
            </x14:dxf>
          </x14:cfRule>
          <xm:sqref>D29:D32</xm:sqref>
        </x14:conditionalFormatting>
        <x14:conditionalFormatting xmlns:xm="http://schemas.microsoft.com/office/excel/2006/main">
          <x14:cfRule type="containsText" priority="14" stopIfTrue="1" operator="containsText" id="{06FA801A-B6A9-7D49-8A66-E8638E793F48}">
            <xm:f>NOT(ISERROR(SEARCH("ok",E35)))</xm:f>
            <xm:f>"ok"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notContainsText" priority="15" operator="notContains" id="{4C375DB9-AC5B-5942-8BB0-287537A858FC}">
            <xm:f>ISERROR(SEARCH("ok",E35))</xm:f>
            <xm:f>"ok"</xm:f>
            <x14:dxf>
              <font>
                <color rgb="FF000000"/>
              </font>
              <fill>
                <patternFill patternType="solid">
                  <fgColor indexed="16"/>
                  <bgColor indexed="17"/>
                </patternFill>
              </fill>
            </x14:dxf>
          </x14:cfRule>
          <xm:sqref>E35</xm:sqref>
        </x14:conditionalFormatting>
        <x14:conditionalFormatting xmlns:xm="http://schemas.microsoft.com/office/excel/2006/main">
          <x14:cfRule type="containsText" priority="26" operator="containsText" id="{AE6D6811-F587-D243-9BBD-7D62BBEFF34D}">
            <xm:f>NOT(ISERROR(SEARCH("faux",P5)))</xm:f>
            <xm:f>"faux"</xm:f>
            <x14:dxf>
              <font>
                <color rgb="FF000000"/>
              </font>
              <fill>
                <patternFill patternType="solid">
                  <fgColor indexed="16"/>
                  <bgColor indexed="17"/>
                </patternFill>
              </fill>
            </x14:dxf>
          </x14:cfRule>
          <xm:sqref>P5:P26 R5:R26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39720B66-CE3C-064F-9BDB-9EC1F06079B8}">
          <x14:formula1>
            <xm:f>Règlement!$A$4:$A$7</xm:f>
          </x14:formula1>
          <xm:sqref>C5:C6 H6</xm:sqref>
        </x14:dataValidation>
        <x14:dataValidation type="list" showInputMessage="1" showErrorMessage="1" xr:uid="{118EB0F9-910A-6949-8727-5EBFC09BD9C3}">
          <x14:formula1>
            <xm:f>Règlement!$A$4:$A$7</xm:f>
          </x14:formula1>
          <xm:sqref>C7:C26 H7:H26</xm:sqref>
        </x14:dataValidation>
        <x14:dataValidation type="list" allowBlank="1" showInputMessage="1" showErrorMessage="1" xr:uid="{40973235-7D5E-864F-9D18-CE0E82B47D24}">
          <x14:formula1>
            <xm:f>Règlement!$A$11:$A$12</xm:f>
          </x14:formula1>
          <xm:sqref>U5:U26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N5" sqref="N5"/>
    </sheetView>
  </sheetViews>
  <sheetFormatPr baseColWidth="10" defaultColWidth="16.33203125" defaultRowHeight="20" customHeight="1"/>
  <cols>
    <col min="1" max="6" width="16.33203125" style="1" customWidth="1"/>
    <col min="7" max="7" width="18.83203125" style="1" customWidth="1"/>
    <col min="8" max="16384" width="16.33203125" style="1"/>
  </cols>
  <sheetData>
    <row r="1" spans="1:16" ht="27.75" customHeight="1">
      <c r="A1" s="235" t="s">
        <v>35</v>
      </c>
      <c r="B1" s="235"/>
      <c r="C1" s="235"/>
      <c r="D1" s="235"/>
      <c r="E1" s="235"/>
      <c r="F1" s="235"/>
    </row>
    <row r="2" spans="1:16" ht="15" customHeight="1">
      <c r="A2" s="119" t="s">
        <v>33</v>
      </c>
      <c r="B2" s="2"/>
      <c r="C2" s="114" t="s">
        <v>11</v>
      </c>
      <c r="D2" s="114" t="s">
        <v>11</v>
      </c>
      <c r="E2" s="116" t="s">
        <v>12</v>
      </c>
      <c r="F2" s="118" t="s">
        <v>13</v>
      </c>
      <c r="G2" s="121" t="s">
        <v>50</v>
      </c>
      <c r="I2" s="121" t="s">
        <v>43</v>
      </c>
      <c r="K2" s="122" t="s">
        <v>51</v>
      </c>
      <c r="L2" s="236" t="s">
        <v>56</v>
      </c>
      <c r="M2" s="236"/>
      <c r="N2" s="122" t="s">
        <v>51</v>
      </c>
      <c r="O2" s="236" t="s">
        <v>56</v>
      </c>
      <c r="P2" s="236"/>
    </row>
    <row r="3" spans="1:16" ht="15" customHeight="1">
      <c r="A3" s="3" t="s">
        <v>14</v>
      </c>
      <c r="B3" s="4" t="s">
        <v>15</v>
      </c>
      <c r="C3" s="5" t="s">
        <v>16</v>
      </c>
      <c r="D3" s="5" t="s">
        <v>17</v>
      </c>
      <c r="E3" s="5" t="s">
        <v>17</v>
      </c>
      <c r="F3" s="5" t="s">
        <v>17</v>
      </c>
      <c r="G3" s="5" t="s">
        <v>16</v>
      </c>
      <c r="H3" s="5" t="s">
        <v>17</v>
      </c>
      <c r="I3" s="5" t="s">
        <v>16</v>
      </c>
      <c r="J3" s="5" t="s">
        <v>17</v>
      </c>
      <c r="K3" s="5" t="s">
        <v>52</v>
      </c>
      <c r="L3" s="123" t="s">
        <v>54</v>
      </c>
      <c r="M3" s="123" t="s">
        <v>55</v>
      </c>
      <c r="N3" s="5" t="s">
        <v>53</v>
      </c>
      <c r="O3" s="123" t="s">
        <v>37</v>
      </c>
      <c r="P3" s="123" t="s">
        <v>36</v>
      </c>
    </row>
    <row r="4" spans="1:16" ht="14.75" customHeight="1">
      <c r="A4" s="6" t="s">
        <v>34</v>
      </c>
      <c r="B4" s="7">
        <v>4</v>
      </c>
      <c r="C4" s="115">
        <v>5</v>
      </c>
      <c r="D4" s="115">
        <v>15</v>
      </c>
      <c r="E4" s="117">
        <v>15</v>
      </c>
      <c r="F4" s="8">
        <v>15</v>
      </c>
      <c r="G4" s="1">
        <v>176</v>
      </c>
      <c r="H4" s="1">
        <v>660</v>
      </c>
      <c r="I4" s="1">
        <v>4</v>
      </c>
      <c r="J4" s="1">
        <v>15</v>
      </c>
      <c r="K4" s="122">
        <v>7.5</v>
      </c>
      <c r="L4" s="122">
        <v>6</v>
      </c>
      <c r="M4" s="122">
        <v>9.5</v>
      </c>
      <c r="N4" s="122">
        <v>7.5</v>
      </c>
      <c r="O4" s="122">
        <v>6</v>
      </c>
      <c r="P4" s="122">
        <v>9.5</v>
      </c>
    </row>
    <row r="5" spans="1:16" ht="14.75" customHeight="1">
      <c r="A5" s="65" t="s">
        <v>23</v>
      </c>
      <c r="B5" s="7">
        <v>6</v>
      </c>
      <c r="C5" s="115">
        <v>15</v>
      </c>
      <c r="D5" s="115">
        <v>25</v>
      </c>
      <c r="E5" s="117">
        <v>20</v>
      </c>
      <c r="F5" s="8">
        <v>15</v>
      </c>
      <c r="G5" s="1">
        <v>704</v>
      </c>
      <c r="H5" s="1">
        <v>1584</v>
      </c>
      <c r="I5" s="1">
        <v>4</v>
      </c>
      <c r="J5" s="1">
        <v>9</v>
      </c>
      <c r="K5" s="122">
        <v>7.5</v>
      </c>
      <c r="L5" s="122">
        <v>6</v>
      </c>
      <c r="M5" s="122">
        <v>9.5</v>
      </c>
      <c r="N5" s="122">
        <v>15</v>
      </c>
      <c r="O5" s="122">
        <v>11.5</v>
      </c>
      <c r="P5" s="122">
        <v>18</v>
      </c>
    </row>
    <row r="6" spans="1:16" ht="14.75" customHeight="1">
      <c r="A6" s="65" t="s">
        <v>24</v>
      </c>
      <c r="B6" s="7">
        <v>7</v>
      </c>
      <c r="C6" s="115">
        <v>20</v>
      </c>
      <c r="D6" s="115">
        <v>35</v>
      </c>
      <c r="E6" s="117">
        <v>30</v>
      </c>
      <c r="F6" s="8">
        <v>25</v>
      </c>
      <c r="G6" s="1">
        <v>1590</v>
      </c>
      <c r="H6" s="1">
        <v>3582</v>
      </c>
      <c r="I6" s="1">
        <v>4</v>
      </c>
      <c r="J6" s="1">
        <v>9</v>
      </c>
      <c r="K6" s="122">
        <v>15</v>
      </c>
      <c r="L6" s="122">
        <v>11.5</v>
      </c>
      <c r="M6" s="122">
        <v>18</v>
      </c>
      <c r="N6" s="122">
        <v>22.5</v>
      </c>
      <c r="O6" s="122">
        <v>18</v>
      </c>
      <c r="P6" s="122">
        <v>27.5</v>
      </c>
    </row>
    <row r="7" spans="1:16" ht="14.75" customHeight="1">
      <c r="A7" s="65" t="s">
        <v>25</v>
      </c>
      <c r="B7" s="7">
        <v>4</v>
      </c>
      <c r="C7" s="115">
        <v>30</v>
      </c>
      <c r="D7" s="115">
        <v>40</v>
      </c>
      <c r="E7" s="117">
        <v>35</v>
      </c>
      <c r="F7" s="8">
        <v>30</v>
      </c>
      <c r="G7" s="122">
        <v>2828</v>
      </c>
      <c r="H7" s="122">
        <f>G7*J7</f>
        <v>279972</v>
      </c>
      <c r="I7" s="122">
        <v>4</v>
      </c>
      <c r="J7" s="122">
        <v>99</v>
      </c>
      <c r="K7" s="122">
        <v>15</v>
      </c>
      <c r="L7" s="122">
        <v>11.5</v>
      </c>
      <c r="M7" s="122">
        <v>18</v>
      </c>
      <c r="N7" s="122">
        <v>30</v>
      </c>
      <c r="O7" s="122">
        <v>22.5</v>
      </c>
      <c r="P7" s="122">
        <v>36</v>
      </c>
    </row>
    <row r="8" spans="1:16" ht="14.75" customHeight="1">
      <c r="A8" s="9"/>
      <c r="B8" s="10">
        <f>SUM(B4:B7)</f>
        <v>21</v>
      </c>
      <c r="C8" s="11"/>
      <c r="D8" s="11"/>
      <c r="E8" s="11"/>
      <c r="F8" s="11"/>
    </row>
    <row r="9" spans="1:16" ht="14.75" customHeight="1">
      <c r="A9" s="12" t="s">
        <v>18</v>
      </c>
      <c r="B9" s="6" t="s">
        <v>19</v>
      </c>
      <c r="C9" s="113">
        <v>525</v>
      </c>
      <c r="D9" s="113">
        <v>550</v>
      </c>
      <c r="E9" s="11"/>
      <c r="F9" s="11"/>
    </row>
    <row r="10" spans="1:16" ht="13.5" customHeight="1"/>
    <row r="11" spans="1:16" ht="14.75" customHeight="1">
      <c r="A11" s="121" t="s">
        <v>47</v>
      </c>
    </row>
    <row r="12" spans="1:16" ht="20" customHeight="1">
      <c r="A12" s="121" t="s">
        <v>48</v>
      </c>
    </row>
  </sheetData>
  <mergeCells count="3">
    <mergeCell ref="A1:F1"/>
    <mergeCell ref="L2:M2"/>
    <mergeCell ref="O2:P2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Projet - Nature</vt:lpstr>
      <vt:lpstr>Règlement</vt:lpstr>
      <vt:lpstr>'Projet - Nature'!Zone_d_impression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Frédéric Desplats</cp:lastModifiedBy>
  <dcterms:created xsi:type="dcterms:W3CDTF">2024-10-12T19:59:35Z</dcterms:created>
  <dcterms:modified xsi:type="dcterms:W3CDTF">2025-10-04T15:01:42Z</dcterms:modified>
</cp:coreProperties>
</file>