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derf/Desktop/Archery sound/"/>
    </mc:Choice>
  </mc:AlternateContent>
  <xr:revisionPtr revIDLastSave="0" documentId="13_ncr:1_{A1A6B4B6-A4A8-0045-AA9D-18F6BDF43131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Organisateur" sheetId="4" r:id="rId1"/>
    <sheet name="Arbitre" sheetId="1" r:id="rId2"/>
    <sheet name="Valeurs Règlements" sheetId="2" r:id="rId3"/>
  </sheets>
  <definedNames>
    <definedName name="_xlnm.Print_Area" localSheetId="1">Arbitre!$A$1:$AK$36</definedName>
    <definedName name="_xlnm.Print_Area" localSheetId="0">Organisateur!$A$1:$AK$36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20" i="1"/>
  <c r="E15" i="1"/>
  <c r="E16" i="1"/>
  <c r="P8" i="1" l="1"/>
  <c r="P16" i="1"/>
  <c r="P18" i="1"/>
  <c r="P5" i="1"/>
  <c r="C18" i="1"/>
  <c r="E18" i="1"/>
  <c r="F18" i="1"/>
  <c r="G18" i="1"/>
  <c r="G17" i="1"/>
  <c r="F20" i="1"/>
  <c r="P20" i="1" s="1"/>
  <c r="F12" i="1"/>
  <c r="E10" i="1"/>
  <c r="E12" i="1"/>
  <c r="P12" i="1" s="1"/>
  <c r="F16" i="1"/>
  <c r="C8" i="1"/>
  <c r="L8" i="1" s="1"/>
  <c r="C10" i="1"/>
  <c r="I10" i="1" s="1"/>
  <c r="E7" i="1"/>
  <c r="F7" i="1"/>
  <c r="G7" i="1"/>
  <c r="E8" i="1"/>
  <c r="F8" i="1"/>
  <c r="G8" i="1"/>
  <c r="E9" i="1"/>
  <c r="F9" i="1"/>
  <c r="G9" i="1"/>
  <c r="F10" i="1"/>
  <c r="R10" i="1" s="1"/>
  <c r="G10" i="1"/>
  <c r="E11" i="1"/>
  <c r="F11" i="1"/>
  <c r="G11" i="1"/>
  <c r="G12" i="1"/>
  <c r="E13" i="1"/>
  <c r="P13" i="1" s="1"/>
  <c r="F13" i="1"/>
  <c r="G13" i="1"/>
  <c r="E14" i="1"/>
  <c r="F14" i="1"/>
  <c r="G14" i="1"/>
  <c r="F15" i="1"/>
  <c r="R15" i="1" s="1"/>
  <c r="G15" i="1"/>
  <c r="R16" i="1"/>
  <c r="G16" i="1"/>
  <c r="E17" i="1"/>
  <c r="R17" i="1" s="1"/>
  <c r="F17" i="1"/>
  <c r="E19" i="1"/>
  <c r="F19" i="1"/>
  <c r="G19" i="1"/>
  <c r="G20" i="1"/>
  <c r="E21" i="1"/>
  <c r="F21" i="1"/>
  <c r="G21" i="1"/>
  <c r="E22" i="1"/>
  <c r="R22" i="1" s="1"/>
  <c r="F22" i="1"/>
  <c r="G22" i="1"/>
  <c r="E23" i="1"/>
  <c r="F23" i="1"/>
  <c r="G23" i="1"/>
  <c r="E24" i="1"/>
  <c r="P24" i="1" s="1"/>
  <c r="F24" i="1"/>
  <c r="G24" i="1"/>
  <c r="E25" i="1"/>
  <c r="F25" i="1"/>
  <c r="G25" i="1"/>
  <c r="E26" i="1"/>
  <c r="R26" i="1" s="1"/>
  <c r="F26" i="1"/>
  <c r="G26" i="1"/>
  <c r="F6" i="1"/>
  <c r="G6" i="1"/>
  <c r="E6" i="1"/>
  <c r="R6" i="1" s="1"/>
  <c r="C7" i="1"/>
  <c r="K7" i="1" s="1"/>
  <c r="C9" i="1"/>
  <c r="K9" i="1" s="1"/>
  <c r="C11" i="1"/>
  <c r="C12" i="1"/>
  <c r="C13" i="1"/>
  <c r="C14" i="1"/>
  <c r="C15" i="1"/>
  <c r="C16" i="1"/>
  <c r="C19" i="1"/>
  <c r="C20" i="1"/>
  <c r="C21" i="1"/>
  <c r="C22" i="1"/>
  <c r="C23" i="1"/>
  <c r="C24" i="1"/>
  <c r="C25" i="1"/>
  <c r="C26" i="1"/>
  <c r="C6" i="1"/>
  <c r="N6" i="1" s="1"/>
  <c r="B12" i="1"/>
  <c r="B7" i="1"/>
  <c r="B8" i="1"/>
  <c r="B9" i="1"/>
  <c r="B10" i="1"/>
  <c r="B1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6" i="1"/>
  <c r="D35" i="4"/>
  <c r="C35" i="4"/>
  <c r="G34" i="4"/>
  <c r="F34" i="4"/>
  <c r="E34" i="4"/>
  <c r="E35" i="4" s="1"/>
  <c r="B33" i="4"/>
  <c r="B32" i="4"/>
  <c r="A32" i="4"/>
  <c r="F32" i="4" s="1"/>
  <c r="G31" i="4"/>
  <c r="B31" i="4"/>
  <c r="A31" i="4"/>
  <c r="E31" i="4" s="1"/>
  <c r="G30" i="4"/>
  <c r="F30" i="4"/>
  <c r="B30" i="4"/>
  <c r="A30" i="4"/>
  <c r="C30" i="4" s="1"/>
  <c r="D30" i="4" s="1"/>
  <c r="G29" i="4"/>
  <c r="F29" i="4"/>
  <c r="E29" i="4"/>
  <c r="B29" i="4"/>
  <c r="A29" i="4"/>
  <c r="C29" i="4" s="1"/>
  <c r="D29" i="4" s="1"/>
  <c r="R26" i="4"/>
  <c r="P26" i="4"/>
  <c r="N26" i="4"/>
  <c r="L26" i="4"/>
  <c r="O26" i="4" s="1"/>
  <c r="K26" i="4"/>
  <c r="J26" i="4"/>
  <c r="I26" i="4"/>
  <c r="M26" i="4" s="1"/>
  <c r="R25" i="4"/>
  <c r="P25" i="4"/>
  <c r="L25" i="4"/>
  <c r="O25" i="4" s="1"/>
  <c r="K25" i="4"/>
  <c r="N25" i="4" s="1"/>
  <c r="J25" i="4"/>
  <c r="I25" i="4"/>
  <c r="M25" i="4" s="1"/>
  <c r="R24" i="4"/>
  <c r="P24" i="4"/>
  <c r="L24" i="4"/>
  <c r="O24" i="4" s="1"/>
  <c r="K24" i="4"/>
  <c r="N24" i="4" s="1"/>
  <c r="J24" i="4"/>
  <c r="I24" i="4"/>
  <c r="M24" i="4" s="1"/>
  <c r="R23" i="4"/>
  <c r="P23" i="4"/>
  <c r="L23" i="4"/>
  <c r="O23" i="4" s="1"/>
  <c r="K23" i="4"/>
  <c r="N23" i="4" s="1"/>
  <c r="J23" i="4"/>
  <c r="I23" i="4"/>
  <c r="R22" i="4"/>
  <c r="P22" i="4"/>
  <c r="L22" i="4"/>
  <c r="O22" i="4" s="1"/>
  <c r="K22" i="4"/>
  <c r="N22" i="4" s="1"/>
  <c r="J22" i="4"/>
  <c r="I22" i="4"/>
  <c r="R21" i="4"/>
  <c r="P21" i="4"/>
  <c r="L21" i="4"/>
  <c r="O21" i="4" s="1"/>
  <c r="K21" i="4"/>
  <c r="N21" i="4" s="1"/>
  <c r="J21" i="4"/>
  <c r="I21" i="4"/>
  <c r="M21" i="4" s="1"/>
  <c r="R20" i="4"/>
  <c r="P20" i="4"/>
  <c r="L20" i="4"/>
  <c r="O20" i="4" s="1"/>
  <c r="K20" i="4"/>
  <c r="N20" i="4" s="1"/>
  <c r="J20" i="4"/>
  <c r="I20" i="4"/>
  <c r="M20" i="4" s="1"/>
  <c r="R19" i="4"/>
  <c r="P19" i="4"/>
  <c r="L19" i="4"/>
  <c r="O19" i="4" s="1"/>
  <c r="K19" i="4"/>
  <c r="N19" i="4" s="1"/>
  <c r="J19" i="4"/>
  <c r="I19" i="4"/>
  <c r="M19" i="4" s="1"/>
  <c r="R18" i="4"/>
  <c r="P18" i="4"/>
  <c r="L18" i="4"/>
  <c r="O18" i="4" s="1"/>
  <c r="K18" i="4"/>
  <c r="N18" i="4" s="1"/>
  <c r="J18" i="4"/>
  <c r="I18" i="4"/>
  <c r="M18" i="4" s="1"/>
  <c r="R17" i="4"/>
  <c r="P17" i="4"/>
  <c r="L17" i="4"/>
  <c r="O17" i="4" s="1"/>
  <c r="K17" i="4"/>
  <c r="N17" i="4" s="1"/>
  <c r="J17" i="4"/>
  <c r="I17" i="4"/>
  <c r="M17" i="4" s="1"/>
  <c r="R16" i="4"/>
  <c r="P16" i="4"/>
  <c r="L16" i="4"/>
  <c r="O16" i="4" s="1"/>
  <c r="K16" i="4"/>
  <c r="N16" i="4" s="1"/>
  <c r="J16" i="4"/>
  <c r="I16" i="4"/>
  <c r="M16" i="4" s="1"/>
  <c r="R15" i="4"/>
  <c r="P15" i="4"/>
  <c r="L15" i="4"/>
  <c r="O15" i="4" s="1"/>
  <c r="K15" i="4"/>
  <c r="N15" i="4" s="1"/>
  <c r="J15" i="4"/>
  <c r="I15" i="4"/>
  <c r="R14" i="4"/>
  <c r="P14" i="4"/>
  <c r="L14" i="4"/>
  <c r="O14" i="4" s="1"/>
  <c r="K14" i="4"/>
  <c r="N14" i="4" s="1"/>
  <c r="J14" i="4"/>
  <c r="I14" i="4"/>
  <c r="R13" i="4"/>
  <c r="P13" i="4"/>
  <c r="L13" i="4"/>
  <c r="O13" i="4" s="1"/>
  <c r="K13" i="4"/>
  <c r="N13" i="4" s="1"/>
  <c r="J13" i="4"/>
  <c r="M13" i="4" s="1"/>
  <c r="I13" i="4"/>
  <c r="R12" i="4"/>
  <c r="P12" i="4"/>
  <c r="L12" i="4"/>
  <c r="O12" i="4" s="1"/>
  <c r="K12" i="4"/>
  <c r="N12" i="4" s="1"/>
  <c r="J12" i="4"/>
  <c r="M12" i="4" s="1"/>
  <c r="I12" i="4"/>
  <c r="R11" i="4"/>
  <c r="P11" i="4"/>
  <c r="M11" i="4"/>
  <c r="L11" i="4"/>
  <c r="O11" i="4" s="1"/>
  <c r="K11" i="4"/>
  <c r="N11" i="4" s="1"/>
  <c r="J11" i="4"/>
  <c r="I11" i="4"/>
  <c r="R10" i="4"/>
  <c r="P10" i="4"/>
  <c r="L10" i="4"/>
  <c r="O10" i="4" s="1"/>
  <c r="K10" i="4"/>
  <c r="N10" i="4" s="1"/>
  <c r="J10" i="4"/>
  <c r="I10" i="4"/>
  <c r="M10" i="4" s="1"/>
  <c r="R9" i="4"/>
  <c r="P9" i="4"/>
  <c r="L9" i="4"/>
  <c r="O9" i="4" s="1"/>
  <c r="K9" i="4"/>
  <c r="N9" i="4" s="1"/>
  <c r="J9" i="4"/>
  <c r="I9" i="4"/>
  <c r="M9" i="4" s="1"/>
  <c r="R8" i="4"/>
  <c r="P8" i="4"/>
  <c r="L8" i="4"/>
  <c r="O8" i="4" s="1"/>
  <c r="K8" i="4"/>
  <c r="N8" i="4" s="1"/>
  <c r="J8" i="4"/>
  <c r="I8" i="4"/>
  <c r="R7" i="4"/>
  <c r="P7" i="4"/>
  <c r="L7" i="4"/>
  <c r="O7" i="4" s="1"/>
  <c r="K7" i="4"/>
  <c r="N7" i="4" s="1"/>
  <c r="J7" i="4"/>
  <c r="I7" i="4"/>
  <c r="M7" i="4" s="1"/>
  <c r="R6" i="4"/>
  <c r="P6" i="4"/>
  <c r="L6" i="4"/>
  <c r="O6" i="4" s="1"/>
  <c r="K6" i="4"/>
  <c r="N6" i="4" s="1"/>
  <c r="J6" i="4"/>
  <c r="I6" i="4"/>
  <c r="R5" i="4"/>
  <c r="P5" i="4"/>
  <c r="O5" i="4"/>
  <c r="N5" i="4"/>
  <c r="M5" i="4"/>
  <c r="L5" i="4"/>
  <c r="K5" i="4"/>
  <c r="J5" i="4"/>
  <c r="I5" i="4"/>
  <c r="R5" i="1"/>
  <c r="P21" i="1" l="1"/>
  <c r="R13" i="1"/>
  <c r="P7" i="1"/>
  <c r="P15" i="1"/>
  <c r="R9" i="1"/>
  <c r="R18" i="1"/>
  <c r="P9" i="1"/>
  <c r="R25" i="1"/>
  <c r="P22" i="1"/>
  <c r="R19" i="1"/>
  <c r="R11" i="1"/>
  <c r="R8" i="1"/>
  <c r="P14" i="1"/>
  <c r="P25" i="1"/>
  <c r="R12" i="1"/>
  <c r="K6" i="1"/>
  <c r="J6" i="1"/>
  <c r="M22" i="4"/>
  <c r="M8" i="4"/>
  <c r="M14" i="4"/>
  <c r="M23" i="4"/>
  <c r="L6" i="1"/>
  <c r="O6" i="1" s="1"/>
  <c r="P6" i="1"/>
  <c r="P19" i="1"/>
  <c r="P11" i="1"/>
  <c r="R24" i="1"/>
  <c r="N9" i="1"/>
  <c r="P26" i="1"/>
  <c r="P10" i="1"/>
  <c r="R23" i="1"/>
  <c r="R7" i="1"/>
  <c r="P17" i="1"/>
  <c r="R14" i="1"/>
  <c r="R21" i="1"/>
  <c r="M10" i="1"/>
  <c r="P23" i="1"/>
  <c r="M6" i="4"/>
  <c r="M15" i="4"/>
  <c r="K10" i="1"/>
  <c r="N10" i="1" s="1"/>
  <c r="O8" i="1"/>
  <c r="R20" i="1"/>
  <c r="J10" i="1"/>
  <c r="L10" i="1"/>
  <c r="O10" i="1" s="1"/>
  <c r="N7" i="1"/>
  <c r="J9" i="1"/>
  <c r="J7" i="1"/>
  <c r="I9" i="1"/>
  <c r="M9" i="1" s="1"/>
  <c r="I7" i="1"/>
  <c r="M7" i="1" s="1"/>
  <c r="I8" i="1"/>
  <c r="M8" i="1" s="1"/>
  <c r="I6" i="1"/>
  <c r="M6" i="1" s="1"/>
  <c r="J8" i="1"/>
  <c r="L9" i="1"/>
  <c r="O9" i="1" s="1"/>
  <c r="L7" i="1"/>
  <c r="O7" i="1" s="1"/>
  <c r="K8" i="1"/>
  <c r="N8" i="1" s="1"/>
  <c r="E30" i="4"/>
  <c r="F31" i="4"/>
  <c r="G32" i="4"/>
  <c r="C31" i="4"/>
  <c r="D31" i="4" s="1"/>
  <c r="C32" i="4"/>
  <c r="D32" i="4" s="1"/>
  <c r="E32" i="4"/>
  <c r="B31" i="1" l="1"/>
  <c r="AE5" i="1"/>
  <c r="AD5" i="1"/>
  <c r="AC5" i="1"/>
  <c r="AB5" i="1"/>
  <c r="AG5" i="1"/>
  <c r="AF5" i="1"/>
  <c r="AK5" i="1"/>
  <c r="AJ5" i="1"/>
  <c r="AH5" i="1"/>
  <c r="I5" i="1"/>
  <c r="AI5" i="1" l="1"/>
  <c r="L5" i="1"/>
  <c r="O5" i="1" s="1"/>
  <c r="K5" i="1"/>
  <c r="N5" i="1" s="1"/>
  <c r="J5" i="1"/>
  <c r="G34" i="1"/>
  <c r="F34" i="1"/>
  <c r="E34" i="1"/>
  <c r="A30" i="1"/>
  <c r="C30" i="1" s="1"/>
  <c r="A31" i="1"/>
  <c r="C31" i="1" s="1"/>
  <c r="A32" i="1"/>
  <c r="C32" i="1" s="1"/>
  <c r="A29" i="1"/>
  <c r="C29" i="1" s="1"/>
  <c r="B30" i="1"/>
  <c r="B32" i="1"/>
  <c r="B29" i="1"/>
  <c r="D35" i="1"/>
  <c r="C35" i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1" i="1"/>
  <c r="I12" i="1"/>
  <c r="I13" i="1"/>
  <c r="I14" i="1"/>
  <c r="I15" i="1"/>
  <c r="M15" i="1" s="1"/>
  <c r="I16" i="1"/>
  <c r="M16" i="1" s="1"/>
  <c r="I17" i="1"/>
  <c r="M17" i="1" s="1"/>
  <c r="I18" i="1"/>
  <c r="M18" i="1" s="1"/>
  <c r="I19" i="1"/>
  <c r="M19" i="1" s="1"/>
  <c r="I20" i="1"/>
  <c r="I21" i="1"/>
  <c r="I22" i="1"/>
  <c r="I23" i="1"/>
  <c r="M23" i="1" s="1"/>
  <c r="I24" i="1"/>
  <c r="M24" i="1" s="1"/>
  <c r="I25" i="1"/>
  <c r="M25" i="1" s="1"/>
  <c r="I26" i="1"/>
  <c r="M26" i="1" s="1"/>
  <c r="B9" i="2"/>
  <c r="M13" i="1" l="1"/>
  <c r="M14" i="1"/>
  <c r="M20" i="1"/>
  <c r="M12" i="1"/>
  <c r="M22" i="1"/>
  <c r="M21" i="1"/>
  <c r="M11" i="1"/>
  <c r="M5" i="1"/>
  <c r="E35" i="1"/>
  <c r="E29" i="1"/>
  <c r="F31" i="1"/>
  <c r="F32" i="1"/>
  <c r="G29" i="1"/>
  <c r="F29" i="1"/>
  <c r="E30" i="1"/>
  <c r="G30" i="1"/>
  <c r="F30" i="1"/>
  <c r="E31" i="1"/>
  <c r="G31" i="1"/>
  <c r="E32" i="1"/>
  <c r="G32" i="1"/>
  <c r="D32" i="1"/>
  <c r="D29" i="1"/>
  <c r="D31" i="1"/>
  <c r="D30" i="1"/>
  <c r="B33" i="1"/>
</calcChain>
</file>

<file path=xl/sharedStrings.xml><?xml version="1.0" encoding="utf-8"?>
<sst xmlns="http://schemas.openxmlformats.org/spreadsheetml/2006/main" count="151" uniqueCount="76">
  <si>
    <t>Rouge</t>
  </si>
  <si>
    <t>Bleu</t>
  </si>
  <si>
    <t>Blanc</t>
  </si>
  <si>
    <t>mini</t>
  </si>
  <si>
    <t>maxi</t>
  </si>
  <si>
    <t>A droite grand chène</t>
  </si>
  <si>
    <t>Total</t>
  </si>
  <si>
    <t>Nb effectif</t>
  </si>
  <si>
    <t>Contrôle Nb</t>
  </si>
  <si>
    <t>Pas Rouge</t>
  </si>
  <si>
    <t>Pas bleu</t>
  </si>
  <si>
    <t>Pas Blanc</t>
  </si>
  <si>
    <t>Cible</t>
  </si>
  <si>
    <t xml:space="preserve">Nombre </t>
  </si>
  <si>
    <t>Mini</t>
  </si>
  <si>
    <t>Maxi</t>
  </si>
  <si>
    <t>Total distance</t>
  </si>
  <si>
    <t>officiel</t>
  </si>
  <si>
    <t>Saisie Distances parcours</t>
  </si>
  <si>
    <t>Nb réglementaire répartition par type</t>
  </si>
  <si>
    <t>Moyenne</t>
  </si>
  <si>
    <t>Petit Gibier</t>
  </si>
  <si>
    <t>Moyen Gibier</t>
  </si>
  <si>
    <t>Grand Gibier</t>
  </si>
  <si>
    <t>Fourchette réglementaire Rouge</t>
  </si>
  <si>
    <t>Choix du
type de cible
(liste)</t>
  </si>
  <si>
    <t>Saisie libre des informations
de Localisation</t>
  </si>
  <si>
    <r>
      <t xml:space="preserve">Rappel </t>
    </r>
    <r>
      <rPr>
        <b/>
        <sz val="10"/>
        <color rgb="FF0F1BFF"/>
        <rFont val="Calibri"/>
        <family val="2"/>
      </rPr>
      <t>distances</t>
    </r>
    <r>
      <rPr>
        <sz val="10"/>
        <color indexed="9"/>
        <rFont val="Calibri"/>
        <family val="2"/>
      </rPr>
      <t xml:space="preserve">
selon choix type</t>
    </r>
  </si>
  <si>
    <r>
      <t xml:space="preserve">Contrôle Distances
</t>
    </r>
    <r>
      <rPr>
        <b/>
        <sz val="10"/>
        <color rgb="FF0F1BFF"/>
        <rFont val="Calibri"/>
        <family val="2"/>
      </rPr>
      <t>inter-piquets</t>
    </r>
  </si>
  <si>
    <r>
      <t xml:space="preserve">Contrôle saisies
</t>
    </r>
    <r>
      <rPr>
        <b/>
        <sz val="10"/>
        <color rgb="FF0F1BFF"/>
        <rFont val="Calibri"/>
        <family val="2"/>
      </rPr>
      <t>distances des piquets</t>
    </r>
  </si>
  <si>
    <t>Exemple</t>
  </si>
  <si>
    <t>Nature : 21 cibles</t>
  </si>
  <si>
    <t>Petit Animal</t>
  </si>
  <si>
    <t xml:space="preserve"> Tableau Règle Nature</t>
  </si>
  <si>
    <t>L</t>
  </si>
  <si>
    <t>D</t>
  </si>
  <si>
    <t>± 2 mm</t>
  </si>
  <si>
    <t>zone blessé</t>
  </si>
  <si>
    <t>Min</t>
  </si>
  <si>
    <t>Max</t>
  </si>
  <si>
    <t>Oui</t>
  </si>
  <si>
    <t>Non</t>
  </si>
  <si>
    <t>Mesures en cm</t>
  </si>
  <si>
    <t>Arc Libre</t>
  </si>
  <si>
    <t>Hors Arc Libre</t>
  </si>
  <si>
    <t>Zone Ovale</t>
  </si>
  <si>
    <t>Ronde ?</t>
  </si>
  <si>
    <t xml:space="preserve"> Tué
(Arc Libre)</t>
  </si>
  <si>
    <t xml:space="preserve">Tué </t>
  </si>
  <si>
    <t>Contrôleur de zones marquantes</t>
  </si>
  <si>
    <t>Tué calculé</t>
  </si>
  <si>
    <t>Tué calculé
(Arc Libre)</t>
  </si>
  <si>
    <t>Zone blessé
calculée</t>
  </si>
  <si>
    <t>Rappel
Nbre de fois</t>
  </si>
  <si>
    <t>Nbre x</t>
  </si>
  <si>
    <t>Rappel
Taille arc libre</t>
  </si>
  <si>
    <t>Rappel 
Taille hors libre</t>
  </si>
  <si>
    <t>Calcul des surfaces</t>
  </si>
  <si>
    <t>Nbre de fois</t>
  </si>
  <si>
    <t>Zone Ronde</t>
  </si>
  <si>
    <t>Surface Zone Tué</t>
  </si>
  <si>
    <t>Surface zone Blessé</t>
  </si>
  <si>
    <t>Pas Jaune compris entre</t>
  </si>
  <si>
    <t>et</t>
  </si>
  <si>
    <t>Pas de tir éloignés entre eux au maximum de</t>
  </si>
  <si>
    <t xml:space="preserve">Distance minimum du pas de tir blanc à la cible de </t>
  </si>
  <si>
    <t>du pas rouge</t>
  </si>
  <si>
    <t xml:space="preserve">Règlements sportifs et Arbitrage </t>
  </si>
  <si>
    <t>Numéro
de Cible</t>
  </si>
  <si>
    <t>ORGANISATEUR</t>
  </si>
  <si>
    <t>ARBITRE</t>
  </si>
  <si>
    <r>
      <t xml:space="preserve">Saisie libre des informations de Cible.
</t>
    </r>
    <r>
      <rPr>
        <u/>
        <sz val="7"/>
        <color theme="3"/>
        <rFont val="Calibri"/>
        <family val="2"/>
      </rPr>
      <t>Reportées</t>
    </r>
    <r>
      <rPr>
        <sz val="7"/>
        <color theme="3"/>
        <rFont val="Calibri"/>
        <family val="2"/>
      </rPr>
      <t xml:space="preserve"> depuis l'onglet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 si saisies</t>
    </r>
  </si>
  <si>
    <r>
      <t xml:space="preserve">Choix du type
de cible (liste),
</t>
    </r>
    <r>
      <rPr>
        <u/>
        <sz val="7"/>
        <color theme="3"/>
        <rFont val="Calibri"/>
        <family val="2"/>
      </rPr>
      <t>reporté</t>
    </r>
    <r>
      <rPr>
        <sz val="7"/>
        <color theme="3"/>
        <rFont val="Calibri"/>
        <family val="2"/>
      </rPr>
      <t xml:space="preserve"> depuis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
si possible</t>
    </r>
  </si>
  <si>
    <r>
      <t xml:space="preserve">Saisie Distances parcours
</t>
    </r>
    <r>
      <rPr>
        <u/>
        <sz val="7"/>
        <color theme="3"/>
        <rFont val="Calibri"/>
        <family val="2"/>
      </rPr>
      <t>reportées</t>
    </r>
    <r>
      <rPr>
        <sz val="7"/>
        <color theme="3"/>
        <rFont val="Calibri"/>
        <family val="2"/>
      </rPr>
      <t xml:space="preserve"> depuis "</t>
    </r>
    <r>
      <rPr>
        <sz val="7"/>
        <color theme="8"/>
        <rFont val="Calibri"/>
        <family val="2"/>
      </rPr>
      <t>Organisateur</t>
    </r>
    <r>
      <rPr>
        <sz val="7"/>
        <color theme="3"/>
        <rFont val="Calibri"/>
        <family val="2"/>
      </rPr>
      <t>", si possible</t>
    </r>
  </si>
  <si>
    <t>&lt;----- Déployer les colonnes masquées pour le calculateur de zones marquantes (cibles non homologuées FFTA)</t>
  </si>
  <si>
    <t xml:space="preserve">Lieu - date - numéro projet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</si>
</sst>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m&quot;"/>
    <numFmt numFmtId="165" formatCode="#,##0.0&quot; cm&quot;"/>
    <numFmt numFmtId="166" formatCode="#,##0.0&quot; cm2&quot;"/>
    <numFmt numFmtId="167" formatCode="#,##0.0"/>
    <numFmt numFmtId="168" formatCode="#,##0&quot; cm2&quot;"/>
  </numFmts>
  <fonts count="48">
    <font>
      <sz val="10"/>
      <color indexed="8"/>
      <name val="Helvetica Neue"/>
    </font>
    <font>
      <sz val="12"/>
      <color indexed="8"/>
      <name val="Helvetica Neue"/>
      <family val="2"/>
    </font>
    <font>
      <sz val="10"/>
      <color indexed="9"/>
      <name val="Calibri"/>
      <family val="2"/>
    </font>
    <font>
      <b/>
      <sz val="10"/>
      <color indexed="13"/>
      <name val="Calibri"/>
      <family val="2"/>
    </font>
    <font>
      <b/>
      <sz val="10"/>
      <color indexed="9"/>
      <name val="Calibri"/>
      <family val="2"/>
    </font>
    <font>
      <sz val="10"/>
      <color indexed="13"/>
      <name val="Calibri"/>
      <family val="2"/>
    </font>
    <font>
      <sz val="10"/>
      <color indexed="8"/>
      <name val="Calibri"/>
      <family val="2"/>
    </font>
    <font>
      <b/>
      <sz val="10"/>
      <color indexed="13"/>
      <name val="Helvetica Neue"/>
      <family val="2"/>
    </font>
    <font>
      <sz val="8"/>
      <color indexed="8"/>
      <name val="Calibri"/>
      <family val="2"/>
    </font>
    <font>
      <sz val="9"/>
      <color indexed="9"/>
      <name val="Geneva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9"/>
      <color indexed="8"/>
      <name val="Geneva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rgb="FFC00000"/>
      <name val="Helvetica Neue"/>
      <family val="2"/>
    </font>
    <font>
      <b/>
      <sz val="10"/>
      <color theme="1"/>
      <name val="Helvetica Neue"/>
      <family val="2"/>
    </font>
    <font>
      <b/>
      <sz val="10"/>
      <color theme="1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Helvetica Neue"/>
      <family val="2"/>
    </font>
    <font>
      <sz val="9"/>
      <color indexed="9"/>
      <name val="Geneva"/>
      <family val="2"/>
    </font>
    <font>
      <b/>
      <sz val="9"/>
      <color indexed="8"/>
      <name val="Calibri"/>
      <family val="2"/>
    </font>
    <font>
      <b/>
      <sz val="10"/>
      <color rgb="FF0F1BFF"/>
      <name val="Calibri"/>
      <family val="2"/>
    </font>
    <font>
      <sz val="10"/>
      <color rgb="FFFF0000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9"/>
      <color rgb="FFFF0000"/>
      <name val="Geneva"/>
      <family val="2"/>
    </font>
    <font>
      <sz val="10"/>
      <color indexed="8"/>
      <name val="Helvetica Neue"/>
      <family val="2"/>
    </font>
    <font>
      <b/>
      <sz val="12"/>
      <color indexed="8"/>
      <name val="Helvetica Neue"/>
      <family val="2"/>
    </font>
    <font>
      <sz val="10"/>
      <color theme="0"/>
      <name val="Helvetica Neue"/>
      <family val="2"/>
    </font>
    <font>
      <sz val="10"/>
      <color rgb="FF0070C0"/>
      <name val="Helvetica Neue"/>
      <family val="2"/>
    </font>
    <font>
      <b/>
      <sz val="10"/>
      <color rgb="FF0070C0"/>
      <name val="Helvetica Neue"/>
      <family val="2"/>
    </font>
    <font>
      <b/>
      <i/>
      <sz val="10"/>
      <color theme="0"/>
      <name val="Helv"/>
    </font>
    <font>
      <b/>
      <sz val="10"/>
      <color indexed="8"/>
      <name val="Helvetica Neue"/>
      <family val="2"/>
    </font>
    <font>
      <b/>
      <sz val="12"/>
      <color indexed="8"/>
      <name val="Calibri"/>
      <family val="2"/>
    </font>
    <font>
      <b/>
      <sz val="12"/>
      <color theme="6" tint="-0.249977111117893"/>
      <name val="Helvetica Neue"/>
      <family val="2"/>
    </font>
    <font>
      <b/>
      <i/>
      <sz val="10"/>
      <color indexed="8"/>
      <name val="Helvetica Neue"/>
      <family val="2"/>
    </font>
    <font>
      <i/>
      <sz val="10"/>
      <color indexed="8"/>
      <name val="Helvetica Neue"/>
      <family val="2"/>
    </font>
    <font>
      <sz val="11"/>
      <color indexed="8"/>
      <name val="Calibri"/>
      <family val="2"/>
    </font>
    <font>
      <sz val="10"/>
      <color theme="1"/>
      <name val="Helvetica Neue"/>
      <family val="2"/>
    </font>
    <font>
      <sz val="10"/>
      <name val="Helvetica Neue"/>
      <family val="2"/>
    </font>
    <font>
      <sz val="28"/>
      <color indexed="8"/>
      <name val="Helvetica Neue"/>
      <family val="2"/>
    </font>
    <font>
      <sz val="7"/>
      <color theme="8"/>
      <name val="Calibri"/>
      <family val="2"/>
    </font>
    <font>
      <sz val="7"/>
      <color theme="3"/>
      <name val="Calibri"/>
      <family val="2"/>
    </font>
    <font>
      <u/>
      <sz val="7"/>
      <color theme="3"/>
      <name val="Calibri"/>
      <family val="2"/>
    </font>
    <font>
      <sz val="10"/>
      <color rgb="FFFF0000"/>
      <name val="Helvetica Neue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thin">
        <color indexed="11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5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thin">
        <color indexed="11"/>
      </bottom>
      <diagonal/>
    </border>
    <border>
      <left style="medium">
        <color indexed="64"/>
      </left>
      <right/>
      <top style="thin">
        <color indexed="1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1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12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5"/>
      </bottom>
      <diagonal/>
    </border>
    <border>
      <left style="thin">
        <color indexed="11"/>
      </left>
      <right/>
      <top style="thin">
        <color indexed="15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5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0" fillId="0" borderId="4" xfId="0" applyNumberFormat="1" applyBorder="1">
      <alignment vertical="top" wrapText="1"/>
    </xf>
    <xf numFmtId="49" fontId="14" fillId="5" borderId="20" xfId="0" applyNumberFormat="1" applyFont="1" applyFill="1" applyBorder="1" applyAlignment="1">
      <alignment horizontal="center" vertical="center"/>
    </xf>
    <xf numFmtId="49" fontId="14" fillId="6" borderId="19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 wrapText="1"/>
    </xf>
    <xf numFmtId="49" fontId="14" fillId="6" borderId="22" xfId="0" applyNumberFormat="1" applyFont="1" applyFill="1" applyBorder="1" applyAlignment="1">
      <alignment horizontal="center" vertical="center"/>
    </xf>
    <xf numFmtId="49" fontId="14" fillId="5" borderId="23" xfId="0" applyNumberFormat="1" applyFont="1" applyFill="1" applyBorder="1" applyAlignment="1">
      <alignment horizontal="center" vertical="center"/>
    </xf>
    <xf numFmtId="49" fontId="17" fillId="7" borderId="24" xfId="0" applyNumberFormat="1" applyFont="1" applyFill="1" applyBorder="1" applyAlignment="1">
      <alignment horizontal="center" vertical="center"/>
    </xf>
    <xf numFmtId="49" fontId="14" fillId="5" borderId="18" xfId="0" applyNumberFormat="1" applyFont="1" applyFill="1" applyBorder="1" applyAlignment="1">
      <alignment horizontal="center" vertical="center"/>
    </xf>
    <xf numFmtId="49" fontId="17" fillId="7" borderId="25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4" fillId="4" borderId="37" xfId="0" applyNumberFormat="1" applyFont="1" applyFill="1" applyBorder="1" applyAlignment="1">
      <alignment horizontal="center" vertical="center" wrapText="1"/>
    </xf>
    <xf numFmtId="0" fontId="4" fillId="4" borderId="3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4" borderId="55" xfId="0" applyNumberFormat="1" applyFont="1" applyFill="1" applyBorder="1" applyAlignment="1">
      <alignment horizontal="center" vertical="center" wrapText="1"/>
    </xf>
    <xf numFmtId="49" fontId="2" fillId="4" borderId="37" xfId="0" applyNumberFormat="1" applyFont="1" applyFill="1" applyBorder="1" applyAlignment="1">
      <alignment horizontal="center" vertical="center" wrapText="1"/>
    </xf>
    <xf numFmtId="49" fontId="2" fillId="4" borderId="38" xfId="0" applyNumberFormat="1" applyFont="1" applyFill="1" applyBorder="1" applyAlignment="1">
      <alignment horizontal="center" vertical="center" wrapText="1"/>
    </xf>
    <xf numFmtId="49" fontId="13" fillId="4" borderId="10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0" fillId="4" borderId="10" xfId="0" applyNumberFormat="1" applyFill="1" applyBorder="1" applyAlignment="1">
      <alignment horizontal="center" vertical="top" wrapText="1"/>
    </xf>
    <xf numFmtId="0" fontId="0" fillId="0" borderId="41" xfId="0" applyNumberFormat="1" applyBorder="1">
      <alignment vertical="top" wrapText="1"/>
    </xf>
    <xf numFmtId="0" fontId="6" fillId="4" borderId="12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0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NumberFormat="1" applyFont="1" applyFill="1" applyBorder="1" applyAlignment="1">
      <alignment horizontal="center" vertical="center" wrapText="1"/>
    </xf>
    <xf numFmtId="0" fontId="2" fillId="0" borderId="61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14" fillId="5" borderId="62" xfId="0" applyNumberFormat="1" applyFont="1" applyFill="1" applyBorder="1" applyAlignment="1">
      <alignment horizontal="center" vertical="center"/>
    </xf>
    <xf numFmtId="49" fontId="14" fillId="6" borderId="63" xfId="0" applyNumberFormat="1" applyFont="1" applyFill="1" applyBorder="1" applyAlignment="1">
      <alignment horizontal="center" vertical="center"/>
    </xf>
    <xf numFmtId="49" fontId="17" fillId="7" borderId="64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56" xfId="0" applyNumberFormat="1" applyFont="1" applyFill="1" applyBorder="1" applyAlignment="1">
      <alignment horizontal="center" vertical="center" wrapText="1"/>
    </xf>
    <xf numFmtId="49" fontId="23" fillId="0" borderId="57" xfId="0" applyNumberFormat="1" applyFont="1" applyFill="1" applyBorder="1" applyAlignment="1">
      <alignment horizontal="center" vertical="center" wrapText="1"/>
    </xf>
    <xf numFmtId="49" fontId="23" fillId="0" borderId="58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NumberFormat="1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wrapText="1"/>
    </xf>
    <xf numFmtId="0" fontId="8" fillId="4" borderId="34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29" xfId="0" applyNumberFormat="1" applyFont="1" applyFill="1" applyBorder="1" applyAlignment="1">
      <alignment horizontal="center" vertical="center" wrapText="1"/>
    </xf>
    <xf numFmtId="49" fontId="17" fillId="7" borderId="68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/>
    </xf>
    <xf numFmtId="0" fontId="8" fillId="11" borderId="28" xfId="0" applyFont="1" applyFill="1" applyBorder="1" applyAlignment="1" applyProtection="1">
      <alignment horizontal="center" vertical="center" wrapText="1"/>
    </xf>
    <xf numFmtId="0" fontId="8" fillId="11" borderId="15" xfId="0" applyNumberFormat="1" applyFont="1" applyFill="1" applyBorder="1" applyAlignment="1" applyProtection="1">
      <alignment horizontal="center" vertical="center" wrapText="1"/>
    </xf>
    <xf numFmtId="0" fontId="8" fillId="11" borderId="29" xfId="0" applyNumberFormat="1" applyFont="1" applyFill="1" applyBorder="1" applyAlignment="1" applyProtection="1">
      <alignment horizontal="center" vertical="center" wrapText="1"/>
    </xf>
    <xf numFmtId="49" fontId="26" fillId="6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29" fillId="0" borderId="0" xfId="0" applyNumberFormat="1" applyFont="1">
      <alignment vertical="top" wrapText="1"/>
    </xf>
    <xf numFmtId="0" fontId="29" fillId="10" borderId="35" xfId="0" applyNumberFormat="1" applyFont="1" applyFill="1" applyBorder="1" applyAlignment="1">
      <alignment horizontal="center" vertical="top" wrapText="1"/>
    </xf>
    <xf numFmtId="0" fontId="32" fillId="10" borderId="71" xfId="0" applyNumberFormat="1" applyFont="1" applyFill="1" applyBorder="1" applyAlignment="1">
      <alignment horizontal="center" vertical="top" wrapText="1"/>
    </xf>
    <xf numFmtId="0" fontId="32" fillId="10" borderId="72" xfId="0" applyNumberFormat="1" applyFont="1" applyFill="1" applyBorder="1" applyAlignment="1">
      <alignment horizontal="center" vertical="top" wrapText="1"/>
    </xf>
    <xf numFmtId="0" fontId="32" fillId="10" borderId="74" xfId="0" applyNumberFormat="1" applyFont="1" applyFill="1" applyBorder="1" applyAlignment="1">
      <alignment horizontal="center" vertical="top" wrapText="1"/>
    </xf>
    <xf numFmtId="0" fontId="32" fillId="12" borderId="9" xfId="0" applyNumberFormat="1" applyFont="1" applyFill="1" applyBorder="1" applyAlignment="1">
      <alignment horizontal="center" vertical="top" wrapText="1"/>
    </xf>
    <xf numFmtId="0" fontId="29" fillId="0" borderId="42" xfId="0" applyNumberFormat="1" applyFont="1" applyBorder="1">
      <alignment vertical="top" wrapText="1"/>
    </xf>
    <xf numFmtId="0" fontId="32" fillId="12" borderId="30" xfId="0" applyNumberFormat="1" applyFont="1" applyFill="1" applyBorder="1" applyAlignment="1">
      <alignment horizontal="center" vertical="top" wrapText="1"/>
    </xf>
    <xf numFmtId="0" fontId="32" fillId="12" borderId="31" xfId="0" applyNumberFormat="1" applyFont="1" applyFill="1" applyBorder="1" applyAlignment="1">
      <alignment horizontal="center" vertical="top" wrapText="1"/>
    </xf>
    <xf numFmtId="0" fontId="31" fillId="0" borderId="42" xfId="0" applyNumberFormat="1" applyFont="1" applyBorder="1">
      <alignment vertical="top" wrapText="1"/>
    </xf>
    <xf numFmtId="0" fontId="32" fillId="12" borderId="30" xfId="0" applyNumberFormat="1" applyFont="1" applyFill="1" applyBorder="1" applyAlignment="1">
      <alignment horizontal="center" vertical="center" wrapText="1"/>
    </xf>
    <xf numFmtId="0" fontId="32" fillId="12" borderId="9" xfId="0" applyNumberFormat="1" applyFont="1" applyFill="1" applyBorder="1" applyAlignment="1">
      <alignment horizontal="center" vertical="center" wrapText="1"/>
    </xf>
    <xf numFmtId="0" fontId="32" fillId="12" borderId="31" xfId="0" applyNumberFormat="1" applyFont="1" applyFill="1" applyBorder="1" applyAlignment="1">
      <alignment horizontal="center" vertical="center" wrapText="1"/>
    </xf>
    <xf numFmtId="164" fontId="6" fillId="4" borderId="50" xfId="0" applyNumberFormat="1" applyFont="1" applyFill="1" applyBorder="1" applyAlignment="1">
      <alignment horizontal="center" vertical="center"/>
    </xf>
    <xf numFmtId="164" fontId="6" fillId="4" borderId="52" xfId="0" applyNumberFormat="1" applyFont="1" applyFill="1" applyBorder="1" applyAlignment="1">
      <alignment horizontal="center" vertical="center"/>
    </xf>
    <xf numFmtId="164" fontId="15" fillId="8" borderId="17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164" fontId="16" fillId="7" borderId="17" xfId="0" applyNumberFormat="1" applyFont="1" applyFill="1" applyBorder="1" applyAlignment="1">
      <alignment horizontal="center" vertical="center" wrapText="1"/>
    </xf>
    <xf numFmtId="164" fontId="15" fillId="8" borderId="36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164" fontId="16" fillId="7" borderId="36" xfId="0" applyNumberFormat="1" applyFont="1" applyFill="1" applyBorder="1" applyAlignment="1">
      <alignment horizontal="center" vertical="center" wrapText="1"/>
    </xf>
    <xf numFmtId="164" fontId="15" fillId="8" borderId="10" xfId="0" applyNumberFormat="1" applyFont="1" applyFill="1" applyBorder="1" applyAlignment="1">
      <alignment horizontal="center" vertical="center" wrapText="1"/>
    </xf>
    <xf numFmtId="164" fontId="7" fillId="9" borderId="10" xfId="0" applyNumberFormat="1" applyFont="1" applyFill="1" applyBorder="1" applyAlignment="1">
      <alignment horizontal="center" vertical="center" wrapText="1"/>
    </xf>
    <xf numFmtId="164" fontId="16" fillId="7" borderId="10" xfId="0" applyNumberFormat="1" applyFont="1" applyFill="1" applyBorder="1" applyAlignment="1">
      <alignment horizontal="center" vertical="center" wrapText="1"/>
    </xf>
    <xf numFmtId="164" fontId="6" fillId="11" borderId="28" xfId="0" applyNumberFormat="1" applyFont="1" applyFill="1" applyBorder="1" applyAlignment="1" applyProtection="1">
      <alignment horizontal="center" vertical="center" wrapText="1"/>
    </xf>
    <xf numFmtId="164" fontId="6" fillId="11" borderId="15" xfId="0" applyNumberFormat="1" applyFont="1" applyFill="1" applyBorder="1" applyAlignment="1" applyProtection="1">
      <alignment horizontal="center" vertical="center" wrapText="1"/>
    </xf>
    <xf numFmtId="164" fontId="6" fillId="11" borderId="16" xfId="0" applyNumberFormat="1" applyFont="1" applyFill="1" applyBorder="1" applyAlignment="1" applyProtection="1">
      <alignment horizontal="center" vertical="center" wrapText="1"/>
    </xf>
    <xf numFmtId="164" fontId="6" fillId="4" borderId="28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 wrapText="1"/>
    </xf>
    <xf numFmtId="164" fontId="6" fillId="4" borderId="30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32" xfId="0" applyNumberFormat="1" applyFont="1" applyFill="1" applyBorder="1" applyAlignment="1">
      <alignment horizontal="center" vertical="center" wrapText="1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4" borderId="67" xfId="0" applyNumberFormat="1" applyFont="1" applyFill="1" applyBorder="1" applyAlignment="1">
      <alignment horizontal="center" vertical="center" wrapText="1"/>
    </xf>
    <xf numFmtId="0" fontId="29" fillId="0" borderId="30" xfId="0" applyNumberFormat="1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  <xf numFmtId="165" fontId="0" fillId="11" borderId="30" xfId="0" applyNumberFormat="1" applyFill="1" applyBorder="1" applyAlignment="1">
      <alignment horizontal="center" vertical="center" wrapText="1"/>
    </xf>
    <xf numFmtId="165" fontId="0" fillId="11" borderId="9" xfId="0" applyNumberFormat="1" applyFill="1" applyBorder="1" applyAlignment="1">
      <alignment horizontal="center" vertical="center" wrapText="1"/>
    </xf>
    <xf numFmtId="165" fontId="0" fillId="11" borderId="31" xfId="0" applyNumberFormat="1" applyFill="1" applyBorder="1" applyAlignment="1">
      <alignment horizontal="center" vertical="center" wrapText="1"/>
    </xf>
    <xf numFmtId="166" fontId="0" fillId="4" borderId="30" xfId="0" applyNumberFormat="1" applyFill="1" applyBorder="1" applyAlignment="1">
      <alignment vertical="center" wrapText="1"/>
    </xf>
    <xf numFmtId="166" fontId="0" fillId="4" borderId="9" xfId="0" applyNumberFormat="1" applyFill="1" applyBorder="1" applyAlignment="1">
      <alignment vertical="center" wrapText="1"/>
    </xf>
    <xf numFmtId="166" fontId="0" fillId="4" borderId="31" xfId="0" applyNumberFormat="1" applyFill="1" applyBorder="1" applyAlignment="1">
      <alignment vertical="center" wrapText="1"/>
    </xf>
    <xf numFmtId="0" fontId="29" fillId="0" borderId="30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165" fontId="0" fillId="4" borderId="30" xfId="0" applyNumberFormat="1" applyFill="1" applyBorder="1" applyAlignment="1">
      <alignment vertical="center" wrapText="1"/>
    </xf>
    <xf numFmtId="165" fontId="0" fillId="4" borderId="9" xfId="0" applyNumberFormat="1" applyFill="1" applyBorder="1" applyAlignment="1">
      <alignment vertical="center" wrapText="1"/>
    </xf>
    <xf numFmtId="165" fontId="0" fillId="4" borderId="31" xfId="0" applyNumberFormat="1" applyFill="1" applyBorder="1" applyAlignment="1">
      <alignment vertical="center" wrapText="1"/>
    </xf>
    <xf numFmtId="0" fontId="29" fillId="0" borderId="32" xfId="0" applyNumberFormat="1" applyFont="1" applyBorder="1" applyAlignment="1">
      <alignment vertical="center" wrapText="1"/>
    </xf>
    <xf numFmtId="165" fontId="0" fillId="0" borderId="33" xfId="0" applyNumberFormat="1" applyBorder="1" applyAlignment="1">
      <alignment vertical="center" wrapText="1"/>
    </xf>
    <xf numFmtId="165" fontId="0" fillId="0" borderId="67" xfId="0" applyNumberFormat="1" applyBorder="1" applyAlignment="1">
      <alignment vertical="center" wrapText="1"/>
    </xf>
    <xf numFmtId="165" fontId="0" fillId="4" borderId="32" xfId="0" applyNumberFormat="1" applyFill="1" applyBorder="1" applyAlignment="1">
      <alignment vertical="center" wrapText="1"/>
    </xf>
    <xf numFmtId="165" fontId="0" fillId="4" borderId="33" xfId="0" applyNumberFormat="1" applyFill="1" applyBorder="1" applyAlignment="1">
      <alignment vertical="center" wrapText="1"/>
    </xf>
    <xf numFmtId="165" fontId="0" fillId="4" borderId="34" xfId="0" applyNumberFormat="1" applyFill="1" applyBorder="1" applyAlignment="1">
      <alignment vertical="center" wrapText="1"/>
    </xf>
    <xf numFmtId="166" fontId="0" fillId="4" borderId="32" xfId="0" applyNumberFormat="1" applyFill="1" applyBorder="1" applyAlignment="1">
      <alignment vertical="center" wrapText="1"/>
    </xf>
    <xf numFmtId="166" fontId="0" fillId="4" borderId="33" xfId="0" applyNumberFormat="1" applyFill="1" applyBorder="1" applyAlignment="1">
      <alignment vertical="center" wrapText="1"/>
    </xf>
    <xf numFmtId="166" fontId="0" fillId="4" borderId="34" xfId="0" applyNumberFormat="1" applyFill="1" applyBorder="1" applyAlignment="1">
      <alignment vertical="center" wrapText="1"/>
    </xf>
    <xf numFmtId="167" fontId="0" fillId="11" borderId="30" xfId="0" applyNumberFormat="1" applyFill="1" applyBorder="1" applyAlignment="1">
      <alignment horizontal="center" vertical="center" wrapText="1"/>
    </xf>
    <xf numFmtId="167" fontId="0" fillId="11" borderId="9" xfId="0" applyNumberFormat="1" applyFill="1" applyBorder="1" applyAlignment="1">
      <alignment horizontal="center" vertical="center" wrapText="1"/>
    </xf>
    <xf numFmtId="167" fontId="0" fillId="11" borderId="31" xfId="0" applyNumberFormat="1" applyFill="1" applyBorder="1" applyAlignment="1">
      <alignment horizontal="center" vertical="center" wrapText="1"/>
    </xf>
    <xf numFmtId="167" fontId="0" fillId="4" borderId="30" xfId="0" applyNumberFormat="1" applyFill="1" applyBorder="1" applyAlignment="1">
      <alignment horizontal="center" vertical="center" wrapText="1"/>
    </xf>
    <xf numFmtId="167" fontId="0" fillId="4" borderId="9" xfId="0" applyNumberFormat="1" applyFill="1" applyBorder="1" applyAlignment="1">
      <alignment horizontal="center" vertical="center" wrapText="1"/>
    </xf>
    <xf numFmtId="167" fontId="0" fillId="4" borderId="31" xfId="0" applyNumberFormat="1" applyFill="1" applyBorder="1" applyAlignment="1">
      <alignment horizontal="center" vertical="center" wrapText="1"/>
    </xf>
    <xf numFmtId="167" fontId="0" fillId="4" borderId="32" xfId="0" applyNumberFormat="1" applyFill="1" applyBorder="1" applyAlignment="1">
      <alignment horizontal="center" vertical="center" wrapText="1"/>
    </xf>
    <xf numFmtId="167" fontId="0" fillId="4" borderId="33" xfId="0" applyNumberFormat="1" applyFill="1" applyBorder="1" applyAlignment="1">
      <alignment horizontal="center" vertical="center" wrapText="1"/>
    </xf>
    <xf numFmtId="167" fontId="0" fillId="4" borderId="34" xfId="0" applyNumberFormat="1" applyFill="1" applyBorder="1" applyAlignment="1">
      <alignment horizontal="center" vertical="center" wrapText="1"/>
    </xf>
    <xf numFmtId="164" fontId="11" fillId="8" borderId="3" xfId="0" applyNumberFormat="1" applyFont="1" applyFill="1" applyBorder="1" applyAlignment="1">
      <alignment horizontal="center" vertical="center"/>
    </xf>
    <xf numFmtId="164" fontId="11" fillId="9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34" fillId="5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49" fontId="36" fillId="0" borderId="3" xfId="0" applyNumberFormat="1" applyFon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168" fontId="0" fillId="0" borderId="3" xfId="0" applyNumberForma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/>
    </xf>
    <xf numFmtId="49" fontId="11" fillId="0" borderId="81" xfId="0" applyNumberFormat="1" applyFont="1" applyBorder="1" applyAlignment="1">
      <alignment horizontal="center" vertical="center"/>
    </xf>
    <xf numFmtId="168" fontId="0" fillId="0" borderId="78" xfId="0" applyNumberFormat="1" applyBorder="1" applyAlignment="1">
      <alignment horizontal="center" vertical="center" wrapText="1"/>
    </xf>
    <xf numFmtId="0" fontId="0" fillId="0" borderId="78" xfId="0" applyNumberForma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center" vertical="center"/>
    </xf>
    <xf numFmtId="17" fontId="37" fillId="13" borderId="0" xfId="0" applyNumberFormat="1" applyFont="1" applyFill="1" applyAlignment="1">
      <alignment horizontal="center" vertical="center" wrapText="1"/>
    </xf>
    <xf numFmtId="164" fontId="38" fillId="0" borderId="0" xfId="0" applyNumberFormat="1" applyFont="1" applyAlignment="1">
      <alignment vertical="center" wrapText="1"/>
    </xf>
    <xf numFmtId="0" fontId="38" fillId="0" borderId="0" xfId="0" applyNumberFormat="1" applyFont="1" applyAlignment="1">
      <alignment horizontal="center" vertical="center" wrapText="1"/>
    </xf>
    <xf numFmtId="0" fontId="39" fillId="0" borderId="0" xfId="0" applyNumberFormat="1" applyFont="1">
      <alignment vertical="top" wrapText="1"/>
    </xf>
    <xf numFmtId="164" fontId="15" fillId="7" borderId="15" xfId="0" applyNumberFormat="1" applyFont="1" applyFill="1" applyBorder="1" applyAlignment="1" applyProtection="1">
      <alignment horizontal="center" vertical="center" wrapText="1"/>
    </xf>
    <xf numFmtId="164" fontId="7" fillId="7" borderId="15" xfId="0" applyNumberFormat="1" applyFont="1" applyFill="1" applyBorder="1" applyAlignment="1" applyProtection="1">
      <alignment horizontal="center" vertical="center" wrapText="1"/>
    </xf>
    <xf numFmtId="164" fontId="16" fillId="7" borderId="15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22" fillId="3" borderId="7" xfId="0" applyNumberFormat="1" applyFont="1" applyFill="1" applyBorder="1" applyAlignment="1" applyProtection="1">
      <alignment horizontal="center" vertical="center"/>
      <protection locked="0"/>
    </xf>
    <xf numFmtId="168" fontId="41" fillId="0" borderId="3" xfId="0" applyNumberFormat="1" applyFont="1" applyFill="1" applyBorder="1" applyAlignment="1">
      <alignment horizontal="center" vertical="center" wrapText="1"/>
    </xf>
    <xf numFmtId="0" fontId="41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>
      <alignment vertical="top" wrapText="1"/>
    </xf>
    <xf numFmtId="0" fontId="29" fillId="0" borderId="4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>
      <alignment vertical="top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>
      <alignment vertical="top" wrapText="1"/>
    </xf>
    <xf numFmtId="0" fontId="32" fillId="0" borderId="4" xfId="0" applyNumberFormat="1" applyFont="1" applyFill="1" applyBorder="1" applyAlignment="1">
      <alignment horizontal="center" vertical="top" wrapText="1"/>
    </xf>
    <xf numFmtId="0" fontId="29" fillId="0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Fill="1" applyBorder="1" applyAlignment="1">
      <alignment horizontal="center" vertical="center" wrapText="1"/>
    </xf>
    <xf numFmtId="166" fontId="0" fillId="0" borderId="4" xfId="0" applyNumberFormat="1" applyFill="1" applyBorder="1" applyAlignment="1">
      <alignment vertical="center" wrapText="1"/>
    </xf>
    <xf numFmtId="167" fontId="0" fillId="0" borderId="4" xfId="0" applyNumberForma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vertical="center" wrapText="1"/>
    </xf>
    <xf numFmtId="165" fontId="0" fillId="0" borderId="4" xfId="0" applyNumberFormat="1" applyFill="1" applyBorder="1" applyAlignment="1">
      <alignment vertical="center" wrapText="1"/>
    </xf>
    <xf numFmtId="49" fontId="14" fillId="5" borderId="87" xfId="0" applyNumberFormat="1" applyFont="1" applyFill="1" applyBorder="1" applyAlignment="1">
      <alignment horizontal="center" vertical="center"/>
    </xf>
    <xf numFmtId="49" fontId="14" fillId="6" borderId="88" xfId="0" applyNumberFormat="1" applyFont="1" applyFill="1" applyBorder="1" applyAlignment="1">
      <alignment horizontal="center" vertical="center"/>
    </xf>
    <xf numFmtId="49" fontId="14" fillId="6" borderId="89" xfId="0" applyNumberFormat="1" applyFont="1" applyFill="1" applyBorder="1" applyAlignment="1">
      <alignment horizontal="center" vertical="center"/>
    </xf>
    <xf numFmtId="49" fontId="17" fillId="7" borderId="90" xfId="0" applyNumberFormat="1" applyFont="1" applyFill="1" applyBorder="1" applyAlignment="1">
      <alignment horizontal="center" vertical="center"/>
    </xf>
    <xf numFmtId="49" fontId="0" fillId="11" borderId="93" xfId="0" applyNumberFormat="1" applyFill="1" applyBorder="1" applyAlignment="1" applyProtection="1">
      <alignment horizontal="left" vertical="center" wrapText="1"/>
    </xf>
    <xf numFmtId="49" fontId="25" fillId="11" borderId="93" xfId="0" applyNumberFormat="1" applyFont="1" applyFill="1" applyBorder="1" applyAlignment="1" applyProtection="1">
      <alignment horizontal="center" vertical="center" wrapText="1"/>
    </xf>
    <xf numFmtId="164" fontId="15" fillId="11" borderId="93" xfId="0" applyNumberFormat="1" applyFont="1" applyFill="1" applyBorder="1" applyAlignment="1" applyProtection="1">
      <alignment horizontal="center" vertical="center" wrapText="1"/>
    </xf>
    <xf numFmtId="164" fontId="7" fillId="11" borderId="93" xfId="0" applyNumberFormat="1" applyFont="1" applyFill="1" applyBorder="1" applyAlignment="1" applyProtection="1">
      <alignment horizontal="center" vertical="center" wrapText="1"/>
    </xf>
    <xf numFmtId="164" fontId="16" fillId="11" borderId="93" xfId="0" applyNumberFormat="1" applyFont="1" applyFill="1" applyBorder="1" applyAlignment="1" applyProtection="1">
      <alignment horizontal="center" vertical="center" wrapText="1"/>
    </xf>
    <xf numFmtId="164" fontId="15" fillId="7" borderId="70" xfId="0" applyNumberFormat="1" applyFont="1" applyFill="1" applyBorder="1" applyAlignment="1" applyProtection="1">
      <alignment horizontal="center" vertical="center" wrapText="1"/>
    </xf>
    <xf numFmtId="164" fontId="15" fillId="7" borderId="9" xfId="0" applyNumberFormat="1" applyFont="1" applyFill="1" applyBorder="1" applyAlignment="1" applyProtection="1">
      <alignment horizontal="center" vertical="center" wrapText="1"/>
    </xf>
    <xf numFmtId="49" fontId="14" fillId="5" borderId="97" xfId="0" applyNumberFormat="1" applyFont="1" applyFill="1" applyBorder="1" applyAlignment="1">
      <alignment horizontal="center" vertical="center"/>
    </xf>
    <xf numFmtId="0" fontId="4" fillId="4" borderId="65" xfId="0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64" fontId="15" fillId="7" borderId="33" xfId="0" applyNumberFormat="1" applyFont="1" applyFill="1" applyBorder="1" applyAlignment="1" applyProtection="1">
      <alignment horizontal="center" vertical="center" wrapText="1"/>
    </xf>
    <xf numFmtId="164" fontId="15" fillId="7" borderId="66" xfId="0" applyNumberFormat="1" applyFont="1" applyFill="1" applyBorder="1" applyAlignment="1" applyProtection="1">
      <alignment horizontal="center" vertical="center" wrapText="1"/>
    </xf>
    <xf numFmtId="164" fontId="15" fillId="7" borderId="31" xfId="0" applyNumberFormat="1" applyFont="1" applyFill="1" applyBorder="1" applyAlignment="1" applyProtection="1">
      <alignment horizontal="center" vertical="center" wrapText="1"/>
    </xf>
    <xf numFmtId="164" fontId="15" fillId="7" borderId="34" xfId="0" applyNumberFormat="1" applyFont="1" applyFill="1" applyBorder="1" applyAlignment="1" applyProtection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70" xfId="0" applyNumberFormat="1" applyFont="1" applyFill="1" applyBorder="1" applyAlignment="1">
      <alignment horizontal="center" vertical="center" wrapText="1"/>
    </xf>
    <xf numFmtId="49" fontId="2" fillId="2" borderId="98" xfId="0" applyNumberFormat="1" applyFont="1" applyFill="1" applyBorder="1" applyAlignment="1">
      <alignment horizontal="center" vertical="center" wrapText="1"/>
    </xf>
    <xf numFmtId="49" fontId="2" fillId="2" borderId="99" xfId="0" applyNumberFormat="1" applyFont="1" applyFill="1" applyBorder="1" applyAlignment="1">
      <alignment horizontal="center" vertical="center" wrapText="1"/>
    </xf>
    <xf numFmtId="49" fontId="2" fillId="2" borderId="100" xfId="0" applyNumberFormat="1" applyFont="1" applyFill="1" applyBorder="1" applyAlignment="1">
      <alignment horizontal="center" vertical="center" wrapText="1"/>
    </xf>
    <xf numFmtId="49" fontId="17" fillId="7" borderId="101" xfId="0" applyNumberFormat="1" applyFont="1" applyFill="1" applyBorder="1" applyAlignment="1">
      <alignment horizontal="center" vertical="center"/>
    </xf>
    <xf numFmtId="49" fontId="14" fillId="6" borderId="25" xfId="0" applyNumberFormat="1" applyFont="1" applyFill="1" applyBorder="1" applyAlignment="1">
      <alignment horizontal="center" vertical="center"/>
    </xf>
    <xf numFmtId="49" fontId="14" fillId="6" borderId="18" xfId="0" applyNumberFormat="1" applyFont="1" applyFill="1" applyBorder="1" applyAlignment="1">
      <alignment horizontal="center" vertical="center"/>
    </xf>
    <xf numFmtId="164" fontId="6" fillId="11" borderId="102" xfId="0" applyNumberFormat="1" applyFont="1" applyFill="1" applyBorder="1" applyAlignment="1" applyProtection="1">
      <alignment horizontal="center" vertical="center" wrapText="1"/>
    </xf>
    <xf numFmtId="164" fontId="6" fillId="11" borderId="103" xfId="0" applyNumberFormat="1" applyFont="1" applyFill="1" applyBorder="1" applyAlignment="1" applyProtection="1">
      <alignment horizontal="center" vertical="center" wrapText="1"/>
    </xf>
    <xf numFmtId="0" fontId="8" fillId="11" borderId="103" xfId="0" applyFont="1" applyFill="1" applyBorder="1" applyAlignment="1" applyProtection="1">
      <alignment horizontal="center" vertical="center" wrapText="1"/>
    </xf>
    <xf numFmtId="0" fontId="8" fillId="11" borderId="103" xfId="0" applyNumberFormat="1" applyFont="1" applyFill="1" applyBorder="1" applyAlignment="1" applyProtection="1">
      <alignment horizontal="center" vertical="center" wrapText="1"/>
    </xf>
    <xf numFmtId="0" fontId="0" fillId="7" borderId="70" xfId="0" applyFill="1" applyBorder="1" applyAlignment="1" applyProtection="1">
      <alignment horizontal="left" vertical="center" wrapText="1" indent="1"/>
      <protection locked="0"/>
    </xf>
    <xf numFmtId="0" fontId="0" fillId="7" borderId="9" xfId="0" applyFill="1" applyBorder="1" applyAlignment="1" applyProtection="1">
      <alignment horizontal="left" vertical="center" wrapText="1" indent="1"/>
      <protection locked="0"/>
    </xf>
    <xf numFmtId="0" fontId="0" fillId="7" borderId="33" xfId="0" applyFill="1" applyBorder="1" applyAlignment="1" applyProtection="1">
      <alignment horizontal="left" vertical="center" wrapText="1" indent="1"/>
      <protection locked="0"/>
    </xf>
    <xf numFmtId="0" fontId="0" fillId="7" borderId="13" xfId="0" applyFill="1" applyBorder="1" applyAlignment="1" applyProtection="1">
      <alignment horizontal="left" vertical="center" wrapText="1" indent="1"/>
      <protection locked="0"/>
    </xf>
    <xf numFmtId="0" fontId="42" fillId="7" borderId="13" xfId="0" applyFont="1" applyFill="1" applyBorder="1" applyAlignment="1" applyProtection="1">
      <alignment horizontal="left" vertical="center" wrapText="1" indent="1"/>
      <protection locked="0"/>
    </xf>
    <xf numFmtId="0" fontId="0" fillId="7" borderId="14" xfId="0" applyFill="1" applyBorder="1" applyAlignment="1" applyProtection="1">
      <alignment horizontal="left" vertical="center" wrapText="1" indent="1"/>
      <protection locked="0"/>
    </xf>
    <xf numFmtId="0" fontId="4" fillId="4" borderId="55" xfId="0" applyNumberFormat="1" applyFont="1" applyFill="1" applyBorder="1" applyAlignment="1">
      <alignment horizontal="center" vertical="center" wrapText="1"/>
    </xf>
    <xf numFmtId="0" fontId="8" fillId="4" borderId="104" xfId="0" applyFont="1" applyFill="1" applyBorder="1" applyAlignment="1">
      <alignment horizontal="center" vertical="center" wrapText="1"/>
    </xf>
    <xf numFmtId="0" fontId="8" fillId="4" borderId="96" xfId="0" applyNumberFormat="1" applyFont="1" applyFill="1" applyBorder="1" applyAlignment="1">
      <alignment horizontal="center" vertical="center" wrapText="1"/>
    </xf>
    <xf numFmtId="0" fontId="8" fillId="4" borderId="73" xfId="0" applyNumberFormat="1" applyFont="1" applyFill="1" applyBorder="1" applyAlignment="1">
      <alignment horizontal="center" vertical="center" wrapText="1"/>
    </xf>
    <xf numFmtId="0" fontId="8" fillId="4" borderId="16" xfId="0" applyNumberFormat="1" applyFont="1" applyFill="1" applyBorder="1" applyAlignment="1">
      <alignment horizontal="center" vertical="center" wrapText="1"/>
    </xf>
    <xf numFmtId="0" fontId="8" fillId="4" borderId="105" xfId="0" applyNumberFormat="1" applyFont="1" applyFill="1" applyBorder="1" applyAlignment="1">
      <alignment horizontal="center" vertical="center" wrapText="1"/>
    </xf>
    <xf numFmtId="0" fontId="47" fillId="0" borderId="4" xfId="0" applyNumberFormat="1" applyFont="1" applyBorder="1" applyAlignment="1">
      <alignment vertical="top"/>
    </xf>
    <xf numFmtId="0" fontId="43" fillId="0" borderId="39" xfId="0" applyNumberFormat="1" applyFont="1" applyBorder="1" applyAlignment="1">
      <alignment horizontal="center" vertical="center" wrapText="1"/>
    </xf>
    <xf numFmtId="0" fontId="43" fillId="0" borderId="46" xfId="0" applyNumberFormat="1" applyFont="1" applyBorder="1" applyAlignment="1">
      <alignment horizontal="center" vertical="center" wrapText="1"/>
    </xf>
    <xf numFmtId="0" fontId="43" fillId="0" borderId="41" xfId="0" applyNumberFormat="1" applyFont="1" applyBorder="1" applyAlignment="1">
      <alignment horizontal="center" vertical="center" wrapText="1"/>
    </xf>
    <xf numFmtId="0" fontId="43" fillId="0" borderId="42" xfId="0" applyNumberFormat="1" applyFont="1" applyBorder="1" applyAlignment="1">
      <alignment horizontal="center" vertical="center" wrapText="1"/>
    </xf>
    <xf numFmtId="0" fontId="43" fillId="0" borderId="4" xfId="0" applyNumberFormat="1" applyFont="1" applyBorder="1" applyAlignment="1">
      <alignment horizontal="center" vertical="center" wrapText="1"/>
    </xf>
    <xf numFmtId="0" fontId="43" fillId="0" borderId="43" xfId="0" applyNumberFormat="1" applyFont="1" applyBorder="1" applyAlignment="1">
      <alignment horizontal="center" vertical="center" wrapText="1"/>
    </xf>
    <xf numFmtId="0" fontId="43" fillId="0" borderId="40" xfId="0" applyNumberFormat="1" applyFont="1" applyBorder="1" applyAlignment="1">
      <alignment horizontal="center" vertical="center" wrapText="1"/>
    </xf>
    <xf numFmtId="0" fontId="43" fillId="0" borderId="45" xfId="0" applyNumberFormat="1" applyFont="1" applyBorder="1" applyAlignment="1">
      <alignment horizontal="center" vertical="center" wrapText="1"/>
    </xf>
    <xf numFmtId="0" fontId="43" fillId="0" borderId="44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0" fontId="40" fillId="0" borderId="57" xfId="0" applyFont="1" applyBorder="1" applyAlignment="1">
      <alignment horizontal="center" vertical="center" wrapText="1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>
      <alignment horizontal="center" vertical="center" wrapText="1"/>
    </xf>
    <xf numFmtId="49" fontId="5" fillId="11" borderId="94" xfId="0" applyNumberFormat="1" applyFont="1" applyFill="1" applyBorder="1" applyAlignment="1" applyProtection="1">
      <alignment horizontal="center" vertical="center" wrapText="1"/>
    </xf>
    <xf numFmtId="49" fontId="5" fillId="11" borderId="95" xfId="0" applyNumberFormat="1" applyFont="1" applyFill="1" applyBorder="1" applyAlignment="1" applyProtection="1">
      <alignment horizontal="center" vertical="center" wrapText="1"/>
    </xf>
    <xf numFmtId="0" fontId="40" fillId="0" borderId="84" xfId="0" applyFont="1" applyBorder="1" applyAlignment="1">
      <alignment horizontal="center" vertical="center" wrapText="1"/>
    </xf>
    <xf numFmtId="49" fontId="5" fillId="0" borderId="60" xfId="0" applyNumberFormat="1" applyFont="1" applyBorder="1" applyAlignment="1" applyProtection="1">
      <alignment horizontal="center" vertical="center" wrapText="1"/>
      <protection locked="0"/>
    </xf>
    <xf numFmtId="49" fontId="5" fillId="0" borderId="86" xfId="0" applyNumberFormat="1" applyFont="1" applyBorder="1" applyAlignment="1" applyProtection="1">
      <alignment horizontal="center" vertical="center" wrapText="1"/>
      <protection locked="0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29" fillId="0" borderId="4" xfId="0" applyNumberFormat="1" applyFont="1" applyFill="1" applyBorder="1" applyAlignment="1">
      <alignment horizontal="center" vertical="top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49" fontId="18" fillId="10" borderId="39" xfId="0" applyNumberFormat="1" applyFont="1" applyFill="1" applyBorder="1" applyAlignment="1">
      <alignment horizontal="center" vertical="center" wrapText="1"/>
    </xf>
    <xf numFmtId="49" fontId="18" fillId="10" borderId="46" xfId="0" applyNumberFormat="1" applyFont="1" applyFill="1" applyBorder="1" applyAlignment="1">
      <alignment horizontal="center" vertical="center" wrapText="1"/>
    </xf>
    <xf numFmtId="49" fontId="18" fillId="10" borderId="41" xfId="0" applyNumberFormat="1" applyFont="1" applyFill="1" applyBorder="1" applyAlignment="1">
      <alignment horizontal="center" vertical="center" wrapText="1"/>
    </xf>
    <xf numFmtId="49" fontId="18" fillId="10" borderId="48" xfId="0" applyNumberFormat="1" applyFont="1" applyFill="1" applyBorder="1" applyAlignment="1">
      <alignment horizontal="center" vertical="center" wrapText="1"/>
    </xf>
    <xf numFmtId="49" fontId="18" fillId="10" borderId="49" xfId="0" applyNumberFormat="1" applyFont="1" applyFill="1" applyBorder="1" applyAlignment="1">
      <alignment horizontal="center" vertical="center" wrapText="1"/>
    </xf>
    <xf numFmtId="49" fontId="18" fillId="10" borderId="54" xfId="0" applyNumberFormat="1" applyFont="1" applyFill="1" applyBorder="1" applyAlignment="1">
      <alignment horizontal="center" vertical="center" wrapText="1"/>
    </xf>
    <xf numFmtId="49" fontId="18" fillId="2" borderId="50" xfId="0" applyNumberFormat="1" applyFont="1" applyFill="1" applyBorder="1" applyAlignment="1">
      <alignment horizontal="center" vertical="center" wrapText="1"/>
    </xf>
    <xf numFmtId="49" fontId="18" fillId="2" borderId="51" xfId="0" applyNumberFormat="1" applyFont="1" applyFill="1" applyBorder="1" applyAlignment="1">
      <alignment horizontal="center" vertical="center" wrapText="1"/>
    </xf>
    <xf numFmtId="49" fontId="18" fillId="2" borderId="52" xfId="0" applyNumberFormat="1" applyFont="1" applyFill="1" applyBorder="1" applyAlignment="1">
      <alignment horizontal="center" vertical="center" wrapText="1"/>
    </xf>
    <xf numFmtId="49" fontId="18" fillId="2" borderId="39" xfId="0" applyNumberFormat="1" applyFont="1" applyFill="1" applyBorder="1" applyAlignment="1">
      <alignment horizontal="center" vertical="center" wrapText="1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49" fontId="18" fillId="2" borderId="45" xfId="0" applyNumberFormat="1" applyFont="1" applyFill="1" applyBorder="1" applyAlignment="1">
      <alignment horizontal="center" vertical="center" wrapText="1"/>
    </xf>
    <xf numFmtId="49" fontId="18" fillId="2" borderId="44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43" xfId="0" applyNumberFormat="1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top" wrapText="1"/>
    </xf>
    <xf numFmtId="49" fontId="5" fillId="11" borderId="91" xfId="0" applyNumberFormat="1" applyFont="1" applyFill="1" applyBorder="1" applyAlignment="1" applyProtection="1">
      <alignment horizontal="center" vertical="center" wrapText="1"/>
    </xf>
    <xf numFmtId="49" fontId="5" fillId="11" borderId="92" xfId="0" applyNumberFormat="1" applyFont="1" applyFill="1" applyBorder="1" applyAlignment="1" applyProtection="1">
      <alignment horizontal="center" vertical="center" wrapText="1"/>
    </xf>
    <xf numFmtId="0" fontId="40" fillId="11" borderId="106" xfId="0" applyFont="1" applyFill="1" applyBorder="1" applyAlignment="1">
      <alignment horizontal="center" vertical="center" wrapText="1"/>
    </xf>
    <xf numFmtId="0" fontId="40" fillId="11" borderId="85" xfId="0" applyFont="1" applyFill="1" applyBorder="1" applyAlignment="1">
      <alignment horizontal="center" vertical="center" wrapText="1"/>
    </xf>
    <xf numFmtId="0" fontId="2" fillId="10" borderId="7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49" fontId="2" fillId="10" borderId="46" xfId="0" applyNumberFormat="1" applyFont="1" applyFill="1" applyBorder="1" applyAlignment="1">
      <alignment horizontal="center" vertical="center" wrapText="1"/>
    </xf>
    <xf numFmtId="0" fontId="18" fillId="10" borderId="70" xfId="0" applyFont="1" applyFill="1" applyBorder="1" applyAlignment="1">
      <alignment horizontal="center" vertical="center" wrapText="1"/>
    </xf>
    <xf numFmtId="0" fontId="0" fillId="0" borderId="70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29" fillId="0" borderId="50" xfId="0" applyNumberFormat="1" applyFont="1" applyBorder="1" applyAlignment="1">
      <alignment horizontal="center" vertical="top" wrapText="1"/>
    </xf>
    <xf numFmtId="0" fontId="29" fillId="0" borderId="46" xfId="0" applyNumberFormat="1" applyFont="1" applyBorder="1" applyAlignment="1">
      <alignment horizontal="center" vertical="top" wrapText="1"/>
    </xf>
    <xf numFmtId="0" fontId="29" fillId="0" borderId="41" xfId="0" applyNumberFormat="1" applyFont="1" applyBorder="1" applyAlignment="1">
      <alignment horizontal="center" vertical="top" wrapText="1"/>
    </xf>
    <xf numFmtId="0" fontId="33" fillId="10" borderId="65" xfId="0" applyNumberFormat="1" applyFont="1" applyFill="1" applyBorder="1" applyAlignment="1">
      <alignment horizontal="center" vertical="top" wrapText="1"/>
    </xf>
    <xf numFmtId="0" fontId="33" fillId="10" borderId="70" xfId="0" applyNumberFormat="1" applyFont="1" applyFill="1" applyBorder="1" applyAlignment="1">
      <alignment horizontal="center" vertical="top" wrapText="1"/>
    </xf>
    <xf numFmtId="0" fontId="33" fillId="10" borderId="73" xfId="0" applyNumberFormat="1" applyFont="1" applyFill="1" applyBorder="1" applyAlignment="1">
      <alignment horizontal="center" vertical="top" wrapText="1"/>
    </xf>
    <xf numFmtId="0" fontId="32" fillId="12" borderId="39" xfId="0" applyNumberFormat="1" applyFont="1" applyFill="1" applyBorder="1" applyAlignment="1">
      <alignment horizontal="center" vertical="center" wrapText="1"/>
    </xf>
    <xf numFmtId="0" fontId="32" fillId="12" borderId="46" xfId="0" applyNumberFormat="1" applyFont="1" applyFill="1" applyBorder="1" applyAlignment="1">
      <alignment horizontal="center" vertical="center" wrapText="1"/>
    </xf>
    <xf numFmtId="0" fontId="32" fillId="12" borderId="41" xfId="0" applyNumberFormat="1" applyFont="1" applyFill="1" applyBorder="1" applyAlignment="1">
      <alignment horizontal="center" vertical="center" wrapText="1"/>
    </xf>
    <xf numFmtId="0" fontId="32" fillId="12" borderId="77" xfId="0" applyNumberFormat="1" applyFont="1" applyFill="1" applyBorder="1" applyAlignment="1">
      <alignment horizontal="center" vertical="center" wrapText="1"/>
    </xf>
    <xf numFmtId="0" fontId="32" fillId="12" borderId="75" xfId="0" applyNumberFormat="1" applyFont="1" applyFill="1" applyBorder="1" applyAlignment="1">
      <alignment horizontal="center" vertical="center" wrapText="1"/>
    </xf>
    <xf numFmtId="0" fontId="32" fillId="12" borderId="76" xfId="0" applyNumberFormat="1" applyFont="1" applyFill="1" applyBorder="1" applyAlignment="1">
      <alignment horizontal="center" vertical="center" wrapText="1"/>
    </xf>
    <xf numFmtId="0" fontId="32" fillId="10" borderId="30" xfId="0" applyNumberFormat="1" applyFont="1" applyFill="1" applyBorder="1" applyAlignment="1">
      <alignment horizontal="center" vertical="top" wrapText="1"/>
    </xf>
    <xf numFmtId="0" fontId="32" fillId="10" borderId="9" xfId="0" applyNumberFormat="1" applyFont="1" applyFill="1" applyBorder="1" applyAlignment="1">
      <alignment horizontal="center" vertical="top" wrapText="1"/>
    </xf>
    <xf numFmtId="0" fontId="32" fillId="12" borderId="65" xfId="0" applyNumberFormat="1" applyFont="1" applyFill="1" applyBorder="1" applyAlignment="1">
      <alignment horizontal="center" vertical="center" wrapText="1"/>
    </xf>
    <xf numFmtId="0" fontId="32" fillId="12" borderId="70" xfId="0" applyNumberFormat="1" applyFont="1" applyFill="1" applyBorder="1" applyAlignment="1">
      <alignment horizontal="center" vertical="center" wrapText="1"/>
    </xf>
    <xf numFmtId="0" fontId="32" fillId="12" borderId="30" xfId="0" applyNumberFormat="1" applyFont="1" applyFill="1" applyBorder="1" applyAlignment="1">
      <alignment horizontal="center" vertical="center" wrapText="1"/>
    </xf>
    <xf numFmtId="0" fontId="32" fillId="12" borderId="9" xfId="0" applyNumberFormat="1" applyFont="1" applyFill="1" applyBorder="1" applyAlignment="1">
      <alignment horizontal="center" vertical="center" wrapText="1"/>
    </xf>
    <xf numFmtId="0" fontId="32" fillId="12" borderId="66" xfId="0" applyNumberFormat="1" applyFont="1" applyFill="1" applyBorder="1" applyAlignment="1">
      <alignment horizontal="center" vertical="center" wrapText="1"/>
    </xf>
    <xf numFmtId="0" fontId="32" fillId="12" borderId="31" xfId="0" applyNumberFormat="1" applyFont="1" applyFill="1" applyBorder="1" applyAlignment="1">
      <alignment horizontal="center" vertical="center" wrapText="1"/>
    </xf>
    <xf numFmtId="0" fontId="32" fillId="10" borderId="11" xfId="0" applyNumberFormat="1" applyFont="1" applyFill="1" applyBorder="1" applyAlignment="1">
      <alignment horizontal="center" vertical="top" wrapText="1"/>
    </xf>
    <xf numFmtId="0" fontId="32" fillId="4" borderId="65" xfId="0" applyNumberFormat="1" applyFont="1" applyFill="1" applyBorder="1" applyAlignment="1">
      <alignment horizontal="center" vertical="center" wrapText="1"/>
    </xf>
    <xf numFmtId="0" fontId="32" fillId="4" borderId="70" xfId="0" applyNumberFormat="1" applyFont="1" applyFill="1" applyBorder="1" applyAlignment="1">
      <alignment horizontal="center" vertical="center" wrapText="1"/>
    </xf>
    <xf numFmtId="0" fontId="32" fillId="4" borderId="66" xfId="0" applyNumberFormat="1" applyFont="1" applyFill="1" applyBorder="1" applyAlignment="1">
      <alignment horizontal="center" vertical="center" wrapText="1"/>
    </xf>
    <xf numFmtId="0" fontId="32" fillId="4" borderId="30" xfId="0" applyNumberFormat="1" applyFont="1" applyFill="1" applyBorder="1" applyAlignment="1">
      <alignment horizontal="center" vertical="center" wrapText="1"/>
    </xf>
    <xf numFmtId="0" fontId="32" fillId="4" borderId="9" xfId="0" applyNumberFormat="1" applyFont="1" applyFill="1" applyBorder="1" applyAlignment="1">
      <alignment horizontal="center" vertical="center" wrapText="1"/>
    </xf>
    <xf numFmtId="0" fontId="32" fillId="4" borderId="3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left" vertical="center" wrapText="1"/>
    </xf>
    <xf numFmtId="0" fontId="37" fillId="13" borderId="0" xfId="0" applyNumberFormat="1" applyFont="1" applyFill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9" fontId="26" fillId="5" borderId="80" xfId="0" applyNumberFormat="1" applyFont="1" applyFill="1" applyBorder="1" applyAlignment="1">
      <alignment horizontal="center" vertical="center"/>
    </xf>
    <xf numFmtId="49" fontId="26" fillId="5" borderId="83" xfId="0" applyNumberFormat="1" applyFont="1" applyFill="1" applyBorder="1" applyAlignment="1">
      <alignment horizontal="center" vertical="center"/>
    </xf>
    <xf numFmtId="0" fontId="35" fillId="0" borderId="75" xfId="0" applyNumberFormat="1" applyFont="1" applyBorder="1" applyAlignment="1">
      <alignment horizontal="center" vertical="center" wrapText="1"/>
    </xf>
    <xf numFmtId="0" fontId="35" fillId="0" borderId="9" xfId="0" applyNumberFormat="1" applyFon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center" vertical="center"/>
    </xf>
    <xf numFmtId="0" fontId="35" fillId="0" borderId="78" xfId="0" applyNumberFormat="1" applyFont="1" applyFill="1" applyBorder="1" applyAlignment="1">
      <alignment horizontal="center" vertical="center" wrapText="1"/>
    </xf>
    <xf numFmtId="0" fontId="35" fillId="0" borderId="69" xfId="0" applyNumberFormat="1" applyFont="1" applyFill="1" applyBorder="1" applyAlignment="1">
      <alignment horizontal="center" vertical="center" wrapText="1"/>
    </xf>
    <xf numFmtId="0" fontId="35" fillId="0" borderId="79" xfId="0" applyNumberFormat="1" applyFont="1" applyFill="1" applyBorder="1" applyAlignment="1">
      <alignment horizontal="center" vertical="center" wrapText="1"/>
    </xf>
    <xf numFmtId="0" fontId="35" fillId="0" borderId="82" xfId="0" applyNumberFormat="1" applyFont="1" applyFill="1" applyBorder="1" applyAlignment="1">
      <alignment horizontal="center" vertical="center" wrapText="1"/>
    </xf>
    <xf numFmtId="49" fontId="36" fillId="0" borderId="53" xfId="0" applyNumberFormat="1" applyFon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006100"/>
      </font>
      <fill>
        <patternFill>
          <bgColor rgb="FFC6EF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strike val="0"/>
        <color rgb="FF0070C0"/>
      </font>
      <fill>
        <patternFill>
          <bgColor theme="6" tint="0.7999816888943144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lor theme="8" tint="-0.499984740745262"/>
      </font>
      <fill>
        <patternFill>
          <bgColor theme="6" tint="0.79998168889431442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u/>
        <color rgb="FF0070C0"/>
      </font>
    </dxf>
    <dxf>
      <font>
        <b/>
        <i val="0"/>
        <strike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0000"/>
      </font>
      <fill>
        <patternFill patternType="solid">
          <fgColor indexed="16"/>
          <bgColor indexed="17"/>
        </patternFill>
      </fill>
    </dxf>
    <dxf>
      <font>
        <color rgb="FF006100"/>
      </font>
      <fill>
        <patternFill>
          <bgColor rgb="FFC6EF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F1BFF"/>
      <rgbColor rgb="FFBDC0BF"/>
      <rgbColor rgb="FFA5A5A5"/>
      <rgbColor rgb="FF020201"/>
      <rgbColor rgb="FF0432FF"/>
      <rgbColor rgb="FFFEFE9F"/>
      <rgbColor rgb="FF3F3F3F"/>
      <rgbColor rgb="00000000"/>
      <rgbColor rgb="E5FF9781"/>
      <rgbColor rgb="FFDBDBDB"/>
      <rgbColor rgb="FFA6A6A6"/>
      <rgbColor rgb="FFFCF305"/>
      <rgbColor rgb="FFFDFDC7"/>
      <rgbColor rgb="FFD7FDD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110436</xdr:colOff>
      <xdr:row>32</xdr:row>
      <xdr:rowOff>202464</xdr:rowOff>
    </xdr:from>
    <xdr:to>
      <xdr:col>19</xdr:col>
      <xdr:colOff>41598</xdr:colOff>
      <xdr:row>35</xdr:row>
      <xdr:rowOff>119617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EB48F1-4144-2346-8890-1A344C85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9636" y="8800364"/>
          <a:ext cx="680462" cy="679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298174</xdr:colOff>
      <xdr:row>26</xdr:row>
      <xdr:rowOff>187739</xdr:rowOff>
    </xdr:from>
    <xdr:to>
      <xdr:col>18</xdr:col>
      <xdr:colOff>159394</xdr:colOff>
      <xdr:row>35</xdr:row>
      <xdr:rowOff>220870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A30C86-8370-AA40-9172-061B4C9F7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6858000"/>
          <a:ext cx="3722521" cy="2484783"/>
        </a:xfrm>
        <a:prstGeom prst="rect">
          <a:avLst/>
        </a:prstGeom>
      </xdr:spPr>
    </xdr:pic>
    <xdr:clientData/>
  </xdr:twoCellAnchor>
  <xdr:twoCellAnchor editAs="oneCell">
    <xdr:from>
      <xdr:col>17</xdr:col>
      <xdr:colOff>110436</xdr:colOff>
      <xdr:row>32</xdr:row>
      <xdr:rowOff>202464</xdr:rowOff>
    </xdr:from>
    <xdr:to>
      <xdr:col>19</xdr:col>
      <xdr:colOff>41598</xdr:colOff>
      <xdr:row>35</xdr:row>
      <xdr:rowOff>119617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C19EF2-3269-AF49-B3A8-522F65EF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4784" y="8669131"/>
          <a:ext cx="685800" cy="69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418E-9B33-D14C-856E-8F9C1B4A08C3}">
  <sheetPr>
    <tabColor theme="8"/>
    <pageSetUpPr fitToPage="1"/>
  </sheetPr>
  <dimension ref="A1:GY35"/>
  <sheetViews>
    <sheetView showGridLines="0" tabSelected="1" zoomScale="110" zoomScaleNormal="110" workbookViewId="0">
      <pane xSplit="1" ySplit="4" topLeftCell="B5" activePane="bottomRight" state="frozen"/>
      <selection pane="topRight"/>
      <selection pane="bottomLeft"/>
      <selection pane="bottomRight" activeCell="E6" sqref="E6:G26"/>
    </sheetView>
  </sheetViews>
  <sheetFormatPr baseColWidth="10" defaultColWidth="16.33203125" defaultRowHeight="20" customHeight="1"/>
  <cols>
    <col min="1" max="1" width="11.5" style="1" bestFit="1" customWidth="1"/>
    <col min="2" max="2" width="35.33203125" style="1" customWidth="1"/>
    <col min="3" max="3" width="8" style="1" bestFit="1" customWidth="1"/>
    <col min="4" max="4" width="7.33203125" bestFit="1" customWidth="1"/>
    <col min="5" max="7" width="7.6640625" style="1" bestFit="1" customWidth="1"/>
    <col min="8" max="8" width="2" style="1" customWidth="1"/>
    <col min="9" max="10" width="5.5" style="1" bestFit="1" customWidth="1"/>
    <col min="11" max="11" width="5" style="1" bestFit="1" customWidth="1"/>
    <col min="12" max="12" width="5.1640625" style="1" bestFit="1" customWidth="1"/>
    <col min="13" max="13" width="5.5" style="1" bestFit="1" customWidth="1"/>
    <col min="14" max="14" width="4.164062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4.83203125" style="12" customWidth="1"/>
    <col min="19" max="19" width="5" style="12" bestFit="1" customWidth="1"/>
    <col min="20" max="20" width="4.83203125" style="163" customWidth="1"/>
    <col min="21" max="21" width="8.5" style="163" customWidth="1"/>
    <col min="22" max="31" width="7.83203125" style="163" customWidth="1"/>
    <col min="32" max="34" width="10.33203125" style="163" customWidth="1"/>
    <col min="35" max="35" width="6.83203125" style="163" customWidth="1"/>
    <col min="36" max="37" width="5.83203125" style="163" customWidth="1"/>
    <col min="38" max="38" width="16.33203125" style="163"/>
    <col min="39" max="207" width="16.33203125" style="12"/>
    <col min="208" max="16384" width="16.33203125" style="1"/>
  </cols>
  <sheetData>
    <row r="1" spans="1:37" ht="27.75" customHeight="1" thickBot="1">
      <c r="A1" s="241" t="s">
        <v>75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</row>
    <row r="2" spans="1:37" ht="27.75" customHeight="1" thickBot="1">
      <c r="A2" s="243" t="s">
        <v>68</v>
      </c>
      <c r="B2" s="246" t="s">
        <v>26</v>
      </c>
      <c r="C2" s="249" t="s">
        <v>25</v>
      </c>
      <c r="D2" s="250"/>
      <c r="E2" s="255" t="s">
        <v>18</v>
      </c>
      <c r="F2" s="256"/>
      <c r="G2" s="257"/>
      <c r="H2" s="26"/>
      <c r="I2" s="261" t="s">
        <v>27</v>
      </c>
      <c r="J2" s="262"/>
      <c r="K2" s="262"/>
      <c r="L2" s="263"/>
      <c r="M2" s="264" t="s">
        <v>29</v>
      </c>
      <c r="N2" s="265"/>
      <c r="O2" s="266"/>
      <c r="P2" s="243" t="s">
        <v>28</v>
      </c>
      <c r="Q2" s="265"/>
      <c r="R2" s="265"/>
      <c r="S2" s="266"/>
      <c r="U2" s="165"/>
      <c r="V2" s="273"/>
      <c r="W2" s="273"/>
      <c r="X2" s="273"/>
      <c r="Y2" s="273"/>
      <c r="Z2" s="273"/>
      <c r="AA2" s="273"/>
      <c r="AB2" s="239"/>
      <c r="AC2" s="239"/>
      <c r="AD2" s="239"/>
      <c r="AE2" s="239"/>
      <c r="AF2" s="239"/>
      <c r="AG2" s="239"/>
      <c r="AH2" s="239"/>
      <c r="AI2" s="239"/>
      <c r="AJ2" s="239"/>
      <c r="AK2" s="239"/>
    </row>
    <row r="3" spans="1:37" ht="32.75" customHeight="1" thickBot="1">
      <c r="A3" s="244"/>
      <c r="B3" s="247"/>
      <c r="C3" s="251"/>
      <c r="D3" s="252"/>
      <c r="E3" s="258"/>
      <c r="F3" s="259"/>
      <c r="G3" s="260"/>
      <c r="H3" s="26"/>
      <c r="I3" s="19" t="s">
        <v>0</v>
      </c>
      <c r="J3" s="13" t="s">
        <v>0</v>
      </c>
      <c r="K3" s="14" t="s">
        <v>1</v>
      </c>
      <c r="L3" s="20" t="s">
        <v>2</v>
      </c>
      <c r="M3" s="267"/>
      <c r="N3" s="268"/>
      <c r="O3" s="269"/>
      <c r="P3" s="270"/>
      <c r="Q3" s="271"/>
      <c r="R3" s="271"/>
      <c r="S3" s="272"/>
      <c r="U3" s="167"/>
      <c r="V3" s="240"/>
      <c r="W3" s="240"/>
      <c r="X3" s="240"/>
      <c r="Y3" s="240"/>
      <c r="Z3" s="240"/>
      <c r="AA3" s="240"/>
      <c r="AB3" s="239"/>
      <c r="AC3" s="239"/>
      <c r="AD3" s="239"/>
      <c r="AE3" s="239"/>
      <c r="AF3" s="239"/>
      <c r="AG3" s="239"/>
      <c r="AH3" s="239"/>
      <c r="AI3" s="239"/>
      <c r="AJ3" s="239"/>
      <c r="AK3" s="239"/>
    </row>
    <row r="4" spans="1:37" ht="19.75" customHeight="1" thickBot="1">
      <c r="A4" s="245"/>
      <c r="B4" s="248"/>
      <c r="C4" s="253"/>
      <c r="D4" s="254"/>
      <c r="E4" s="17" t="s">
        <v>0</v>
      </c>
      <c r="F4" s="16" t="s">
        <v>1</v>
      </c>
      <c r="G4" s="18" t="s">
        <v>2</v>
      </c>
      <c r="H4" s="27"/>
      <c r="I4" s="21" t="s">
        <v>3</v>
      </c>
      <c r="J4" s="15" t="s">
        <v>4</v>
      </c>
      <c r="K4" s="15" t="s">
        <v>4</v>
      </c>
      <c r="L4" s="22" t="s">
        <v>4</v>
      </c>
      <c r="M4" s="46" t="s">
        <v>0</v>
      </c>
      <c r="N4" s="47" t="s">
        <v>1</v>
      </c>
      <c r="O4" s="62" t="s">
        <v>2</v>
      </c>
      <c r="P4" s="175" t="s">
        <v>0</v>
      </c>
      <c r="Q4" s="176" t="s">
        <v>1</v>
      </c>
      <c r="R4" s="177" t="s">
        <v>1</v>
      </c>
      <c r="S4" s="178" t="s">
        <v>2</v>
      </c>
      <c r="U4" s="164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239"/>
      <c r="AG4" s="239"/>
      <c r="AH4" s="239"/>
      <c r="AI4" s="166"/>
      <c r="AJ4" s="166"/>
      <c r="AK4" s="166"/>
    </row>
    <row r="5" spans="1:37" ht="19.75" customHeight="1" thickBot="1">
      <c r="A5" s="180" t="s">
        <v>30</v>
      </c>
      <c r="B5" s="179" t="s">
        <v>5</v>
      </c>
      <c r="C5" s="234" t="s">
        <v>32</v>
      </c>
      <c r="D5" s="235"/>
      <c r="E5" s="181">
        <v>13</v>
      </c>
      <c r="F5" s="182">
        <v>6</v>
      </c>
      <c r="G5" s="183">
        <v>5</v>
      </c>
      <c r="H5" s="63"/>
      <c r="I5" s="93">
        <f>IFERROR(VLOOKUP($C5,'Valeurs Règlements'!$A$5:$F$8,3,FALSE)," ")</f>
        <v>5</v>
      </c>
      <c r="J5" s="94">
        <f>IFERROR(VLOOKUP($C5,'Valeurs Règlements'!$A$5:$F$8,4,FALSE)," ")</f>
        <v>15</v>
      </c>
      <c r="K5" s="94">
        <f>IFERROR(VLOOKUP($C5,'Valeurs Règlements'!$A$5:$F$8,5,FALSE)," ")</f>
        <v>15</v>
      </c>
      <c r="L5" s="95">
        <f>IFERROR(VLOOKUP($C5,'Valeurs Règlements'!$A$5:$F$8,6,FALSE)," ")</f>
        <v>15</v>
      </c>
      <c r="M5" s="64" t="b">
        <f t="shared" ref="M5:M26" si="0">IF(C5=0," ",IF(E5=0," ",AND(E5&gt;=I5,E5&lt;=J5)))</f>
        <v>1</v>
      </c>
      <c r="N5" s="65" t="b">
        <f>IF(C5=0," ",IF(F5=0," ",AND(F5&gt;='Valeurs Règlements'!$F$17,F5&lt;=K5)))</f>
        <v>1</v>
      </c>
      <c r="O5" s="66" t="b">
        <f>IF(G5=0," ",AND(G5&gt;='Valeurs Règlements'!$F$17,G5&lt;=L5))</f>
        <v>1</v>
      </c>
      <c r="P5" s="236" t="str">
        <f>IF(E5=0," ",IF(AND((E5&gt;=F5),(E5-F5&lt;='Valeurs Règlements'!$F$16)),"OK","Faux"))</f>
        <v>OK</v>
      </c>
      <c r="Q5" s="236"/>
      <c r="R5" s="236" t="str">
        <f>IF(E5=0," ",IF(AND((E5&gt;=F5),(E5-F5&lt;='Valeurs Règlements'!$F$16)),"OK","Faux"))</f>
        <v>OK</v>
      </c>
      <c r="S5" s="236"/>
      <c r="U5" s="169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1"/>
      <c r="AG5" s="171"/>
      <c r="AH5" s="171"/>
      <c r="AI5" s="172"/>
      <c r="AJ5" s="172"/>
      <c r="AK5" s="172"/>
    </row>
    <row r="6" spans="1:37" ht="20.75" customHeight="1">
      <c r="A6" s="212">
        <v>1</v>
      </c>
      <c r="B6" s="209"/>
      <c r="C6" s="237"/>
      <c r="D6" s="238"/>
      <c r="E6" s="156"/>
      <c r="F6" s="157"/>
      <c r="G6" s="158"/>
      <c r="H6" s="28"/>
      <c r="I6" s="96" t="str">
        <f>IFERROR(VLOOKUP($C6,'Valeurs Règlements'!$A$5:$F$8,3,FALSE)," ")</f>
        <v xml:space="preserve"> </v>
      </c>
      <c r="J6" s="97" t="str">
        <f>IFERROR(VLOOKUP($C6,'Valeurs Règlements'!$A$5:$F$8,4,FALSE)," ")</f>
        <v xml:space="preserve"> </v>
      </c>
      <c r="K6" s="97" t="str">
        <f>IFERROR(VLOOKUP($C6,'Valeurs Règlements'!$A$5:$F$8,5,FALSE)," ")</f>
        <v xml:space="preserve"> </v>
      </c>
      <c r="L6" s="98" t="str">
        <f>IFERROR(VLOOKUP($C6,'Valeurs Règlements'!$A$5:$F$8,6,FALSE)," ")</f>
        <v xml:space="preserve"> </v>
      </c>
      <c r="M6" s="59" t="str">
        <f t="shared" si="0"/>
        <v xml:space="preserve"> </v>
      </c>
      <c r="N6" s="60" t="str">
        <f>IF(C6=0," ",IF(F6=0," ",AND(F6&gt;='Valeurs Règlements'!$F$17,F6&lt;=K6)))</f>
        <v xml:space="preserve"> </v>
      </c>
      <c r="O6" s="61" t="str">
        <f>IF(G6=0," ",AND(G6&gt;='Valeurs Règlements'!$F$17,G6&lt;=L6))</f>
        <v xml:space="preserve"> </v>
      </c>
      <c r="P6" s="230" t="str">
        <f>IF(E6=0," ",IF(AND((E6&gt;=F6),(E6-F6&lt;='Valeurs Règlements'!$F$16)),"OK","Faux"))</f>
        <v xml:space="preserve"> </v>
      </c>
      <c r="Q6" s="230"/>
      <c r="R6" s="230" t="str">
        <f>IF(E6=0," ",IF(AND((E6&gt;=F6),(E6-F6&lt;='Valeurs Règlements'!$F$16)),"OK","Faux"))</f>
        <v xml:space="preserve"> </v>
      </c>
      <c r="S6" s="230"/>
      <c r="U6" s="173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1"/>
      <c r="AG6" s="171"/>
      <c r="AH6" s="171"/>
      <c r="AI6" s="172"/>
      <c r="AJ6" s="172"/>
      <c r="AK6" s="172"/>
    </row>
    <row r="7" spans="1:37" ht="20.75" customHeight="1">
      <c r="A7" s="23">
        <v>2</v>
      </c>
      <c r="B7" s="209"/>
      <c r="C7" s="228"/>
      <c r="D7" s="229"/>
      <c r="E7" s="156"/>
      <c r="F7" s="157"/>
      <c r="G7" s="158"/>
      <c r="H7" s="28"/>
      <c r="I7" s="99" t="str">
        <f>IFERROR(VLOOKUP($C7,'Valeurs Règlements'!$A$5:$F$8,3,FALSE)," ")</f>
        <v xml:space="preserve"> </v>
      </c>
      <c r="J7" s="100" t="str">
        <f>IFERROR(VLOOKUP($C7,'Valeurs Règlements'!$A$5:$F$8,4,FALSE)," ")</f>
        <v xml:space="preserve"> </v>
      </c>
      <c r="K7" s="100" t="str">
        <f>IFERROR(VLOOKUP($C7,'Valeurs Règlements'!$A$5:$F$8,5,FALSE)," ")</f>
        <v xml:space="preserve"> </v>
      </c>
      <c r="L7" s="101" t="str">
        <f>IFERROR(VLOOKUP($C7,'Valeurs Règlements'!$A$5:$F$8,6,FALSE)," ")</f>
        <v xml:space="preserve"> </v>
      </c>
      <c r="M7" s="54" t="str">
        <f t="shared" si="0"/>
        <v xml:space="preserve"> </v>
      </c>
      <c r="N7" s="53" t="str">
        <f>IF(C7=0," ",IF(F7=0," ",AND(F7&gt;='Valeurs Règlements'!$F$17,F7&lt;=K7)))</f>
        <v xml:space="preserve"> </v>
      </c>
      <c r="O7" s="55" t="str">
        <f>IF(G7=0," ",AND(G7&gt;='Valeurs Règlements'!$F$17,G7&lt;=L7))</f>
        <v xml:space="preserve"> </v>
      </c>
      <c r="P7" s="230" t="str">
        <f>IF(E7=0," ",IF(AND((E7&gt;=F7),(E7-F7&lt;='Valeurs Règlements'!$F$16)),"OK","Faux"))</f>
        <v xml:space="preserve"> </v>
      </c>
      <c r="Q7" s="230"/>
      <c r="R7" s="230" t="str">
        <f>IF(E7=0," ",IF(AND((E7&gt;=F7),(E7-F7&lt;='Valeurs Règlements'!$F$16)),"OK","Faux"))</f>
        <v xml:space="preserve"> </v>
      </c>
      <c r="S7" s="230"/>
      <c r="U7" s="173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1"/>
      <c r="AG7" s="171"/>
      <c r="AH7" s="171"/>
      <c r="AI7" s="172"/>
      <c r="AJ7" s="172"/>
      <c r="AK7" s="172"/>
    </row>
    <row r="8" spans="1:37" ht="20.75" customHeight="1">
      <c r="A8" s="23">
        <v>3</v>
      </c>
      <c r="B8" s="209"/>
      <c r="C8" s="228"/>
      <c r="D8" s="229"/>
      <c r="E8" s="156"/>
      <c r="F8" s="157"/>
      <c r="G8" s="158"/>
      <c r="H8" s="28"/>
      <c r="I8" s="99" t="str">
        <f>IFERROR(VLOOKUP($C8,'Valeurs Règlements'!$A$5:$F$8,3,FALSE)," ")</f>
        <v xml:space="preserve"> </v>
      </c>
      <c r="J8" s="100" t="str">
        <f>IFERROR(VLOOKUP($C8,'Valeurs Règlements'!$A$5:$F$8,4,FALSE)," ")</f>
        <v xml:space="preserve"> </v>
      </c>
      <c r="K8" s="100" t="str">
        <f>IFERROR(VLOOKUP($C8,'Valeurs Règlements'!$A$5:$F$8,5,FALSE)," ")</f>
        <v xml:space="preserve"> </v>
      </c>
      <c r="L8" s="101" t="str">
        <f>IFERROR(VLOOKUP($C8,'Valeurs Règlements'!$A$5:$F$8,6,FALSE)," ")</f>
        <v xml:space="preserve"> </v>
      </c>
      <c r="M8" s="54" t="str">
        <f t="shared" si="0"/>
        <v xml:space="preserve"> </v>
      </c>
      <c r="N8" s="53" t="str">
        <f>IF(C8=0," ",IF(F8=0," ",AND(F8&gt;='Valeurs Règlements'!$F$17,F8&lt;=K8)))</f>
        <v xml:space="preserve"> </v>
      </c>
      <c r="O8" s="55" t="str">
        <f>IF(G8=0," ",AND(G8&gt;='Valeurs Règlements'!$F$17,G8&lt;=L8))</f>
        <v xml:space="preserve"> </v>
      </c>
      <c r="P8" s="230" t="str">
        <f>IF(E8=0," ",IF(AND((E8&gt;=F8),(E8-F8&lt;='Valeurs Règlements'!$F$16)),"OK","Faux"))</f>
        <v xml:space="preserve"> </v>
      </c>
      <c r="Q8" s="230"/>
      <c r="R8" s="230" t="str">
        <f>IF(E8=0," ",IF(AND((E8&gt;=F8),(E8-F8&lt;='Valeurs Règlements'!$F$16)),"OK","Faux"))</f>
        <v xml:space="preserve"> </v>
      </c>
      <c r="S8" s="230"/>
      <c r="U8" s="173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1"/>
      <c r="AG8" s="171"/>
      <c r="AH8" s="171"/>
      <c r="AI8" s="172"/>
      <c r="AJ8" s="172"/>
      <c r="AK8" s="172"/>
    </row>
    <row r="9" spans="1:37" ht="20.75" customHeight="1">
      <c r="A9" s="23">
        <v>4</v>
      </c>
      <c r="B9" s="209"/>
      <c r="C9" s="228"/>
      <c r="D9" s="229"/>
      <c r="E9" s="156"/>
      <c r="F9" s="157"/>
      <c r="G9" s="158"/>
      <c r="H9" s="28"/>
      <c r="I9" s="99" t="str">
        <f>IFERROR(VLOOKUP($C9,'Valeurs Règlements'!$A$5:$F$8,3,FALSE)," ")</f>
        <v xml:space="preserve"> </v>
      </c>
      <c r="J9" s="100" t="str">
        <f>IFERROR(VLOOKUP($C9,'Valeurs Règlements'!$A$5:$F$8,4,FALSE)," ")</f>
        <v xml:space="preserve"> </v>
      </c>
      <c r="K9" s="100" t="str">
        <f>IFERROR(VLOOKUP($C9,'Valeurs Règlements'!$A$5:$F$8,5,FALSE)," ")</f>
        <v xml:space="preserve"> </v>
      </c>
      <c r="L9" s="101" t="str">
        <f>IFERROR(VLOOKUP($C9,'Valeurs Règlements'!$A$5:$F$8,6,FALSE)," ")</f>
        <v xml:space="preserve"> </v>
      </c>
      <c r="M9" s="54" t="str">
        <f t="shared" si="0"/>
        <v xml:space="preserve"> </v>
      </c>
      <c r="N9" s="53" t="str">
        <f>IF(C9=0," ",IF(F9=0," ",AND(F9&gt;='Valeurs Règlements'!$F$17,F9&lt;=K9)))</f>
        <v xml:space="preserve"> </v>
      </c>
      <c r="O9" s="55" t="str">
        <f>IF(G9=0," ",AND(G9&gt;='Valeurs Règlements'!$F$17,G9&lt;=L9))</f>
        <v xml:space="preserve"> </v>
      </c>
      <c r="P9" s="230" t="str">
        <f>IF(E9=0," ",IF(AND((E9&gt;=F9),(E9-F9&lt;='Valeurs Règlements'!$F$16)),"OK","Faux"))</f>
        <v xml:space="preserve"> </v>
      </c>
      <c r="Q9" s="230"/>
      <c r="R9" s="230" t="str">
        <f>IF(E9=0," ",IF(AND((E9&gt;=F9),(E9-F9&lt;='Valeurs Règlements'!$F$16)),"OK","Faux"))</f>
        <v xml:space="preserve"> </v>
      </c>
      <c r="S9" s="230"/>
      <c r="U9" s="173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1"/>
      <c r="AG9" s="171"/>
      <c r="AH9" s="171"/>
      <c r="AI9" s="172"/>
      <c r="AJ9" s="172"/>
      <c r="AK9" s="172"/>
    </row>
    <row r="10" spans="1:37" ht="20.75" customHeight="1">
      <c r="A10" s="23">
        <v>5</v>
      </c>
      <c r="B10" s="209"/>
      <c r="C10" s="228"/>
      <c r="D10" s="229"/>
      <c r="E10" s="156"/>
      <c r="F10" s="157"/>
      <c r="G10" s="158"/>
      <c r="H10" s="28"/>
      <c r="I10" s="99" t="str">
        <f>IFERROR(VLOOKUP($C10,'Valeurs Règlements'!$A$5:$F$8,3,FALSE)," ")</f>
        <v xml:space="preserve"> </v>
      </c>
      <c r="J10" s="100" t="str">
        <f>IFERROR(VLOOKUP($C10,'Valeurs Règlements'!$A$5:$F$8,4,FALSE)," ")</f>
        <v xml:space="preserve"> </v>
      </c>
      <c r="K10" s="100" t="str">
        <f>IFERROR(VLOOKUP($C10,'Valeurs Règlements'!$A$5:$F$8,5,FALSE)," ")</f>
        <v xml:space="preserve"> </v>
      </c>
      <c r="L10" s="101" t="str">
        <f>IFERROR(VLOOKUP($C10,'Valeurs Règlements'!$A$5:$F$8,6,FALSE)," ")</f>
        <v xml:space="preserve"> </v>
      </c>
      <c r="M10" s="54" t="str">
        <f t="shared" si="0"/>
        <v xml:space="preserve"> </v>
      </c>
      <c r="N10" s="53" t="str">
        <f>IF(C10=0," ",IF(F10=0," ",AND(F10&gt;='Valeurs Règlements'!$F$17,F10&lt;=K10)))</f>
        <v xml:space="preserve"> </v>
      </c>
      <c r="O10" s="55" t="str">
        <f>IF(G10=0," ",AND(G10&gt;='Valeurs Règlements'!$F$17,G10&lt;=L10))</f>
        <v xml:space="preserve"> </v>
      </c>
      <c r="P10" s="230" t="str">
        <f>IF(E10=0," ",IF(AND((E10&gt;=F10),(E10-F10&lt;='Valeurs Règlements'!$F$16)),"OK","Faux"))</f>
        <v xml:space="preserve"> </v>
      </c>
      <c r="Q10" s="230"/>
      <c r="R10" s="230" t="str">
        <f>IF(E10=0," ",IF(AND((E10&gt;=F10),(E10-F10&lt;='Valeurs Règlements'!$F$16)),"OK","Faux"))</f>
        <v xml:space="preserve"> </v>
      </c>
      <c r="S10" s="230"/>
      <c r="U10" s="173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1"/>
      <c r="AG10" s="171"/>
      <c r="AH10" s="171"/>
      <c r="AI10" s="172"/>
      <c r="AJ10" s="172"/>
      <c r="AK10" s="172"/>
    </row>
    <row r="11" spans="1:37" ht="20.75" customHeight="1">
      <c r="A11" s="23">
        <v>6</v>
      </c>
      <c r="B11" s="210"/>
      <c r="C11" s="228"/>
      <c r="D11" s="229"/>
      <c r="E11" s="156"/>
      <c r="F11" s="157"/>
      <c r="G11" s="158"/>
      <c r="H11" s="28"/>
      <c r="I11" s="99" t="str">
        <f>IFERROR(VLOOKUP($C11,'Valeurs Règlements'!$A$5:$F$8,3,FALSE)," ")</f>
        <v xml:space="preserve"> </v>
      </c>
      <c r="J11" s="100" t="str">
        <f>IFERROR(VLOOKUP($C11,'Valeurs Règlements'!$A$5:$F$8,4,FALSE)," ")</f>
        <v xml:space="preserve"> </v>
      </c>
      <c r="K11" s="100" t="str">
        <f>IFERROR(VLOOKUP($C11,'Valeurs Règlements'!$A$5:$F$8,5,FALSE)," ")</f>
        <v xml:space="preserve"> </v>
      </c>
      <c r="L11" s="101" t="str">
        <f>IFERROR(VLOOKUP($C11,'Valeurs Règlements'!$A$5:$F$8,6,FALSE)," ")</f>
        <v xml:space="preserve"> </v>
      </c>
      <c r="M11" s="54" t="str">
        <f t="shared" si="0"/>
        <v xml:space="preserve"> </v>
      </c>
      <c r="N11" s="53" t="str">
        <f>IF(C11=0," ",IF(F11=0," ",AND(F11&gt;='Valeurs Règlements'!$F$17,F11&lt;=K11)))</f>
        <v xml:space="preserve"> </v>
      </c>
      <c r="O11" s="55" t="str">
        <f>IF(G11=0," ",AND(G11&gt;='Valeurs Règlements'!$F$17,G11&lt;=L11))</f>
        <v xml:space="preserve"> </v>
      </c>
      <c r="P11" s="230" t="str">
        <f>IF(E11=0," ",IF(AND((E11&gt;=F11),(E11-F11&lt;='Valeurs Règlements'!$F$16)),"OK","Faux"))</f>
        <v xml:space="preserve"> </v>
      </c>
      <c r="Q11" s="230"/>
      <c r="R11" s="230" t="str">
        <f>IF(E11=0," ",IF(AND((E11&gt;=F11),(E11-F11&lt;='Valeurs Règlements'!$F$16)),"OK","Faux"))</f>
        <v xml:space="preserve"> </v>
      </c>
      <c r="S11" s="230"/>
      <c r="U11" s="173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1"/>
      <c r="AG11" s="171"/>
      <c r="AH11" s="171"/>
      <c r="AI11" s="172"/>
      <c r="AJ11" s="172"/>
      <c r="AK11" s="172"/>
    </row>
    <row r="12" spans="1:37" ht="20.75" customHeight="1">
      <c r="A12" s="23">
        <v>7</v>
      </c>
      <c r="B12" s="209"/>
      <c r="C12" s="228"/>
      <c r="D12" s="229"/>
      <c r="E12" s="156"/>
      <c r="F12" s="157"/>
      <c r="G12" s="158"/>
      <c r="H12" s="28"/>
      <c r="I12" s="99" t="str">
        <f>IFERROR(VLOOKUP($C12,'Valeurs Règlements'!$A$5:$F$8,3,FALSE)," ")</f>
        <v xml:space="preserve"> </v>
      </c>
      <c r="J12" s="100" t="str">
        <f>IFERROR(VLOOKUP($C12,'Valeurs Règlements'!$A$5:$F$8,4,FALSE)," ")</f>
        <v xml:space="preserve"> </v>
      </c>
      <c r="K12" s="100" t="str">
        <f>IFERROR(VLOOKUP($C12,'Valeurs Règlements'!$A$5:$F$8,5,FALSE)," ")</f>
        <v xml:space="preserve"> </v>
      </c>
      <c r="L12" s="101" t="str">
        <f>IFERROR(VLOOKUP($C12,'Valeurs Règlements'!$A$5:$F$8,6,FALSE)," ")</f>
        <v xml:space="preserve"> </v>
      </c>
      <c r="M12" s="54" t="str">
        <f t="shared" si="0"/>
        <v xml:space="preserve"> </v>
      </c>
      <c r="N12" s="53" t="str">
        <f>IF(C12=0," ",IF(F12=0," ",AND(F12&gt;='Valeurs Règlements'!$F$17,F12&lt;=K12)))</f>
        <v xml:space="preserve"> </v>
      </c>
      <c r="O12" s="55" t="str">
        <f>IF(G12=0," ",AND(G12&gt;='Valeurs Règlements'!$F$17,G12&lt;=L12))</f>
        <v xml:space="preserve"> </v>
      </c>
      <c r="P12" s="230" t="str">
        <f>IF(E12=0," ",IF(AND((E12&gt;=F12),(E12-F12&lt;='Valeurs Règlements'!$F$16)),"OK","Faux"))</f>
        <v xml:space="preserve"> </v>
      </c>
      <c r="Q12" s="230"/>
      <c r="R12" s="230" t="str">
        <f>IF(E12=0," ",IF(AND((E12&gt;=F12),(E12-F12&lt;='Valeurs Règlements'!$F$16)),"OK","Faux"))</f>
        <v xml:space="preserve"> </v>
      </c>
      <c r="S12" s="230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1"/>
      <c r="AG12" s="171"/>
      <c r="AH12" s="171"/>
      <c r="AI12" s="172"/>
      <c r="AJ12" s="172"/>
      <c r="AK12" s="172"/>
    </row>
    <row r="13" spans="1:37" ht="20.75" customHeight="1">
      <c r="A13" s="23">
        <v>8</v>
      </c>
      <c r="B13" s="209"/>
      <c r="C13" s="228"/>
      <c r="D13" s="229"/>
      <c r="E13" s="156"/>
      <c r="F13" s="157"/>
      <c r="G13" s="158"/>
      <c r="H13" s="28"/>
      <c r="I13" s="99" t="str">
        <f>IFERROR(VLOOKUP($C13,'Valeurs Règlements'!$A$5:$F$8,3,FALSE)," ")</f>
        <v xml:space="preserve"> </v>
      </c>
      <c r="J13" s="100" t="str">
        <f>IFERROR(VLOOKUP($C13,'Valeurs Règlements'!$A$5:$F$8,4,FALSE)," ")</f>
        <v xml:space="preserve"> </v>
      </c>
      <c r="K13" s="100" t="str">
        <f>IFERROR(VLOOKUP($C13,'Valeurs Règlements'!$A$5:$F$8,5,FALSE)," ")</f>
        <v xml:space="preserve"> </v>
      </c>
      <c r="L13" s="101" t="str">
        <f>IFERROR(VLOOKUP($C13,'Valeurs Règlements'!$A$5:$F$8,6,FALSE)," ")</f>
        <v xml:space="preserve"> </v>
      </c>
      <c r="M13" s="54" t="str">
        <f t="shared" si="0"/>
        <v xml:space="preserve"> </v>
      </c>
      <c r="N13" s="53" t="str">
        <f>IF(C13=0," ",IF(F13=0," ",AND(F13&gt;='Valeurs Règlements'!$F$17,F13&lt;=K13)))</f>
        <v xml:space="preserve"> </v>
      </c>
      <c r="O13" s="55" t="str">
        <f>IF(G13=0," ",AND(G13&gt;='Valeurs Règlements'!$F$17,G13&lt;=L13))</f>
        <v xml:space="preserve"> </v>
      </c>
      <c r="P13" s="230" t="str">
        <f>IF(E13=0," ",IF(AND((E13&gt;=F13),(E13-F13&lt;='Valeurs Règlements'!$F$16)),"OK","Faux"))</f>
        <v xml:space="preserve"> </v>
      </c>
      <c r="Q13" s="230"/>
      <c r="R13" s="230" t="str">
        <f>IF(E13=0," ",IF(AND((E13&gt;=F13),(E13-F13&lt;='Valeurs Règlements'!$F$16)),"OK","Faux"))</f>
        <v xml:space="preserve"> </v>
      </c>
      <c r="S13" s="230"/>
      <c r="U13" s="173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1"/>
      <c r="AG13" s="171"/>
      <c r="AH13" s="171"/>
      <c r="AI13" s="172"/>
      <c r="AJ13" s="172"/>
      <c r="AK13" s="172"/>
    </row>
    <row r="14" spans="1:37" ht="20.75" customHeight="1">
      <c r="A14" s="23">
        <v>9</v>
      </c>
      <c r="B14" s="209"/>
      <c r="C14" s="228"/>
      <c r="D14" s="229"/>
      <c r="E14" s="156"/>
      <c r="F14" s="157"/>
      <c r="G14" s="158"/>
      <c r="H14" s="28"/>
      <c r="I14" s="99" t="str">
        <f>IFERROR(VLOOKUP($C14,'Valeurs Règlements'!$A$5:$F$8,3,FALSE)," ")</f>
        <v xml:space="preserve"> </v>
      </c>
      <c r="J14" s="100" t="str">
        <f>IFERROR(VLOOKUP($C14,'Valeurs Règlements'!$A$5:$F$8,4,FALSE)," ")</f>
        <v xml:space="preserve"> </v>
      </c>
      <c r="K14" s="100" t="str">
        <f>IFERROR(VLOOKUP($C14,'Valeurs Règlements'!$A$5:$F$8,5,FALSE)," ")</f>
        <v xml:space="preserve"> </v>
      </c>
      <c r="L14" s="101" t="str">
        <f>IFERROR(VLOOKUP($C14,'Valeurs Règlements'!$A$5:$F$8,6,FALSE)," ")</f>
        <v xml:space="preserve"> </v>
      </c>
      <c r="M14" s="54" t="str">
        <f t="shared" si="0"/>
        <v xml:space="preserve"> </v>
      </c>
      <c r="N14" s="53" t="str">
        <f>IF(C14=0," ",IF(F14=0," ",AND(F14&gt;='Valeurs Règlements'!$F$17,F14&lt;=K14)))</f>
        <v xml:space="preserve"> </v>
      </c>
      <c r="O14" s="55" t="str">
        <f>IF(G14=0," ",AND(G14&gt;='Valeurs Règlements'!$F$17,G14&lt;=L14))</f>
        <v xml:space="preserve"> </v>
      </c>
      <c r="P14" s="230" t="str">
        <f>IF(E14=0," ",IF(AND((E14&gt;=F14),(E14-F14&lt;='Valeurs Règlements'!$F$16)),"OK","Faux"))</f>
        <v xml:space="preserve"> </v>
      </c>
      <c r="Q14" s="230"/>
      <c r="R14" s="230" t="str">
        <f>IF(E14=0," ",IF(AND((E14&gt;=F14),(E14-F14&lt;='Valeurs Règlements'!$F$16)),"OK","Faux"))</f>
        <v xml:space="preserve"> </v>
      </c>
      <c r="S14" s="230"/>
      <c r="U14" s="173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1"/>
      <c r="AG14" s="171"/>
      <c r="AH14" s="171"/>
      <c r="AI14" s="172"/>
      <c r="AJ14" s="172"/>
      <c r="AK14" s="172"/>
    </row>
    <row r="15" spans="1:37" ht="20.75" customHeight="1">
      <c r="A15" s="23">
        <v>10</v>
      </c>
      <c r="B15" s="209"/>
      <c r="C15" s="228"/>
      <c r="D15" s="229"/>
      <c r="E15" s="156"/>
      <c r="F15" s="157"/>
      <c r="G15" s="158"/>
      <c r="H15" s="28"/>
      <c r="I15" s="99" t="str">
        <f>IFERROR(VLOOKUP($C15,'Valeurs Règlements'!$A$5:$F$8,3,FALSE)," ")</f>
        <v xml:space="preserve"> </v>
      </c>
      <c r="J15" s="100" t="str">
        <f>IFERROR(VLOOKUP($C15,'Valeurs Règlements'!$A$5:$F$8,4,FALSE)," ")</f>
        <v xml:space="preserve"> </v>
      </c>
      <c r="K15" s="100" t="str">
        <f>IFERROR(VLOOKUP($C15,'Valeurs Règlements'!$A$5:$F$8,5,FALSE)," ")</f>
        <v xml:space="preserve"> </v>
      </c>
      <c r="L15" s="101" t="str">
        <f>IFERROR(VLOOKUP($C15,'Valeurs Règlements'!$A$5:$F$8,6,FALSE)," ")</f>
        <v xml:space="preserve"> </v>
      </c>
      <c r="M15" s="54" t="str">
        <f t="shared" si="0"/>
        <v xml:space="preserve"> </v>
      </c>
      <c r="N15" s="53" t="str">
        <f>IF(C15=0," ",IF(F15=0," ",AND(F15&gt;='Valeurs Règlements'!$F$17,F15&lt;=K15)))</f>
        <v xml:space="preserve"> </v>
      </c>
      <c r="O15" s="55" t="str">
        <f>IF(G15=0," ",AND(G15&gt;='Valeurs Règlements'!$F$17,G15&lt;=L15))</f>
        <v xml:space="preserve"> </v>
      </c>
      <c r="P15" s="230" t="str">
        <f>IF(E15=0," ",IF(AND((E15&gt;=F15),(E15-F15&lt;='Valeurs Règlements'!$F$16)),"OK","Faux"))</f>
        <v xml:space="preserve"> </v>
      </c>
      <c r="Q15" s="230"/>
      <c r="R15" s="230" t="str">
        <f>IF(E15=0," ",IF(AND((E15&gt;=F15),(E15-F15&lt;='Valeurs Règlements'!$F$16)),"OK","Faux"))</f>
        <v xml:space="preserve"> </v>
      </c>
      <c r="S15" s="230"/>
      <c r="U15" s="173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1"/>
      <c r="AG15" s="171"/>
      <c r="AH15" s="171"/>
      <c r="AI15" s="172"/>
      <c r="AJ15" s="172"/>
      <c r="AK15" s="172"/>
    </row>
    <row r="16" spans="1:37" ht="20.75" customHeight="1">
      <c r="A16" s="23">
        <v>11</v>
      </c>
      <c r="B16" s="210"/>
      <c r="C16" s="228"/>
      <c r="D16" s="229"/>
      <c r="E16" s="156"/>
      <c r="F16" s="157"/>
      <c r="G16" s="158"/>
      <c r="H16" s="28"/>
      <c r="I16" s="99" t="str">
        <f>IFERROR(VLOOKUP($C16,'Valeurs Règlements'!$A$5:$F$8,3,FALSE)," ")</f>
        <v xml:space="preserve"> </v>
      </c>
      <c r="J16" s="100" t="str">
        <f>IFERROR(VLOOKUP($C16,'Valeurs Règlements'!$A$5:$F$8,4,FALSE)," ")</f>
        <v xml:space="preserve"> </v>
      </c>
      <c r="K16" s="100" t="str">
        <f>IFERROR(VLOOKUP($C16,'Valeurs Règlements'!$A$5:$F$8,5,FALSE)," ")</f>
        <v xml:space="preserve"> </v>
      </c>
      <c r="L16" s="101" t="str">
        <f>IFERROR(VLOOKUP($C16,'Valeurs Règlements'!$A$5:$F$8,6,FALSE)," ")</f>
        <v xml:space="preserve"> </v>
      </c>
      <c r="M16" s="54" t="str">
        <f t="shared" si="0"/>
        <v xml:space="preserve"> </v>
      </c>
      <c r="N16" s="53" t="str">
        <f>IF(C16=0," ",IF(F16=0," ",AND(F16&gt;='Valeurs Règlements'!$F$17,F16&lt;=K16)))</f>
        <v xml:space="preserve"> </v>
      </c>
      <c r="O16" s="55" t="str">
        <f>IF(G16=0," ",AND(G16&gt;='Valeurs Règlements'!$F$17,G16&lt;=L16))</f>
        <v xml:space="preserve"> </v>
      </c>
      <c r="P16" s="230" t="str">
        <f>IF(E16=0," ",IF(AND((E16&gt;=F16),(E16-F16&lt;='Valeurs Règlements'!$F$16)),"OK","Faux"))</f>
        <v xml:space="preserve"> </v>
      </c>
      <c r="Q16" s="230"/>
      <c r="R16" s="230" t="str">
        <f>IF(E16=0," ",IF(AND((E16&gt;=F16),(E16-F16&lt;='Valeurs Règlements'!$F$16)),"OK","Faux"))</f>
        <v xml:space="preserve"> </v>
      </c>
      <c r="S16" s="230"/>
      <c r="U16" s="173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1"/>
      <c r="AG16" s="171"/>
      <c r="AH16" s="171"/>
      <c r="AI16" s="172"/>
      <c r="AJ16" s="172"/>
      <c r="AK16" s="172"/>
    </row>
    <row r="17" spans="1:207" ht="20.75" customHeight="1">
      <c r="A17" s="23">
        <v>12</v>
      </c>
      <c r="B17" s="209"/>
      <c r="C17" s="228"/>
      <c r="D17" s="229"/>
      <c r="E17" s="156"/>
      <c r="F17" s="157"/>
      <c r="G17" s="158"/>
      <c r="H17" s="28"/>
      <c r="I17" s="99" t="str">
        <f>IFERROR(VLOOKUP($C17,'Valeurs Règlements'!$A$5:$F$8,3,FALSE)," ")</f>
        <v xml:space="preserve"> </v>
      </c>
      <c r="J17" s="100" t="str">
        <f>IFERROR(VLOOKUP($C17,'Valeurs Règlements'!$A$5:$F$8,4,FALSE)," ")</f>
        <v xml:space="preserve"> </v>
      </c>
      <c r="K17" s="100" t="str">
        <f>IFERROR(VLOOKUP($C17,'Valeurs Règlements'!$A$5:$F$8,5,FALSE)," ")</f>
        <v xml:space="preserve"> </v>
      </c>
      <c r="L17" s="101" t="str">
        <f>IFERROR(VLOOKUP($C17,'Valeurs Règlements'!$A$5:$F$8,6,FALSE)," ")</f>
        <v xml:space="preserve"> </v>
      </c>
      <c r="M17" s="54" t="str">
        <f t="shared" si="0"/>
        <v xml:space="preserve"> </v>
      </c>
      <c r="N17" s="53" t="str">
        <f>IF(C17=0," ",IF(F17=0," ",AND(F17&gt;='Valeurs Règlements'!$F$17,F17&lt;=K17)))</f>
        <v xml:space="preserve"> </v>
      </c>
      <c r="O17" s="55" t="str">
        <f>IF(G17=0," ",AND(G17&gt;='Valeurs Règlements'!$F$17,G17&lt;=L17))</f>
        <v xml:space="preserve"> </v>
      </c>
      <c r="P17" s="230" t="str">
        <f>IF(E17=0," ",IF(AND((E17&gt;=F17),(E17-F17&lt;='Valeurs Règlements'!$F$16)),"OK","Faux"))</f>
        <v xml:space="preserve"> </v>
      </c>
      <c r="Q17" s="230"/>
      <c r="R17" s="230" t="str">
        <f>IF(E17=0," ",IF(AND((E17&gt;=F17),(E17-F17&lt;='Valeurs Règlements'!$F$16)),"OK","Faux"))</f>
        <v xml:space="preserve"> </v>
      </c>
      <c r="S17" s="230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1"/>
      <c r="AG17" s="171"/>
      <c r="AH17" s="171"/>
      <c r="AI17" s="172"/>
      <c r="AJ17" s="172"/>
      <c r="AK17" s="172"/>
    </row>
    <row r="18" spans="1:207" ht="20.75" customHeight="1">
      <c r="A18" s="23">
        <v>13</v>
      </c>
      <c r="B18" s="209"/>
      <c r="C18" s="228"/>
      <c r="D18" s="229"/>
      <c r="E18" s="156"/>
      <c r="F18" s="157"/>
      <c r="G18" s="158"/>
      <c r="H18" s="28"/>
      <c r="I18" s="99" t="str">
        <f>IFERROR(VLOOKUP($C18,'Valeurs Règlements'!$A$5:$F$8,3,FALSE)," ")</f>
        <v xml:space="preserve"> </v>
      </c>
      <c r="J18" s="100" t="str">
        <f>IFERROR(VLOOKUP($C18,'Valeurs Règlements'!$A$5:$F$8,4,FALSE)," ")</f>
        <v xml:space="preserve"> </v>
      </c>
      <c r="K18" s="100" t="str">
        <f>IFERROR(VLOOKUP($C18,'Valeurs Règlements'!$A$5:$F$8,5,FALSE)," ")</f>
        <v xml:space="preserve"> </v>
      </c>
      <c r="L18" s="101" t="str">
        <f>IFERROR(VLOOKUP($C18,'Valeurs Règlements'!$A$5:$F$8,6,FALSE)," ")</f>
        <v xml:space="preserve"> </v>
      </c>
      <c r="M18" s="54" t="str">
        <f t="shared" si="0"/>
        <v xml:space="preserve"> </v>
      </c>
      <c r="N18" s="53" t="str">
        <f>IF(C18=0," ",IF(F18=0," ",AND(F18&gt;='Valeurs Règlements'!$F$17,F18&lt;=K18)))</f>
        <v xml:space="preserve"> </v>
      </c>
      <c r="O18" s="55" t="str">
        <f>IF(G18=0," ",AND(G18&gt;='Valeurs Règlements'!$F$17,G18&lt;=L18))</f>
        <v xml:space="preserve"> </v>
      </c>
      <c r="P18" s="230" t="str">
        <f>IF(E18=0," ",IF(AND((E18&gt;=F18),(E18-F18&lt;='Valeurs Règlements'!$F$16)),"OK","Faux"))</f>
        <v xml:space="preserve"> </v>
      </c>
      <c r="Q18" s="230"/>
      <c r="R18" s="230" t="str">
        <f>IF(E18=0," ",IF(AND((E18&gt;=F18),(E18-F18&lt;='Valeurs Règlements'!$F$16)),"OK","Faux"))</f>
        <v xml:space="preserve"> </v>
      </c>
      <c r="S18" s="230"/>
      <c r="U18" s="173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1"/>
      <c r="AG18" s="171"/>
      <c r="AH18" s="171"/>
      <c r="AI18" s="172"/>
      <c r="AJ18" s="172"/>
      <c r="AK18" s="172"/>
    </row>
    <row r="19" spans="1:207" ht="20.75" customHeight="1">
      <c r="A19" s="23">
        <v>14</v>
      </c>
      <c r="B19" s="209"/>
      <c r="C19" s="228"/>
      <c r="D19" s="229"/>
      <c r="E19" s="156"/>
      <c r="F19" s="157"/>
      <c r="G19" s="158"/>
      <c r="H19" s="28"/>
      <c r="I19" s="99" t="str">
        <f>IFERROR(VLOOKUP($C19,'Valeurs Règlements'!$A$5:$F$8,3,FALSE)," ")</f>
        <v xml:space="preserve"> </v>
      </c>
      <c r="J19" s="100" t="str">
        <f>IFERROR(VLOOKUP($C19,'Valeurs Règlements'!$A$5:$F$8,4,FALSE)," ")</f>
        <v xml:space="preserve"> </v>
      </c>
      <c r="K19" s="100" t="str">
        <f>IFERROR(VLOOKUP($C19,'Valeurs Règlements'!$A$5:$F$8,5,FALSE)," ")</f>
        <v xml:space="preserve"> </v>
      </c>
      <c r="L19" s="101" t="str">
        <f>IFERROR(VLOOKUP($C19,'Valeurs Règlements'!$A$5:$F$8,6,FALSE)," ")</f>
        <v xml:space="preserve"> </v>
      </c>
      <c r="M19" s="54" t="str">
        <f t="shared" si="0"/>
        <v xml:space="preserve"> </v>
      </c>
      <c r="N19" s="53" t="str">
        <f>IF(C19=0," ",IF(F19=0," ",AND(F19&gt;='Valeurs Règlements'!$F$17,F19&lt;=K19)))</f>
        <v xml:space="preserve"> </v>
      </c>
      <c r="O19" s="55" t="str">
        <f>IF(G19=0," ",AND(G19&gt;='Valeurs Règlements'!$F$17,G19&lt;=L19))</f>
        <v xml:space="preserve"> </v>
      </c>
      <c r="P19" s="230" t="str">
        <f>IF(E19=0," ",IF(AND((E19&gt;=F19),(E19-F19&lt;='Valeurs Règlements'!$F$16)),"OK","Faux"))</f>
        <v xml:space="preserve"> </v>
      </c>
      <c r="Q19" s="230"/>
      <c r="R19" s="230" t="str">
        <f>IF(E19=0," ",IF(AND((E19&gt;=F19),(E19-F19&lt;='Valeurs Règlements'!$F$16)),"OK","Faux"))</f>
        <v xml:space="preserve"> </v>
      </c>
      <c r="S19" s="230"/>
      <c r="U19" s="173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1"/>
      <c r="AG19" s="171"/>
      <c r="AH19" s="171"/>
      <c r="AI19" s="172"/>
      <c r="AJ19" s="172"/>
      <c r="AK19" s="172"/>
    </row>
    <row r="20" spans="1:207" ht="20.75" customHeight="1">
      <c r="A20" s="23">
        <v>15</v>
      </c>
      <c r="B20" s="209"/>
      <c r="C20" s="228"/>
      <c r="D20" s="229"/>
      <c r="E20" s="156"/>
      <c r="F20" s="157"/>
      <c r="G20" s="158"/>
      <c r="H20" s="28"/>
      <c r="I20" s="99" t="str">
        <f>IFERROR(VLOOKUP($C20,'Valeurs Règlements'!$A$5:$F$8,3,FALSE)," ")</f>
        <v xml:space="preserve"> </v>
      </c>
      <c r="J20" s="100" t="str">
        <f>IFERROR(VLOOKUP($C20,'Valeurs Règlements'!$A$5:$F$8,4,FALSE)," ")</f>
        <v xml:space="preserve"> </v>
      </c>
      <c r="K20" s="100" t="str">
        <f>IFERROR(VLOOKUP($C20,'Valeurs Règlements'!$A$5:$F$8,5,FALSE)," ")</f>
        <v xml:space="preserve"> </v>
      </c>
      <c r="L20" s="101" t="str">
        <f>IFERROR(VLOOKUP($C20,'Valeurs Règlements'!$A$5:$F$8,6,FALSE)," ")</f>
        <v xml:space="preserve"> </v>
      </c>
      <c r="M20" s="54" t="str">
        <f t="shared" si="0"/>
        <v xml:space="preserve"> </v>
      </c>
      <c r="N20" s="53" t="str">
        <f>IF(C20=0," ",IF(F20=0," ",AND(F20&gt;='Valeurs Règlements'!$F$17,F20&lt;=K20)))</f>
        <v xml:space="preserve"> </v>
      </c>
      <c r="O20" s="55" t="str">
        <f>IF(G20=0," ",AND(G20&gt;='Valeurs Règlements'!$F$17,G20&lt;=L20))</f>
        <v xml:space="preserve"> </v>
      </c>
      <c r="P20" s="230" t="str">
        <f>IF(E20=0," ",IF(AND((E20&gt;=F20),(E20-F20&lt;='Valeurs Règlements'!$F$16)),"OK","Faux"))</f>
        <v xml:space="preserve"> </v>
      </c>
      <c r="Q20" s="230"/>
      <c r="R20" s="230" t="str">
        <f>IF(E20=0," ",IF(AND((E20&gt;=F20),(E20-F20&lt;='Valeurs Règlements'!$F$16)),"OK","Faux"))</f>
        <v xml:space="preserve"> </v>
      </c>
      <c r="S20" s="230"/>
      <c r="U20" s="173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1"/>
      <c r="AG20" s="171"/>
      <c r="AH20" s="171"/>
      <c r="AI20" s="172"/>
      <c r="AJ20" s="172"/>
      <c r="AK20" s="172"/>
    </row>
    <row r="21" spans="1:207" ht="20.75" customHeight="1">
      <c r="A21" s="23">
        <v>16</v>
      </c>
      <c r="B21" s="209"/>
      <c r="C21" s="228"/>
      <c r="D21" s="229"/>
      <c r="E21" s="156"/>
      <c r="F21" s="157"/>
      <c r="G21" s="158"/>
      <c r="H21" s="28"/>
      <c r="I21" s="99" t="str">
        <f>IFERROR(VLOOKUP($C21,'Valeurs Règlements'!$A$5:$F$8,3,FALSE)," ")</f>
        <v xml:space="preserve"> </v>
      </c>
      <c r="J21" s="100" t="str">
        <f>IFERROR(VLOOKUP($C21,'Valeurs Règlements'!$A$5:$F$8,4,FALSE)," ")</f>
        <v xml:space="preserve"> </v>
      </c>
      <c r="K21" s="100" t="str">
        <f>IFERROR(VLOOKUP($C21,'Valeurs Règlements'!$A$5:$F$8,5,FALSE)," ")</f>
        <v xml:space="preserve"> </v>
      </c>
      <c r="L21" s="101" t="str">
        <f>IFERROR(VLOOKUP($C21,'Valeurs Règlements'!$A$5:$F$8,6,FALSE)," ")</f>
        <v xml:space="preserve"> </v>
      </c>
      <c r="M21" s="54" t="str">
        <f t="shared" si="0"/>
        <v xml:space="preserve"> </v>
      </c>
      <c r="N21" s="53" t="str">
        <f>IF(C21=0," ",IF(F21=0," ",AND(F21&gt;='Valeurs Règlements'!$F$17,F21&lt;=K21)))</f>
        <v xml:space="preserve"> </v>
      </c>
      <c r="O21" s="55" t="str">
        <f>IF(G21=0," ",AND(G21&gt;='Valeurs Règlements'!$F$17,G21&lt;=L21))</f>
        <v xml:space="preserve"> </v>
      </c>
      <c r="P21" s="230" t="str">
        <f>IF(E21=0," ",IF(AND((E21&gt;=F21),(E21-F21&lt;='Valeurs Règlements'!$F$16)),"OK","Faux"))</f>
        <v xml:space="preserve"> </v>
      </c>
      <c r="Q21" s="230"/>
      <c r="R21" s="230" t="str">
        <f>IF(E21=0," ",IF(AND((E21&gt;=F21),(E21-F21&lt;='Valeurs Règlements'!$F$16)),"OK","Faux"))</f>
        <v xml:space="preserve"> </v>
      </c>
      <c r="S21" s="230"/>
      <c r="U21" s="173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1"/>
      <c r="AG21" s="171"/>
      <c r="AH21" s="171"/>
      <c r="AI21" s="172"/>
      <c r="AJ21" s="172"/>
      <c r="AK21" s="172"/>
    </row>
    <row r="22" spans="1:207" ht="20.75" customHeight="1">
      <c r="A22" s="23">
        <v>17</v>
      </c>
      <c r="B22" s="209"/>
      <c r="C22" s="228"/>
      <c r="D22" s="229"/>
      <c r="E22" s="156"/>
      <c r="F22" s="157"/>
      <c r="G22" s="158"/>
      <c r="H22" s="28"/>
      <c r="I22" s="99" t="str">
        <f>IFERROR(VLOOKUP($C22,'Valeurs Règlements'!$A$5:$F$8,3,FALSE)," ")</f>
        <v xml:space="preserve"> </v>
      </c>
      <c r="J22" s="100" t="str">
        <f>IFERROR(VLOOKUP($C22,'Valeurs Règlements'!$A$5:$F$8,4,FALSE)," ")</f>
        <v xml:space="preserve"> </v>
      </c>
      <c r="K22" s="100" t="str">
        <f>IFERROR(VLOOKUP($C22,'Valeurs Règlements'!$A$5:$F$8,5,FALSE)," ")</f>
        <v xml:space="preserve"> </v>
      </c>
      <c r="L22" s="101" t="str">
        <f>IFERROR(VLOOKUP($C22,'Valeurs Règlements'!$A$5:$F$8,6,FALSE)," ")</f>
        <v xml:space="preserve"> </v>
      </c>
      <c r="M22" s="54" t="str">
        <f t="shared" si="0"/>
        <v xml:space="preserve"> </v>
      </c>
      <c r="N22" s="53" t="str">
        <f>IF(C22=0," ",IF(F22=0," ",AND(F22&gt;='Valeurs Règlements'!$F$17,F22&lt;=K22)))</f>
        <v xml:space="preserve"> </v>
      </c>
      <c r="O22" s="55" t="str">
        <f>IF(G22=0," ",AND(G22&gt;='Valeurs Règlements'!$F$17,G22&lt;=L22))</f>
        <v xml:space="preserve"> </v>
      </c>
      <c r="P22" s="230" t="str">
        <f>IF(E22=0," ",IF(AND((E22&gt;=F22),(E22-F22&lt;='Valeurs Règlements'!$F$16)),"OK","Faux"))</f>
        <v xml:space="preserve"> </v>
      </c>
      <c r="Q22" s="230"/>
      <c r="R22" s="230" t="str">
        <f>IF(E22=0," ",IF(AND((E22&gt;=F22),(E22-F22&lt;='Valeurs Règlements'!$F$16)),"OK","Faux"))</f>
        <v xml:space="preserve"> </v>
      </c>
      <c r="S22" s="230"/>
      <c r="U22" s="173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1"/>
      <c r="AG22" s="171"/>
      <c r="AH22" s="171"/>
      <c r="AI22" s="172"/>
      <c r="AJ22" s="172"/>
      <c r="AK22" s="172"/>
    </row>
    <row r="23" spans="1:207" ht="20.75" customHeight="1">
      <c r="A23" s="23">
        <v>18</v>
      </c>
      <c r="B23" s="209"/>
      <c r="C23" s="228"/>
      <c r="D23" s="229"/>
      <c r="E23" s="156"/>
      <c r="F23" s="157"/>
      <c r="G23" s="158"/>
      <c r="H23" s="28"/>
      <c r="I23" s="99" t="str">
        <f>IFERROR(VLOOKUP($C23,'Valeurs Règlements'!$A$5:$F$8,3,FALSE)," ")</f>
        <v xml:space="preserve"> </v>
      </c>
      <c r="J23" s="100" t="str">
        <f>IFERROR(VLOOKUP($C23,'Valeurs Règlements'!$A$5:$F$8,4,FALSE)," ")</f>
        <v xml:space="preserve"> </v>
      </c>
      <c r="K23" s="100" t="str">
        <f>IFERROR(VLOOKUP($C23,'Valeurs Règlements'!$A$5:$F$8,5,FALSE)," ")</f>
        <v xml:space="preserve"> </v>
      </c>
      <c r="L23" s="101" t="str">
        <f>IFERROR(VLOOKUP($C23,'Valeurs Règlements'!$A$5:$F$8,6,FALSE)," ")</f>
        <v xml:space="preserve"> </v>
      </c>
      <c r="M23" s="54" t="str">
        <f t="shared" si="0"/>
        <v xml:space="preserve"> </v>
      </c>
      <c r="N23" s="53" t="str">
        <f>IF(C23=0," ",IF(F23=0," ",AND(F23&gt;='Valeurs Règlements'!$F$17,F23&lt;=K23)))</f>
        <v xml:space="preserve"> </v>
      </c>
      <c r="O23" s="55" t="str">
        <f>IF(G23=0," ",AND(G23&gt;='Valeurs Règlements'!$F$17,G23&lt;=L23))</f>
        <v xml:space="preserve"> </v>
      </c>
      <c r="P23" s="230" t="str">
        <f>IF(E23=0," ",IF(AND((E23&gt;=F23),(E23-F23&lt;='Valeurs Règlements'!$F$16)),"OK","Faux"))</f>
        <v xml:space="preserve"> </v>
      </c>
      <c r="Q23" s="230"/>
      <c r="R23" s="230" t="str">
        <f>IF(E23=0," ",IF(AND((E23&gt;=F23),(E23-F23&lt;='Valeurs Règlements'!$F$16)),"OK","Faux"))</f>
        <v xml:space="preserve"> </v>
      </c>
      <c r="S23" s="230"/>
      <c r="U23" s="173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1"/>
      <c r="AG23" s="171"/>
      <c r="AH23" s="171"/>
      <c r="AI23" s="172"/>
      <c r="AJ23" s="172"/>
      <c r="AK23" s="172"/>
    </row>
    <row r="24" spans="1:207" ht="20.75" customHeight="1">
      <c r="A24" s="23">
        <v>19</v>
      </c>
      <c r="B24" s="209"/>
      <c r="C24" s="228"/>
      <c r="D24" s="229"/>
      <c r="E24" s="156"/>
      <c r="F24" s="157"/>
      <c r="G24" s="158"/>
      <c r="H24" s="28"/>
      <c r="I24" s="99" t="str">
        <f>IFERROR(VLOOKUP($C24,'Valeurs Règlements'!$A$5:$F$8,3,FALSE)," ")</f>
        <v xml:space="preserve"> </v>
      </c>
      <c r="J24" s="100" t="str">
        <f>IFERROR(VLOOKUP($C24,'Valeurs Règlements'!$A$5:$F$8,4,FALSE)," ")</f>
        <v xml:space="preserve"> </v>
      </c>
      <c r="K24" s="100" t="str">
        <f>IFERROR(VLOOKUP($C24,'Valeurs Règlements'!$A$5:$F$8,5,FALSE)," ")</f>
        <v xml:space="preserve"> </v>
      </c>
      <c r="L24" s="101" t="str">
        <f>IFERROR(VLOOKUP($C24,'Valeurs Règlements'!$A$5:$F$8,6,FALSE)," ")</f>
        <v xml:space="preserve"> </v>
      </c>
      <c r="M24" s="54" t="str">
        <f t="shared" si="0"/>
        <v xml:space="preserve"> </v>
      </c>
      <c r="N24" s="53" t="str">
        <f>IF(C24=0," ",IF(F24=0," ",AND(F24&gt;='Valeurs Règlements'!$F$17,F24&lt;=K24)))</f>
        <v xml:space="preserve"> </v>
      </c>
      <c r="O24" s="55" t="str">
        <f>IF(G24=0," ",AND(G24&gt;='Valeurs Règlements'!$F$17,G24&lt;=L24))</f>
        <v xml:space="preserve"> </v>
      </c>
      <c r="P24" s="230" t="str">
        <f>IF(E24=0," ",IF(AND((E24&gt;=F24),(E24-F24&lt;='Valeurs Règlements'!$F$16)),"OK","Faux"))</f>
        <v xml:space="preserve"> </v>
      </c>
      <c r="Q24" s="230"/>
      <c r="R24" s="230" t="str">
        <f>IF(E24=0," ",IF(AND((E24&gt;=F24),(E24-F24&lt;='Valeurs Règlements'!$F$16)),"OK","Faux"))</f>
        <v xml:space="preserve"> </v>
      </c>
      <c r="S24" s="230"/>
      <c r="U24" s="173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1"/>
      <c r="AG24" s="171"/>
      <c r="AH24" s="171"/>
      <c r="AI24" s="172"/>
      <c r="AJ24" s="172"/>
      <c r="AK24" s="172"/>
    </row>
    <row r="25" spans="1:207" ht="20.75" customHeight="1">
      <c r="A25" s="23">
        <v>20</v>
      </c>
      <c r="B25" s="209"/>
      <c r="C25" s="228"/>
      <c r="D25" s="229"/>
      <c r="E25" s="156"/>
      <c r="F25" s="157"/>
      <c r="G25" s="158"/>
      <c r="H25" s="28"/>
      <c r="I25" s="99" t="str">
        <f>IFERROR(VLOOKUP($C25,'Valeurs Règlements'!$A$5:$F$8,3,FALSE)," ")</f>
        <v xml:space="preserve"> </v>
      </c>
      <c r="J25" s="100" t="str">
        <f>IFERROR(VLOOKUP($C25,'Valeurs Règlements'!$A$5:$F$8,4,FALSE)," ")</f>
        <v xml:space="preserve"> </v>
      </c>
      <c r="K25" s="100" t="str">
        <f>IFERROR(VLOOKUP($C25,'Valeurs Règlements'!$A$5:$F$8,5,FALSE)," ")</f>
        <v xml:space="preserve"> </v>
      </c>
      <c r="L25" s="101" t="str">
        <f>IFERROR(VLOOKUP($C25,'Valeurs Règlements'!$A$5:$F$8,6,FALSE)," ")</f>
        <v xml:space="preserve"> </v>
      </c>
      <c r="M25" s="54" t="str">
        <f t="shared" si="0"/>
        <v xml:space="preserve"> </v>
      </c>
      <c r="N25" s="53" t="str">
        <f>IF(C25=0," ",IF(F25=0," ",AND(F25&gt;='Valeurs Règlements'!$F$17,F25&lt;=K25)))</f>
        <v xml:space="preserve"> </v>
      </c>
      <c r="O25" s="55" t="str">
        <f>IF(G25=0," ",AND(G25&gt;='Valeurs Règlements'!$F$17,G25&lt;=L25))</f>
        <v xml:space="preserve"> </v>
      </c>
      <c r="P25" s="230" t="str">
        <f>IF(E25=0," ",IF(AND((E25&gt;=F25),(E25-F25&lt;='Valeurs Règlements'!$F$16)),"OK","Faux"))</f>
        <v xml:space="preserve"> </v>
      </c>
      <c r="Q25" s="230"/>
      <c r="R25" s="230" t="str">
        <f>IF(E25=0," ",IF(AND((E25&gt;=F25),(E25-F25&lt;='Valeurs Règlements'!$F$16)),"OK","Faux"))</f>
        <v xml:space="preserve"> </v>
      </c>
      <c r="S25" s="230"/>
      <c r="U25" s="173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1"/>
      <c r="AG25" s="171"/>
      <c r="AH25" s="171"/>
      <c r="AI25" s="172"/>
      <c r="AJ25" s="172"/>
      <c r="AK25" s="172"/>
    </row>
    <row r="26" spans="1:207" ht="20.75" customHeight="1" thickBot="1">
      <c r="A26" s="24">
        <v>21</v>
      </c>
      <c r="B26" s="211"/>
      <c r="C26" s="231"/>
      <c r="D26" s="232"/>
      <c r="E26" s="156"/>
      <c r="F26" s="157"/>
      <c r="G26" s="158"/>
      <c r="H26" s="28"/>
      <c r="I26" s="102" t="str">
        <f>IFERROR(VLOOKUP($C26,'Valeurs Règlements'!$A$5:$F$8,3,FALSE)," ")</f>
        <v xml:space="preserve"> </v>
      </c>
      <c r="J26" s="103" t="str">
        <f>IFERROR(VLOOKUP($C26,'Valeurs Règlements'!$A$5:$F$8,4,FALSE)," ")</f>
        <v xml:space="preserve"> </v>
      </c>
      <c r="K26" s="103" t="str">
        <f>IFERROR(VLOOKUP($C26,'Valeurs Règlements'!$A$5:$F$8,5,FALSE)," ")</f>
        <v xml:space="preserve"> </v>
      </c>
      <c r="L26" s="104" t="str">
        <f>IFERROR(VLOOKUP($C26,'Valeurs Règlements'!$A$5:$F$8,6,FALSE)," ")</f>
        <v xml:space="preserve"> </v>
      </c>
      <c r="M26" s="56" t="str">
        <f t="shared" si="0"/>
        <v xml:space="preserve"> </v>
      </c>
      <c r="N26" s="57" t="str">
        <f>IF(C26=0," ",IF(F26=0," ",AND(F26&gt;='Valeurs Règlements'!$F$17,F26&lt;=K26)))</f>
        <v xml:space="preserve"> </v>
      </c>
      <c r="O26" s="58" t="str">
        <f>IF(G26=0," ",AND(G26&gt;='Valeurs Règlements'!$F$17,G26&lt;=L26))</f>
        <v xml:space="preserve"> </v>
      </c>
      <c r="P26" s="233" t="str">
        <f>IF(E26=0," ",IF(AND((E26&gt;=F26),(E26-F26&lt;='Valeurs Règlements'!$F$16)),"OK","Faux"))</f>
        <v xml:space="preserve"> </v>
      </c>
      <c r="Q26" s="233"/>
      <c r="R26" s="233" t="str">
        <f>IF(E26=0," ",IF(AND((E26&gt;=F26),(E26-F26&lt;='Valeurs Règlements'!$F$16)),"OK","Faux"))</f>
        <v xml:space="preserve"> </v>
      </c>
      <c r="S26" s="233"/>
      <c r="U26" s="173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1"/>
      <c r="AG26" s="171"/>
      <c r="AH26" s="171"/>
      <c r="AI26" s="172"/>
      <c r="AJ26" s="172"/>
      <c r="AK26" s="172"/>
    </row>
    <row r="27" spans="1:207" ht="19.75" customHeight="1" thickBot="1">
      <c r="A27" s="30"/>
      <c r="B27" s="31"/>
      <c r="C27" s="30"/>
      <c r="E27" s="25"/>
      <c r="F27" s="25"/>
      <c r="G27" s="25"/>
      <c r="H27" s="29"/>
      <c r="I27" s="12"/>
      <c r="J27" s="12"/>
      <c r="K27" s="12"/>
      <c r="L27" s="12"/>
      <c r="M27" s="12"/>
      <c r="N27" s="12"/>
      <c r="O27" s="12"/>
      <c r="P27" s="12"/>
      <c r="Q27" s="12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27" customHeight="1" thickBot="1">
      <c r="A28" s="30"/>
      <c r="B28" s="35" t="s">
        <v>19</v>
      </c>
      <c r="C28" s="36" t="s">
        <v>7</v>
      </c>
      <c r="D28" s="45" t="s">
        <v>8</v>
      </c>
      <c r="E28" s="46" t="s">
        <v>20</v>
      </c>
      <c r="F28" s="47" t="s">
        <v>20</v>
      </c>
      <c r="G28" s="48" t="s">
        <v>20</v>
      </c>
      <c r="I28" s="12"/>
      <c r="J28" s="12"/>
      <c r="K28" s="12"/>
      <c r="L28" s="12"/>
      <c r="M28" s="12"/>
      <c r="N28" s="12"/>
      <c r="O28" s="12"/>
      <c r="P28" s="12"/>
      <c r="Q28" s="12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27.25" customHeight="1">
      <c r="A29" s="32" t="str">
        <f>'Valeurs Règlements'!A5</f>
        <v>Petit Animal</v>
      </c>
      <c r="B29" s="39">
        <f>'Valeurs Règlements'!B5</f>
        <v>4</v>
      </c>
      <c r="C29" s="42">
        <f>COUNTIF($C6:$C26,A29)</f>
        <v>0</v>
      </c>
      <c r="D29" s="50" t="str">
        <f>IF(C29=B29,"ok","manque")</f>
        <v>manque</v>
      </c>
      <c r="E29" s="84" t="str">
        <f ca="1">IFERROR(AVERAGEIF(C6:D26,A29,E6:E26)," ")</f>
        <v xml:space="preserve"> </v>
      </c>
      <c r="F29" s="85" t="str">
        <f>IFERROR(AVERAGEIF(C6:C26,A29,F6:F26)," ")</f>
        <v xml:space="preserve"> </v>
      </c>
      <c r="G29" s="86" t="str">
        <f>IFERROR(AVERAGEIF(C6:C26,A29,G6:G26)," ")</f>
        <v xml:space="preserve"> </v>
      </c>
      <c r="I29" s="12"/>
      <c r="J29" s="12"/>
      <c r="K29" s="12"/>
      <c r="L29" s="219" t="s">
        <v>69</v>
      </c>
      <c r="M29" s="220"/>
      <c r="N29" s="220"/>
      <c r="O29" s="220"/>
      <c r="P29" s="220"/>
      <c r="Q29" s="220"/>
      <c r="R29" s="220"/>
      <c r="S29" s="22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20.75" customHeight="1">
      <c r="A30" s="33" t="str">
        <f>'Valeurs Règlements'!A6</f>
        <v>Petit Gibier</v>
      </c>
      <c r="B30" s="40">
        <f>'Valeurs Règlements'!B6</f>
        <v>6</v>
      </c>
      <c r="C30" s="43">
        <f>COUNTIF($C6:$C26,A30)</f>
        <v>0</v>
      </c>
      <c r="D30" s="51" t="str">
        <f>IF(C30=B30,"ok","manque")</f>
        <v>manque</v>
      </c>
      <c r="E30" s="84" t="str">
        <f>IFERROR(AVERAGEIF($C6:$C26,A30,E6:E26)," ")</f>
        <v xml:space="preserve"> </v>
      </c>
      <c r="F30" s="85" t="str">
        <f>IFERROR(AVERAGEIF($C6:$C26,A30,F6:F26)," ")</f>
        <v xml:space="preserve"> </v>
      </c>
      <c r="G30" s="86" t="str">
        <f>IFERROR(AVERAGEIF($C6:$C26,A30,G6:G26)," ")</f>
        <v xml:space="preserve"> </v>
      </c>
      <c r="I30" s="12"/>
      <c r="J30" s="12"/>
      <c r="K30" s="12"/>
      <c r="L30" s="222"/>
      <c r="M30" s="223"/>
      <c r="N30" s="223"/>
      <c r="O30" s="223"/>
      <c r="P30" s="223"/>
      <c r="Q30" s="223"/>
      <c r="R30" s="223"/>
      <c r="S30" s="224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20.75" customHeight="1" thickBot="1">
      <c r="A31" s="33" t="str">
        <f>'Valeurs Règlements'!A7</f>
        <v>Moyen Gibier</v>
      </c>
      <c r="B31" s="40">
        <f>'Valeurs Règlements'!B7</f>
        <v>7</v>
      </c>
      <c r="C31" s="43">
        <f>COUNTIF($C6:$C26,A31)</f>
        <v>0</v>
      </c>
      <c r="D31" s="51" t="str">
        <f>IF(C31=B31,"ok","manque")</f>
        <v>manque</v>
      </c>
      <c r="E31" s="84" t="str">
        <f>IFERROR(AVERAGEIF($C6:$C26,A31,E6:E26)," ")</f>
        <v xml:space="preserve"> </v>
      </c>
      <c r="F31" s="85" t="str">
        <f>IFERROR(AVERAGEIF($C6:$C26,A31,F6:F26)," ")</f>
        <v xml:space="preserve"> </v>
      </c>
      <c r="G31" s="86" t="str">
        <f>IFERROR(AVERAGEIF($C6:$C26,A31,G6:G26)," ")</f>
        <v xml:space="preserve"> </v>
      </c>
      <c r="I31" s="12"/>
      <c r="J31" s="12"/>
      <c r="K31" s="12"/>
      <c r="L31" s="225"/>
      <c r="M31" s="226"/>
      <c r="N31" s="226"/>
      <c r="O31" s="226"/>
      <c r="P31" s="226"/>
      <c r="Q31" s="226"/>
      <c r="R31" s="226"/>
      <c r="S31" s="227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20.75" customHeight="1" thickBot="1">
      <c r="A32" s="34" t="str">
        <f>'Valeurs Règlements'!A8</f>
        <v>Grand Gibier</v>
      </c>
      <c r="B32" s="41">
        <f>'Valeurs Règlements'!B8</f>
        <v>4</v>
      </c>
      <c r="C32" s="44">
        <f>COUNTIF($C6:$C26,A32)</f>
        <v>0</v>
      </c>
      <c r="D32" s="52" t="str">
        <f>IF(C32=B32,"ok","manque")</f>
        <v>manque</v>
      </c>
      <c r="E32" s="87" t="str">
        <f>IFERROR(AVERAGEIF($C6:$C26,A32,E6:E26)," ")</f>
        <v xml:space="preserve"> </v>
      </c>
      <c r="F32" s="88" t="str">
        <f>IFERROR(AVERAGEIF($C6:$C26,A32,F6:F26)," ")</f>
        <v xml:space="preserve"> </v>
      </c>
      <c r="G32" s="89" t="str">
        <f>IFERROR(AVERAGEIF($C6:$C26,A32,G6:G26)," ")</f>
        <v xml:space="preserve"> </v>
      </c>
      <c r="I32" s="12"/>
      <c r="J32" s="12"/>
      <c r="K32" s="12"/>
      <c r="L32" s="12"/>
      <c r="M32" s="12"/>
      <c r="N32" s="12"/>
      <c r="O32" s="12"/>
      <c r="P32" s="12"/>
      <c r="Q32" s="12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20.75" customHeight="1" thickBot="1">
      <c r="A33" s="38"/>
      <c r="B33" s="37">
        <f>SUM(B29:B32)</f>
        <v>21</v>
      </c>
      <c r="C33" s="12"/>
      <c r="E33" s="46" t="s">
        <v>6</v>
      </c>
      <c r="F33" s="47" t="s">
        <v>6</v>
      </c>
      <c r="G33" s="48" t="s">
        <v>6</v>
      </c>
      <c r="I33" s="12"/>
      <c r="J33" s="12"/>
      <c r="K33" s="12"/>
      <c r="L33" s="12"/>
      <c r="M33" s="12"/>
      <c r="N33" s="12"/>
      <c r="O33" s="12"/>
      <c r="P33" s="12"/>
      <c r="Q33" s="12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20" customHeight="1" thickBot="1">
      <c r="C34"/>
      <c r="E34" s="90">
        <f>SUM(E6:E26)</f>
        <v>0</v>
      </c>
      <c r="F34" s="91">
        <f t="shared" ref="F34:G34" si="1">SUM(F6:F26)</f>
        <v>0</v>
      </c>
      <c r="G34" s="92">
        <f t="shared" si="1"/>
        <v>0</v>
      </c>
    </row>
    <row r="35" spans="1:207" ht="20" customHeight="1" thickBot="1">
      <c r="B35" s="17" t="s">
        <v>24</v>
      </c>
      <c r="C35" s="82">
        <f>'Valeurs Règlements'!C10</f>
        <v>525</v>
      </c>
      <c r="D35" s="83">
        <f>'Valeurs Règlements'!D10</f>
        <v>550</v>
      </c>
      <c r="E35" s="49" t="str">
        <f>IF(AND(E34&gt;=C35,E34&lt;=D35),"ok","manque")</f>
        <v>manque</v>
      </c>
    </row>
  </sheetData>
  <sheetProtection selectLockedCells="1"/>
  <mergeCells count="87">
    <mergeCell ref="A1:R1"/>
    <mergeCell ref="U1:AK1"/>
    <mergeCell ref="A2:A4"/>
    <mergeCell ref="B2:B4"/>
    <mergeCell ref="C2:D4"/>
    <mergeCell ref="E2:G3"/>
    <mergeCell ref="I2:L2"/>
    <mergeCell ref="M2:O3"/>
    <mergeCell ref="P2:S3"/>
    <mergeCell ref="V2:AA2"/>
    <mergeCell ref="AB2:AC3"/>
    <mergeCell ref="AD2:AE3"/>
    <mergeCell ref="AF2:AH2"/>
    <mergeCell ref="AI2:AK3"/>
    <mergeCell ref="V3:W3"/>
    <mergeCell ref="X3:Y3"/>
    <mergeCell ref="Z3:AA3"/>
    <mergeCell ref="AF3:AF4"/>
    <mergeCell ref="AG3:AG4"/>
    <mergeCell ref="AH3:AH4"/>
    <mergeCell ref="C5:D5"/>
    <mergeCell ref="P5:Q5"/>
    <mergeCell ref="R5:S5"/>
    <mergeCell ref="C6:D6"/>
    <mergeCell ref="P6:Q6"/>
    <mergeCell ref="R6:S6"/>
    <mergeCell ref="C7:D7"/>
    <mergeCell ref="P7:Q7"/>
    <mergeCell ref="R7:S7"/>
    <mergeCell ref="C8:D8"/>
    <mergeCell ref="P8:Q8"/>
    <mergeCell ref="R8:S8"/>
    <mergeCell ref="C9:D9"/>
    <mergeCell ref="P9:Q9"/>
    <mergeCell ref="R9:S9"/>
    <mergeCell ref="C10:D10"/>
    <mergeCell ref="P10:Q10"/>
    <mergeCell ref="R10:S10"/>
    <mergeCell ref="C11:D11"/>
    <mergeCell ref="P11:Q11"/>
    <mergeCell ref="R11:S11"/>
    <mergeCell ref="C12:D12"/>
    <mergeCell ref="P12:Q12"/>
    <mergeCell ref="R12:S12"/>
    <mergeCell ref="C13:D13"/>
    <mergeCell ref="P13:Q13"/>
    <mergeCell ref="R13:S13"/>
    <mergeCell ref="C14:D14"/>
    <mergeCell ref="P14:Q14"/>
    <mergeCell ref="R14:S14"/>
    <mergeCell ref="C15:D15"/>
    <mergeCell ref="P15:Q15"/>
    <mergeCell ref="R15:S15"/>
    <mergeCell ref="C16:D16"/>
    <mergeCell ref="P16:Q16"/>
    <mergeCell ref="R16:S16"/>
    <mergeCell ref="C17:D17"/>
    <mergeCell ref="P17:Q17"/>
    <mergeCell ref="R17:S17"/>
    <mergeCell ref="C18:D18"/>
    <mergeCell ref="P18:Q18"/>
    <mergeCell ref="R18:S18"/>
    <mergeCell ref="C19:D19"/>
    <mergeCell ref="P19:Q19"/>
    <mergeCell ref="R19:S19"/>
    <mergeCell ref="C20:D20"/>
    <mergeCell ref="P20:Q20"/>
    <mergeCell ref="R20:S20"/>
    <mergeCell ref="C21:D21"/>
    <mergeCell ref="P21:Q21"/>
    <mergeCell ref="R21:S21"/>
    <mergeCell ref="C22:D22"/>
    <mergeCell ref="P22:Q22"/>
    <mergeCell ref="R22:S22"/>
    <mergeCell ref="C23:D23"/>
    <mergeCell ref="P23:Q23"/>
    <mergeCell ref="R23:S23"/>
    <mergeCell ref="C24:D24"/>
    <mergeCell ref="P24:Q24"/>
    <mergeCell ref="R24:S24"/>
    <mergeCell ref="L29:S31"/>
    <mergeCell ref="C25:D25"/>
    <mergeCell ref="P25:Q25"/>
    <mergeCell ref="R25:S25"/>
    <mergeCell ref="C26:D26"/>
    <mergeCell ref="P26:Q26"/>
    <mergeCell ref="R26:S26"/>
  </mergeCells>
  <conditionalFormatting sqref="M5:O26">
    <cfRule type="containsText" dxfId="26" priority="12" operator="containsText" text="VRAI">
      <formula>NOT(ISERROR(SEARCH("VRAI",M5)))</formula>
    </cfRule>
    <cfRule type="containsText" dxfId="25" priority="13" stopIfTrue="1" operator="containsText" text="FAUX">
      <formula>NOT(ISERROR(FIND(UPPER("FAUX"),UPPER(M5))))</formula>
      <formula>"FAUX"</formula>
    </cfRule>
  </conditionalFormatting>
  <conditionalFormatting sqref="P5:S26">
    <cfRule type="containsText" dxfId="24" priority="1" operator="containsText" text="Faux">
      <formula>NOT(ISERROR(SEARCH("Faux",P5)))</formula>
    </cfRule>
    <cfRule type="containsText" dxfId="23" priority="2" operator="containsText" text="OK">
      <formula>NOT(ISERROR(SEARCH("OK",P5)))</formula>
    </cfRule>
    <cfRule type="containsText" dxfId="22" priority="3" operator="containsText" text="OK">
      <formula>NOT(ISERROR(SEARCH("OK",P5)))</formula>
    </cfRule>
  </conditionalFormatting>
  <dataValidations count="2">
    <dataValidation type="list" showInputMessage="1" showErrorMessage="1" sqref="H7:H26" xr:uid="{3776CA35-7BCF-F843-AD45-0482625E2DD0}">
      <formula1>$A$5:$A$8</formula1>
    </dataValidation>
    <dataValidation type="list" allowBlank="1" showErrorMessage="1" sqref="H6" xr:uid="{93093DC8-A37F-6541-BB93-5C893DCCC76D}">
      <formula1>$A$5:$A$8</formula1>
    </dataValidation>
  </dataValidations>
  <pageMargins left="0.98425196850393704" right="0.98425196850393704" top="0.98425196850393704" bottom="0.98425196850393704" header="0.23622047244094491" footer="0.23622047244094491"/>
  <pageSetup scale="44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stopIfTrue="1" operator="containsText" id="{F3A084CB-55AE-FA44-9C7C-F5108CDAFDCD}">
            <xm:f>NOT(ISERROR(SEARCH("ok",D29)))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7" operator="notContains" id="{49006963-654D-CA41-83DF-74F8840B25B3}">
            <xm:f>ISERROR(SEARCH("ok",D29))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D29:D32</xm:sqref>
        </x14:conditionalFormatting>
        <x14:conditionalFormatting xmlns:xm="http://schemas.microsoft.com/office/excel/2006/main">
          <x14:cfRule type="containsText" priority="14" stopIfTrue="1" operator="containsText" id="{3B67210D-A7B9-B94C-810B-72C019157579}">
            <xm:f>NOT(ISERROR(SEARCH("ok",E35)))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15" operator="notContains" id="{FB3C226C-17FF-BC4F-9D48-75C4F934F2ED}">
            <xm:f>ISERROR(SEARCH("ok",E35))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E35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2CDEC4-65B9-B640-B87D-C15937750211}">
          <x14:formula1>
            <xm:f>'Valeurs Règlements'!$A$12:$A$13</xm:f>
          </x14:formula1>
          <xm:sqref>U5:U26</xm:sqref>
        </x14:dataValidation>
        <x14:dataValidation type="list" allowBlank="1" showErrorMessage="1" xr:uid="{C85B9D59-23BD-0B43-83B3-D148189296F4}">
          <x14:formula1>
            <xm:f>'Valeurs Règlements'!$A$5:$A$8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GY35"/>
  <sheetViews>
    <sheetView showGridLines="0" zoomScale="110" zoomScaleNormal="110" workbookViewId="0">
      <pane xSplit="1" ySplit="4" topLeftCell="B8" activePane="bottomRight" state="frozen"/>
      <selection pane="topRight"/>
      <selection pane="bottomLeft"/>
      <selection pane="bottomRight" activeCell="AN18" sqref="AN18"/>
    </sheetView>
  </sheetViews>
  <sheetFormatPr baseColWidth="10" defaultColWidth="16.33203125" defaultRowHeight="20" customHeight="1"/>
  <cols>
    <col min="1" max="1" width="11.5" style="1" bestFit="1" customWidth="1"/>
    <col min="2" max="2" width="35.33203125" style="1" customWidth="1"/>
    <col min="3" max="3" width="8" style="1" bestFit="1" customWidth="1"/>
    <col min="4" max="4" width="7.33203125" bestFit="1" customWidth="1"/>
    <col min="5" max="7" width="7.6640625" style="1" bestFit="1" customWidth="1"/>
    <col min="8" max="8" width="2" style="1" customWidth="1"/>
    <col min="9" max="10" width="5.5" style="1" bestFit="1" customWidth="1"/>
    <col min="11" max="11" width="5" style="1" bestFit="1" customWidth="1"/>
    <col min="12" max="12" width="5.1640625" style="1" bestFit="1" customWidth="1"/>
    <col min="13" max="13" width="5.5" style="1" bestFit="1" customWidth="1"/>
    <col min="14" max="14" width="4.1640625" style="1" bestFit="1" customWidth="1"/>
    <col min="15" max="15" width="5" style="1" bestFit="1" customWidth="1"/>
    <col min="16" max="16" width="5.5" style="1" bestFit="1" customWidth="1"/>
    <col min="17" max="17" width="4.1640625" style="1" bestFit="1" customWidth="1"/>
    <col min="18" max="18" width="4.83203125" style="12" customWidth="1"/>
    <col min="19" max="19" width="5" style="12" bestFit="1" customWidth="1"/>
    <col min="20" max="20" width="4.83203125" style="12" customWidth="1"/>
    <col min="21" max="21" width="8.5" style="12" hidden="1" customWidth="1"/>
    <col min="22" max="31" width="7.83203125" style="12" hidden="1" customWidth="1"/>
    <col min="32" max="34" width="10.33203125" style="12" hidden="1" customWidth="1"/>
    <col min="35" max="35" width="6.83203125" style="12" hidden="1" customWidth="1"/>
    <col min="36" max="37" width="5.83203125" style="12" hidden="1" customWidth="1"/>
    <col min="38" max="45" width="5.83203125" style="12" customWidth="1"/>
    <col min="46" max="207" width="16.33203125" style="12"/>
    <col min="208" max="16384" width="16.33203125" style="1"/>
  </cols>
  <sheetData>
    <row r="1" spans="1:38" ht="27.75" customHeight="1" thickBot="1">
      <c r="A1" s="241" t="s">
        <v>75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U1" s="295" t="s">
        <v>49</v>
      </c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7"/>
      <c r="AL1" s="218" t="s">
        <v>74</v>
      </c>
    </row>
    <row r="2" spans="1:38" ht="27.75" customHeight="1" thickBot="1">
      <c r="A2" s="243" t="s">
        <v>68</v>
      </c>
      <c r="B2" s="278" t="s">
        <v>71</v>
      </c>
      <c r="C2" s="278" t="s">
        <v>72</v>
      </c>
      <c r="D2" s="282"/>
      <c r="E2" s="281" t="s">
        <v>73</v>
      </c>
      <c r="F2" s="256"/>
      <c r="G2" s="257"/>
      <c r="H2" s="26"/>
      <c r="I2" s="261" t="s">
        <v>27</v>
      </c>
      <c r="J2" s="262"/>
      <c r="K2" s="262"/>
      <c r="L2" s="263"/>
      <c r="M2" s="264" t="s">
        <v>29</v>
      </c>
      <c r="N2" s="265"/>
      <c r="O2" s="266"/>
      <c r="P2" s="243" t="s">
        <v>28</v>
      </c>
      <c r="Q2" s="265"/>
      <c r="R2" s="265"/>
      <c r="S2" s="266"/>
      <c r="U2" s="75" t="s">
        <v>36</v>
      </c>
      <c r="V2" s="298" t="s">
        <v>42</v>
      </c>
      <c r="W2" s="299"/>
      <c r="X2" s="299"/>
      <c r="Y2" s="299"/>
      <c r="Z2" s="299"/>
      <c r="AA2" s="300"/>
      <c r="AB2" s="309" t="s">
        <v>55</v>
      </c>
      <c r="AC2" s="310"/>
      <c r="AD2" s="310" t="s">
        <v>56</v>
      </c>
      <c r="AE2" s="313"/>
      <c r="AF2" s="316" t="s">
        <v>57</v>
      </c>
      <c r="AG2" s="317"/>
      <c r="AH2" s="318"/>
      <c r="AI2" s="301" t="s">
        <v>53</v>
      </c>
      <c r="AJ2" s="302"/>
      <c r="AK2" s="303"/>
    </row>
    <row r="3" spans="1:38" ht="32.75" customHeight="1" thickBot="1">
      <c r="A3" s="244"/>
      <c r="B3" s="279"/>
      <c r="C3" s="279"/>
      <c r="D3" s="279"/>
      <c r="E3" s="259"/>
      <c r="F3" s="259"/>
      <c r="G3" s="260"/>
      <c r="H3" s="26"/>
      <c r="I3" s="19" t="s">
        <v>0</v>
      </c>
      <c r="J3" s="13" t="s">
        <v>0</v>
      </c>
      <c r="K3" s="14" t="s">
        <v>1</v>
      </c>
      <c r="L3" s="20" t="s">
        <v>2</v>
      </c>
      <c r="M3" s="267"/>
      <c r="N3" s="268"/>
      <c r="O3" s="269"/>
      <c r="P3" s="267"/>
      <c r="Q3" s="268"/>
      <c r="R3" s="268"/>
      <c r="S3" s="269"/>
      <c r="U3" s="78">
        <v>0.02</v>
      </c>
      <c r="V3" s="307" t="s">
        <v>47</v>
      </c>
      <c r="W3" s="308"/>
      <c r="X3" s="308" t="s">
        <v>48</v>
      </c>
      <c r="Y3" s="308"/>
      <c r="Z3" s="308" t="s">
        <v>37</v>
      </c>
      <c r="AA3" s="315"/>
      <c r="AB3" s="311"/>
      <c r="AC3" s="312"/>
      <c r="AD3" s="312"/>
      <c r="AE3" s="314"/>
      <c r="AF3" s="319" t="s">
        <v>51</v>
      </c>
      <c r="AG3" s="320" t="s">
        <v>50</v>
      </c>
      <c r="AH3" s="321" t="s">
        <v>52</v>
      </c>
      <c r="AI3" s="304"/>
      <c r="AJ3" s="305"/>
      <c r="AK3" s="306"/>
    </row>
    <row r="4" spans="1:38" ht="19.75" customHeight="1" thickBot="1">
      <c r="A4" s="245"/>
      <c r="B4" s="280"/>
      <c r="C4" s="280"/>
      <c r="D4" s="280"/>
      <c r="E4" s="186" t="s">
        <v>0</v>
      </c>
      <c r="F4" s="16" t="s">
        <v>1</v>
      </c>
      <c r="G4" s="18" t="s">
        <v>2</v>
      </c>
      <c r="H4" s="27"/>
      <c r="I4" s="196" t="s">
        <v>3</v>
      </c>
      <c r="J4" s="197" t="s">
        <v>4</v>
      </c>
      <c r="K4" s="197" t="s">
        <v>4</v>
      </c>
      <c r="L4" s="198" t="s">
        <v>4</v>
      </c>
      <c r="M4" s="19" t="s">
        <v>0</v>
      </c>
      <c r="N4" s="14" t="s">
        <v>1</v>
      </c>
      <c r="O4" s="199" t="s">
        <v>2</v>
      </c>
      <c r="P4" s="19" t="s">
        <v>0</v>
      </c>
      <c r="Q4" s="200" t="s">
        <v>1</v>
      </c>
      <c r="R4" s="201" t="s">
        <v>1</v>
      </c>
      <c r="S4" s="20" t="s">
        <v>2</v>
      </c>
      <c r="U4" s="70" t="s">
        <v>46</v>
      </c>
      <c r="V4" s="71" t="s">
        <v>35</v>
      </c>
      <c r="W4" s="72" t="s">
        <v>34</v>
      </c>
      <c r="X4" s="72" t="s">
        <v>35</v>
      </c>
      <c r="Y4" s="72" t="s">
        <v>34</v>
      </c>
      <c r="Z4" s="72" t="s">
        <v>35</v>
      </c>
      <c r="AA4" s="73" t="s">
        <v>34</v>
      </c>
      <c r="AB4" s="76" t="s">
        <v>35</v>
      </c>
      <c r="AC4" s="74" t="s">
        <v>34</v>
      </c>
      <c r="AD4" s="74" t="s">
        <v>35</v>
      </c>
      <c r="AE4" s="77" t="s">
        <v>34</v>
      </c>
      <c r="AF4" s="319"/>
      <c r="AG4" s="320"/>
      <c r="AH4" s="321"/>
      <c r="AI4" s="79" t="s">
        <v>54</v>
      </c>
      <c r="AJ4" s="80" t="s">
        <v>38</v>
      </c>
      <c r="AK4" s="81" t="s">
        <v>39</v>
      </c>
    </row>
    <row r="5" spans="1:38" ht="19.75" customHeight="1" thickBot="1">
      <c r="A5" s="180" t="s">
        <v>30</v>
      </c>
      <c r="B5" s="179" t="s">
        <v>5</v>
      </c>
      <c r="C5" s="274" t="s">
        <v>32</v>
      </c>
      <c r="D5" s="275"/>
      <c r="E5" s="181">
        <v>13</v>
      </c>
      <c r="F5" s="182">
        <v>6</v>
      </c>
      <c r="G5" s="183">
        <v>5</v>
      </c>
      <c r="H5" s="63"/>
      <c r="I5" s="202">
        <f>IFERROR(VLOOKUP($C5,'Valeurs Règlements'!$A$5:$F$8,3,FALSE)," ")</f>
        <v>5</v>
      </c>
      <c r="J5" s="203">
        <f>IFERROR(VLOOKUP($C5,'Valeurs Règlements'!$A$5:$F$8,4,FALSE)," ")</f>
        <v>15</v>
      </c>
      <c r="K5" s="203">
        <f>IFERROR(VLOOKUP($C5,'Valeurs Règlements'!$A$5:$F$8,5,FALSE)," ")</f>
        <v>15</v>
      </c>
      <c r="L5" s="203">
        <f>IFERROR(VLOOKUP($C5,'Valeurs Règlements'!$A$5:$F$8,6,FALSE)," ")</f>
        <v>15</v>
      </c>
      <c r="M5" s="204" t="b">
        <f t="shared" ref="M5" si="0">IF(C5=0," ",IF(E5=0," ",AND(E5&gt;=I5,E5&lt;=J5)))</f>
        <v>1</v>
      </c>
      <c r="N5" s="205" t="b">
        <f>IF(C5=0," ",IF(F5=0," ",AND(F5&gt;='Valeurs Règlements'!$F$17,F5&lt;=K5)))</f>
        <v>1</v>
      </c>
      <c r="O5" s="205" t="b">
        <f>IF(G5=0," ",AND(G5&gt;='Valeurs Règlements'!$F$17,G5&lt;=L5))</f>
        <v>1</v>
      </c>
      <c r="P5" s="276" t="str">
        <f>IF(E5=0," ",IF(AND((E5&gt;=F5),(E5-F5&lt;='Valeurs Règlements'!$F$16)),"OK","Faux"))</f>
        <v>OK</v>
      </c>
      <c r="Q5" s="276"/>
      <c r="R5" s="276" t="str">
        <f>IF(E5=0," ",IF(AND((E5&gt;=F5),(E5-F5&lt;='Valeurs Règlements'!$F$16)),"OK","Faux"))</f>
        <v>OK</v>
      </c>
      <c r="S5" s="277"/>
      <c r="U5" s="105" t="s">
        <v>40</v>
      </c>
      <c r="V5" s="106">
        <v>7.52</v>
      </c>
      <c r="W5" s="106">
        <v>15</v>
      </c>
      <c r="X5" s="106">
        <v>14</v>
      </c>
      <c r="Y5" s="106">
        <v>17</v>
      </c>
      <c r="Z5" s="106">
        <v>60</v>
      </c>
      <c r="AA5" s="107">
        <v>70</v>
      </c>
      <c r="AB5" s="108">
        <f>IF(U5="Oui",IFERROR(VLOOKUP($C5,'Valeurs Règlements'!$A$5:$P$8,11,FALSE)," "),IFERROR(VLOOKUP($C5,'Valeurs Règlements'!$A$5:$P$8,12,FALSE)," "))</f>
        <v>7.5</v>
      </c>
      <c r="AC5" s="109" t="str">
        <f>IF(U5="Oui"," ",IFERROR(VLOOKUP($C5,'Valeurs Règlements'!$A$5:$P$8,13,FALSE)," "))</f>
        <v xml:space="preserve"> </v>
      </c>
      <c r="AD5" s="109">
        <f>IF(U5="Oui",IFERROR(VLOOKUP($C5,'Valeurs Règlements'!$A$5:$P$8,14,FALSE)," "),IFERROR(VLOOKUP($C5,'Valeurs Règlements'!$A$5:$P$8,15,FALSE)," "))</f>
        <v>7.5</v>
      </c>
      <c r="AE5" s="110" t="str">
        <f>IF(U5="Oui"," ",IFERROR(VLOOKUP($C5,'Valeurs Règlements'!$A$5:$P$8,16,FALSE)," "))</f>
        <v xml:space="preserve"> </v>
      </c>
      <c r="AF5" s="111">
        <f>IF(V5&gt;0,IF(U5="Oui",PI()*V5,V5*W5*PI())," ")</f>
        <v>23.624776754995242</v>
      </c>
      <c r="AG5" s="112">
        <f>IF(X5&gt;0,IF(U5="Oui",PI()*X5,X5*Y5*PI())," ")</f>
        <v>43.982297150257104</v>
      </c>
      <c r="AH5" s="113">
        <f>IF(Z5&gt;0,IF(U5="Oui",PI()*Z5,Z5*AA5)," ")</f>
        <v>188.49555921538757</v>
      </c>
      <c r="AI5" s="129">
        <f>AH5/AG5</f>
        <v>4.2857142857142856</v>
      </c>
      <c r="AJ5" s="130">
        <f>IFERROR(VLOOKUP($C5,'Valeurs Règlements'!$A$5:$J$8,9,FALSE)," ")</f>
        <v>4</v>
      </c>
      <c r="AK5" s="131">
        <f>IFERROR(VLOOKUP($C5,'Valeurs Règlements'!$A$5:$J$8,10,FALSE)," ")</f>
        <v>15</v>
      </c>
    </row>
    <row r="6" spans="1:38" ht="20.75" customHeight="1">
      <c r="A6" s="187">
        <v>1</v>
      </c>
      <c r="B6" s="206" t="str">
        <f>IF(NOT(ISBLANK(Organisateur!B6)),Organisateur!B6," ")</f>
        <v xml:space="preserve"> </v>
      </c>
      <c r="C6" s="283" t="str">
        <f>IF(NOT(ISBLANK(Organisateur!C6)),Organisateur!C6," ")</f>
        <v xml:space="preserve"> </v>
      </c>
      <c r="D6" s="283"/>
      <c r="E6" s="184" t="str">
        <f>IF(NOT(ISBLANK(Organisateur!E6)),Organisateur!E6," ")</f>
        <v xml:space="preserve"> </v>
      </c>
      <c r="F6" s="184" t="str">
        <f>IF(NOT(ISBLANK(Organisateur!F6)),Organisateur!F6," ")</f>
        <v xml:space="preserve"> </v>
      </c>
      <c r="G6" s="191" t="str">
        <f>IF(NOT(ISBLANK(Organisateur!G6)),Organisateur!G6," ")</f>
        <v xml:space="preserve"> </v>
      </c>
      <c r="H6" s="28"/>
      <c r="I6" s="96" t="str">
        <f>IFERROR(VLOOKUP($C6,'Valeurs Règlements'!$A$5:$F$8,3,FALSE)," ")</f>
        <v xml:space="preserve"> </v>
      </c>
      <c r="J6" s="97" t="str">
        <f>IFERROR(VLOOKUP($C6,'Valeurs Règlements'!$A$5:$F$8,4,FALSE)," ")</f>
        <v xml:space="preserve"> </v>
      </c>
      <c r="K6" s="97" t="str">
        <f>IFERROR(VLOOKUP($C6,'Valeurs Règlements'!$A$5:$F$8,5,FALSE)," ")</f>
        <v xml:space="preserve"> </v>
      </c>
      <c r="L6" s="98" t="str">
        <f>IFERROR(VLOOKUP($C6,'Valeurs Règlements'!$A$5:$F$8,6,FALSE)," ")</f>
        <v xml:space="preserve"> </v>
      </c>
      <c r="M6" s="194" t="str">
        <f>IF(OR(C6=0,C6=" ")," ",IF(E6=0," ",AND(E6&gt;=I6,E6&lt;=J6)))</f>
        <v xml:space="preserve"> </v>
      </c>
      <c r="N6" s="195" t="str">
        <f>IF(OR(C6=0,C6=" ")," ",IF(F6=0," ",AND(F6&gt;='Valeurs Règlements'!$F$17,F6&lt;=K6)))</f>
        <v xml:space="preserve"> </v>
      </c>
      <c r="O6" s="215" t="str">
        <f>IF(OR(C6=0,C6=" ")," ",AND(G6&gt;='Valeurs Règlements'!$F$17,G6&lt;=L6))</f>
        <v xml:space="preserve"> </v>
      </c>
      <c r="P6" s="286" t="str">
        <f>IFERROR(IF(E6=0," ",IF(AND((E6&gt;=F6),(E6-F6&lt;='Valeurs Règlements'!$F$16)),"OK","Faux"))," ")</f>
        <v xml:space="preserve"> </v>
      </c>
      <c r="Q6" s="287"/>
      <c r="R6" s="287" t="str">
        <f>IFERROR(IF(E6=0," ",IF(AND((E6&gt;=F6),(E6-F6&lt;='Valeurs Règlements'!$F$16)),"OK","Faux"))," ")</f>
        <v xml:space="preserve"> </v>
      </c>
      <c r="S6" s="292"/>
      <c r="U6" s="114"/>
      <c r="V6" s="115"/>
      <c r="W6" s="115"/>
      <c r="X6" s="115"/>
      <c r="Y6" s="115"/>
      <c r="Z6" s="115"/>
      <c r="AA6" s="116"/>
      <c r="AB6" s="117"/>
      <c r="AC6" s="118"/>
      <c r="AD6" s="118"/>
      <c r="AE6" s="119"/>
      <c r="AF6" s="111"/>
      <c r="AG6" s="112"/>
      <c r="AH6" s="113"/>
      <c r="AI6" s="132"/>
      <c r="AJ6" s="133"/>
      <c r="AK6" s="134"/>
    </row>
    <row r="7" spans="1:38" ht="20.75" customHeight="1">
      <c r="A7" s="188">
        <v>2</v>
      </c>
      <c r="B7" s="207" t="str">
        <f>IF(NOT(ISBLANK(Organisateur!B7)),Organisateur!B7," ")</f>
        <v xml:space="preserve"> </v>
      </c>
      <c r="C7" s="284" t="str">
        <f>IF(NOT(ISBLANK(Organisateur!C7)),Organisateur!C7," ")</f>
        <v xml:space="preserve"> </v>
      </c>
      <c r="D7" s="284"/>
      <c r="E7" s="185" t="str">
        <f>IF(NOT(ISBLANK(Organisateur!E7)),Organisateur!E7," ")</f>
        <v xml:space="preserve"> </v>
      </c>
      <c r="F7" s="185" t="str">
        <f>IF(NOT(ISBLANK(Organisateur!F7)),Organisateur!F7," ")</f>
        <v xml:space="preserve"> </v>
      </c>
      <c r="G7" s="192" t="str">
        <f>IF(NOT(ISBLANK(Organisateur!G7)),Organisateur!G7," ")</f>
        <v xml:space="preserve"> </v>
      </c>
      <c r="H7" s="28"/>
      <c r="I7" s="99" t="str">
        <f>IFERROR(VLOOKUP($C7,'Valeurs Règlements'!$A$5:$F$8,3,FALSE)," ")</f>
        <v xml:space="preserve"> </v>
      </c>
      <c r="J7" s="100" t="str">
        <f>IFERROR(VLOOKUP($C7,'Valeurs Règlements'!$A$5:$F$8,4,FALSE)," ")</f>
        <v xml:space="preserve"> </v>
      </c>
      <c r="K7" s="100" t="str">
        <f>IFERROR(VLOOKUP($C7,'Valeurs Règlements'!$A$5:$F$8,5,FALSE)," ")</f>
        <v xml:space="preserve"> </v>
      </c>
      <c r="L7" s="101" t="str">
        <f>IFERROR(VLOOKUP($C7,'Valeurs Règlements'!$A$5:$F$8,6,FALSE)," ")</f>
        <v xml:space="preserve"> </v>
      </c>
      <c r="M7" s="59" t="str">
        <f t="shared" ref="M7:M26" si="1">IF(OR(C7=0,C7=" ")," ",IF(E7=0," ",AND(E7&gt;=I7,E7&lt;=J7)))</f>
        <v xml:space="preserve"> </v>
      </c>
      <c r="N7" s="60" t="str">
        <f>IF(OR(C7=0,C7=" ")," ",IF(F7=0," ",AND(F7&gt;='Valeurs Règlements'!$F$17,F7&lt;=K7)))</f>
        <v xml:space="preserve"> </v>
      </c>
      <c r="O7" s="216" t="str">
        <f>IF(OR(C7=0,C7=" ")," ",AND(G7&gt;='Valeurs Règlements'!$F$17,G7&lt;=L7))</f>
        <v xml:space="preserve"> </v>
      </c>
      <c r="P7" s="288" t="str">
        <f>IFERROR(IF(E7=0," ",IF(AND((E7&gt;=F7),(E7-F7&lt;='Valeurs Règlements'!$F$16)),"OK","Faux"))," ")</f>
        <v xml:space="preserve"> </v>
      </c>
      <c r="Q7" s="289"/>
      <c r="R7" s="289" t="str">
        <f>IFERROR(IF(E7=0," ",IF(AND((E7&gt;=F7),(E7-F7&lt;='Valeurs Règlements'!$F$16)),"OK","Faux"))," ")</f>
        <v xml:space="preserve"> </v>
      </c>
      <c r="S7" s="293"/>
      <c r="U7" s="114"/>
      <c r="V7" s="115"/>
      <c r="W7" s="115"/>
      <c r="X7" s="115"/>
      <c r="Y7" s="115"/>
      <c r="Z7" s="115"/>
      <c r="AA7" s="116"/>
      <c r="AB7" s="117"/>
      <c r="AC7" s="118"/>
      <c r="AD7" s="118"/>
      <c r="AE7" s="119"/>
      <c r="AF7" s="111"/>
      <c r="AG7" s="112"/>
      <c r="AH7" s="113"/>
      <c r="AI7" s="132"/>
      <c r="AJ7" s="133"/>
      <c r="AK7" s="134"/>
    </row>
    <row r="8" spans="1:38" ht="20.75" customHeight="1">
      <c r="A8" s="188">
        <v>3</v>
      </c>
      <c r="B8" s="207" t="str">
        <f>IF(NOT(ISBLANK(Organisateur!B8)),Organisateur!B8," ")</f>
        <v xml:space="preserve"> </v>
      </c>
      <c r="C8" s="284" t="str">
        <f>IF(NOT(ISBLANK(Organisateur!C8)),Organisateur!C8," ")</f>
        <v xml:space="preserve"> </v>
      </c>
      <c r="D8" s="284"/>
      <c r="E8" s="185" t="str">
        <f>IF(NOT(ISBLANK(Organisateur!E8)),Organisateur!E8," ")</f>
        <v xml:space="preserve"> </v>
      </c>
      <c r="F8" s="185" t="str">
        <f>IF(NOT(ISBLANK(Organisateur!F8)),Organisateur!F8," ")</f>
        <v xml:space="preserve"> </v>
      </c>
      <c r="G8" s="192" t="str">
        <f>IF(NOT(ISBLANK(Organisateur!G8)),Organisateur!G8," ")</f>
        <v xml:space="preserve"> </v>
      </c>
      <c r="H8" s="28"/>
      <c r="I8" s="99" t="str">
        <f>IFERROR(VLOOKUP($C8,'Valeurs Règlements'!$A$5:$F$8,3,FALSE)," ")</f>
        <v xml:space="preserve"> </v>
      </c>
      <c r="J8" s="100" t="str">
        <f>IFERROR(VLOOKUP($C8,'Valeurs Règlements'!$A$5:$F$8,4,FALSE)," ")</f>
        <v xml:space="preserve"> </v>
      </c>
      <c r="K8" s="100" t="str">
        <f>IFERROR(VLOOKUP($C8,'Valeurs Règlements'!$A$5:$F$8,5,FALSE)," ")</f>
        <v xml:space="preserve"> </v>
      </c>
      <c r="L8" s="101" t="str">
        <f>IFERROR(VLOOKUP($C8,'Valeurs Règlements'!$A$5:$F$8,6,FALSE)," ")</f>
        <v xml:space="preserve"> </v>
      </c>
      <c r="M8" s="59" t="str">
        <f t="shared" si="1"/>
        <v xml:space="preserve"> </v>
      </c>
      <c r="N8" s="60" t="str">
        <f>IF(OR(C8=0,C8=" ")," ",IF(F8=0," ",AND(F8&gt;='Valeurs Règlements'!$F$17,F8&lt;=K8)))</f>
        <v xml:space="preserve"> </v>
      </c>
      <c r="O8" s="216" t="str">
        <f>IF(OR(C8=0,C8=" ")," ",AND(G8&gt;='Valeurs Règlements'!$F$17,G8&lt;=L8))</f>
        <v xml:space="preserve"> </v>
      </c>
      <c r="P8" s="288" t="str">
        <f>IFERROR(IF(E8=0," ",IF(AND((E8&gt;=F8),(E8-F8&lt;='Valeurs Règlements'!$F$16)),"OK","Faux"))," ")</f>
        <v xml:space="preserve"> </v>
      </c>
      <c r="Q8" s="289"/>
      <c r="R8" s="289" t="str">
        <f>IFERROR(IF(E8=0," ",IF(AND((E8&gt;=F8),(E8-F8&lt;='Valeurs Règlements'!$F$16)),"OK","Faux"))," ")</f>
        <v xml:space="preserve"> </v>
      </c>
      <c r="S8" s="293"/>
      <c r="U8" s="114"/>
      <c r="V8" s="115"/>
      <c r="W8" s="115"/>
      <c r="X8" s="115"/>
      <c r="Y8" s="115"/>
      <c r="Z8" s="115"/>
      <c r="AA8" s="116"/>
      <c r="AB8" s="117"/>
      <c r="AC8" s="118"/>
      <c r="AD8" s="118"/>
      <c r="AE8" s="119"/>
      <c r="AF8" s="111"/>
      <c r="AG8" s="112"/>
      <c r="AH8" s="113"/>
      <c r="AI8" s="132"/>
      <c r="AJ8" s="133"/>
      <c r="AK8" s="134"/>
    </row>
    <row r="9" spans="1:38" ht="20.75" customHeight="1">
      <c r="A9" s="188">
        <v>4</v>
      </c>
      <c r="B9" s="207" t="str">
        <f>IF(NOT(ISBLANK(Organisateur!B9)),Organisateur!B9," ")</f>
        <v xml:space="preserve"> </v>
      </c>
      <c r="C9" s="284" t="str">
        <f>IF(NOT(ISBLANK(Organisateur!C9)),Organisateur!C9," ")</f>
        <v xml:space="preserve"> </v>
      </c>
      <c r="D9" s="284"/>
      <c r="E9" s="185" t="str">
        <f>IF(NOT(ISBLANK(Organisateur!E9)),Organisateur!E9," ")</f>
        <v xml:space="preserve"> </v>
      </c>
      <c r="F9" s="185" t="str">
        <f>IF(NOT(ISBLANK(Organisateur!F9)),Organisateur!F9," ")</f>
        <v xml:space="preserve"> </v>
      </c>
      <c r="G9" s="192" t="str">
        <f>IF(NOT(ISBLANK(Organisateur!G9)),Organisateur!G9," ")</f>
        <v xml:space="preserve"> </v>
      </c>
      <c r="H9" s="28"/>
      <c r="I9" s="99" t="str">
        <f>IFERROR(VLOOKUP($C9,'Valeurs Règlements'!$A$5:$F$8,3,FALSE)," ")</f>
        <v xml:space="preserve"> </v>
      </c>
      <c r="J9" s="100" t="str">
        <f>IFERROR(VLOOKUP($C9,'Valeurs Règlements'!$A$5:$F$8,4,FALSE)," ")</f>
        <v xml:space="preserve"> </v>
      </c>
      <c r="K9" s="100" t="str">
        <f>IFERROR(VLOOKUP($C9,'Valeurs Règlements'!$A$5:$F$8,5,FALSE)," ")</f>
        <v xml:space="preserve"> </v>
      </c>
      <c r="L9" s="101" t="str">
        <f>IFERROR(VLOOKUP($C9,'Valeurs Règlements'!$A$5:$F$8,6,FALSE)," ")</f>
        <v xml:space="preserve"> </v>
      </c>
      <c r="M9" s="59" t="str">
        <f t="shared" si="1"/>
        <v xml:space="preserve"> </v>
      </c>
      <c r="N9" s="60" t="str">
        <f>IF(OR(C9=0,C9=" ")," ",IF(F9=0," ",AND(F9&gt;='Valeurs Règlements'!$F$17,F9&lt;=K9)))</f>
        <v xml:space="preserve"> </v>
      </c>
      <c r="O9" s="216" t="str">
        <f>IF(OR(C9=0,C9=" ")," ",AND(G9&gt;='Valeurs Règlements'!$F$17,G9&lt;=L9))</f>
        <v xml:space="preserve"> </v>
      </c>
      <c r="P9" s="288" t="str">
        <f>IFERROR(IF(E9=0," ",IF(AND((E9&gt;=F9),(E9-F9&lt;='Valeurs Règlements'!$F$16)),"OK","Faux"))," ")</f>
        <v xml:space="preserve"> </v>
      </c>
      <c r="Q9" s="289"/>
      <c r="R9" s="289" t="str">
        <f>IFERROR(IF(E9=0," ",IF(AND((E9&gt;=F9),(E9-F9&lt;='Valeurs Règlements'!$F$16)),"OK","Faux"))," ")</f>
        <v xml:space="preserve"> </v>
      </c>
      <c r="S9" s="293"/>
      <c r="U9" s="114"/>
      <c r="V9" s="115"/>
      <c r="W9" s="115"/>
      <c r="X9" s="115"/>
      <c r="Y9" s="115"/>
      <c r="Z9" s="115"/>
      <c r="AA9" s="116"/>
      <c r="AB9" s="117"/>
      <c r="AC9" s="118"/>
      <c r="AD9" s="118"/>
      <c r="AE9" s="119"/>
      <c r="AF9" s="111"/>
      <c r="AG9" s="112"/>
      <c r="AH9" s="113"/>
      <c r="AI9" s="132"/>
      <c r="AJ9" s="133"/>
      <c r="AK9" s="134"/>
    </row>
    <row r="10" spans="1:38" ht="20.75" customHeight="1">
      <c r="A10" s="188">
        <v>5</v>
      </c>
      <c r="B10" s="207" t="str">
        <f>IF(NOT(ISBLANK(Organisateur!B10)),Organisateur!B10," ")</f>
        <v xml:space="preserve"> </v>
      </c>
      <c r="C10" s="284" t="str">
        <f>IF(NOT(ISBLANK(Organisateur!C10)),Organisateur!C10," ")</f>
        <v xml:space="preserve"> </v>
      </c>
      <c r="D10" s="284"/>
      <c r="E10" s="185" t="str">
        <f>IF(NOT(ISBLANK(Organisateur!E10)),Organisateur!E10," ")</f>
        <v xml:space="preserve"> </v>
      </c>
      <c r="F10" s="185" t="str">
        <f>IF(NOT(ISBLANK(Organisateur!F10)),Organisateur!F10," ")</f>
        <v xml:space="preserve"> </v>
      </c>
      <c r="G10" s="192" t="str">
        <f>IF(NOT(ISBLANK(Organisateur!G10)),Organisateur!G10," ")</f>
        <v xml:space="preserve"> </v>
      </c>
      <c r="H10" s="28"/>
      <c r="I10" s="99" t="str">
        <f>IFERROR(VLOOKUP($C10,'Valeurs Règlements'!$A$5:$F$8,3,FALSE)," ")</f>
        <v xml:space="preserve"> </v>
      </c>
      <c r="J10" s="100" t="str">
        <f>IFERROR(VLOOKUP($C10,'Valeurs Règlements'!$A$5:$F$8,4,FALSE)," ")</f>
        <v xml:space="preserve"> </v>
      </c>
      <c r="K10" s="100" t="str">
        <f>IFERROR(VLOOKUP($C10,'Valeurs Règlements'!$A$5:$F$8,5,FALSE)," ")</f>
        <v xml:space="preserve"> </v>
      </c>
      <c r="L10" s="101" t="str">
        <f>IFERROR(VLOOKUP($C10,'Valeurs Règlements'!$A$5:$F$8,6,FALSE)," ")</f>
        <v xml:space="preserve"> </v>
      </c>
      <c r="M10" s="59" t="str">
        <f t="shared" si="1"/>
        <v xml:space="preserve"> </v>
      </c>
      <c r="N10" s="60" t="str">
        <f>IF(OR(C10=0,C10=" ")," ",IF(F10=0," ",AND(F10&gt;='Valeurs Règlements'!$F$17,F10&lt;=K10)))</f>
        <v xml:space="preserve"> </v>
      </c>
      <c r="O10" s="216" t="str">
        <f>IF(OR(C10=0,C10=" ")," ",AND(G10&gt;='Valeurs Règlements'!$F$17,G10&lt;=L10))</f>
        <v xml:space="preserve"> </v>
      </c>
      <c r="P10" s="288" t="str">
        <f>IFERROR(IF(E10=0," ",IF(AND((E10&gt;=F10),(E10-F10&lt;='Valeurs Règlements'!$F$16)),"OK","Faux"))," ")</f>
        <v xml:space="preserve"> </v>
      </c>
      <c r="Q10" s="289"/>
      <c r="R10" s="289" t="str">
        <f>IFERROR(IF(E10=0," ",IF(AND((E10&gt;=F10),(E10-F10&lt;='Valeurs Règlements'!$F$16)),"OK","Faux"))," ")</f>
        <v xml:space="preserve"> </v>
      </c>
      <c r="S10" s="293"/>
      <c r="U10" s="114"/>
      <c r="V10" s="115"/>
      <c r="W10" s="115"/>
      <c r="X10" s="115"/>
      <c r="Y10" s="115"/>
      <c r="Z10" s="115"/>
      <c r="AA10" s="116"/>
      <c r="AB10" s="117"/>
      <c r="AC10" s="118"/>
      <c r="AD10" s="118"/>
      <c r="AE10" s="119"/>
      <c r="AF10" s="111"/>
      <c r="AG10" s="112"/>
      <c r="AH10" s="113"/>
      <c r="AI10" s="132"/>
      <c r="AJ10" s="133"/>
      <c r="AK10" s="134"/>
    </row>
    <row r="11" spans="1:38" ht="20.75" customHeight="1">
      <c r="A11" s="188">
        <v>6</v>
      </c>
      <c r="B11" s="207" t="str">
        <f>IF(NOT(ISBLANK(Organisateur!B11)),Organisateur!B11," ")</f>
        <v xml:space="preserve"> </v>
      </c>
      <c r="C11" s="284" t="str">
        <f>IF(NOT(ISBLANK(Organisateur!C11)),Organisateur!C11," ")</f>
        <v xml:space="preserve"> </v>
      </c>
      <c r="D11" s="284"/>
      <c r="E11" s="185" t="str">
        <f>IF(NOT(ISBLANK(Organisateur!E11)),Organisateur!E11," ")</f>
        <v xml:space="preserve"> </v>
      </c>
      <c r="F11" s="185" t="str">
        <f>IF(NOT(ISBLANK(Organisateur!F11)),Organisateur!F11," ")</f>
        <v xml:space="preserve"> </v>
      </c>
      <c r="G11" s="192" t="str">
        <f>IF(NOT(ISBLANK(Organisateur!G11)),Organisateur!G11," ")</f>
        <v xml:space="preserve"> </v>
      </c>
      <c r="H11" s="28"/>
      <c r="I11" s="99" t="str">
        <f>IFERROR(VLOOKUP($C11,'Valeurs Règlements'!$A$5:$F$8,3,FALSE)," ")</f>
        <v xml:space="preserve"> </v>
      </c>
      <c r="J11" s="100" t="str">
        <f>IFERROR(VLOOKUP($C11,'Valeurs Règlements'!$A$5:$F$8,4,FALSE)," ")</f>
        <v xml:space="preserve"> </v>
      </c>
      <c r="K11" s="100" t="str">
        <f>IFERROR(VLOOKUP($C11,'Valeurs Règlements'!$A$5:$F$8,5,FALSE)," ")</f>
        <v xml:space="preserve"> </v>
      </c>
      <c r="L11" s="101" t="str">
        <f>IFERROR(VLOOKUP($C11,'Valeurs Règlements'!$A$5:$F$8,6,FALSE)," ")</f>
        <v xml:space="preserve"> </v>
      </c>
      <c r="M11" s="59" t="str">
        <f t="shared" si="1"/>
        <v xml:space="preserve"> </v>
      </c>
      <c r="N11" s="60" t="str">
        <f>IF(OR(C11=0,C11=" ")," ",IF(F11=0," ",AND(F11&gt;='Valeurs Règlements'!$F$17,F11&lt;=K11)))</f>
        <v xml:space="preserve"> </v>
      </c>
      <c r="O11" s="216" t="str">
        <f>IF(OR(C11=0,C11=" ")," ",AND(G11&gt;='Valeurs Règlements'!$F$17,G11&lt;=L11))</f>
        <v xml:space="preserve"> </v>
      </c>
      <c r="P11" s="288" t="str">
        <f>IFERROR(IF(E11=0," ",IF(AND((E11&gt;=F11),(E11-F11&lt;='Valeurs Règlements'!$F$16)),"OK","Faux"))," ")</f>
        <v xml:space="preserve"> </v>
      </c>
      <c r="Q11" s="289"/>
      <c r="R11" s="289" t="str">
        <f>IFERROR(IF(E11=0," ",IF(AND((E11&gt;=F11),(E11-F11&lt;='Valeurs Règlements'!$F$16)),"OK","Faux"))," ")</f>
        <v xml:space="preserve"> </v>
      </c>
      <c r="S11" s="293"/>
      <c r="U11" s="114"/>
      <c r="V11" s="115"/>
      <c r="W11" s="115"/>
      <c r="X11" s="115"/>
      <c r="Y11" s="115"/>
      <c r="Z11" s="115"/>
      <c r="AA11" s="116"/>
      <c r="AB11" s="117"/>
      <c r="AC11" s="118"/>
      <c r="AD11" s="118"/>
      <c r="AE11" s="119"/>
      <c r="AF11" s="111"/>
      <c r="AG11" s="112"/>
      <c r="AH11" s="113"/>
      <c r="AI11" s="132"/>
      <c r="AJ11" s="133"/>
      <c r="AK11" s="134"/>
    </row>
    <row r="12" spans="1:38" ht="20.75" customHeight="1">
      <c r="A12" s="188">
        <v>7</v>
      </c>
      <c r="B12" s="207" t="str">
        <f>IF(NOT(ISBLANK(Organisateur!B12)),Organisateur!B12," ")</f>
        <v xml:space="preserve"> </v>
      </c>
      <c r="C12" s="284" t="str">
        <f>IF(NOT(ISBLANK(Organisateur!C12)),Organisateur!C12," ")</f>
        <v xml:space="preserve"> </v>
      </c>
      <c r="D12" s="284"/>
      <c r="E12" s="185" t="str">
        <f>IF(NOT(ISBLANK(Organisateur!E12)),Organisateur!E12," ")</f>
        <v xml:space="preserve"> </v>
      </c>
      <c r="F12" s="185" t="str">
        <f>IF(NOT(ISBLANK(Organisateur!F12)),Organisateur!F12," ")</f>
        <v xml:space="preserve"> </v>
      </c>
      <c r="G12" s="192" t="str">
        <f>IF(NOT(ISBLANK(Organisateur!G12)),Organisateur!G12," ")</f>
        <v xml:space="preserve"> </v>
      </c>
      <c r="H12" s="28"/>
      <c r="I12" s="99" t="str">
        <f>IFERROR(VLOOKUP($C12,'Valeurs Règlements'!$A$5:$F$8,3,FALSE)," ")</f>
        <v xml:space="preserve"> </v>
      </c>
      <c r="J12" s="100" t="str">
        <f>IFERROR(VLOOKUP($C12,'Valeurs Règlements'!$A$5:$F$8,4,FALSE)," ")</f>
        <v xml:space="preserve"> </v>
      </c>
      <c r="K12" s="100" t="str">
        <f>IFERROR(VLOOKUP($C12,'Valeurs Règlements'!$A$5:$F$8,5,FALSE)," ")</f>
        <v xml:space="preserve"> </v>
      </c>
      <c r="L12" s="101" t="str">
        <f>IFERROR(VLOOKUP($C12,'Valeurs Règlements'!$A$5:$F$8,6,FALSE)," ")</f>
        <v xml:space="preserve"> </v>
      </c>
      <c r="M12" s="59" t="str">
        <f t="shared" si="1"/>
        <v xml:space="preserve"> </v>
      </c>
      <c r="N12" s="60" t="str">
        <f>IF(OR(C12=0,C12=" ")," ",IF(F12=0," ",AND(F12&gt;='Valeurs Règlements'!$F$17,F12&lt;=K12)))</f>
        <v xml:space="preserve"> </v>
      </c>
      <c r="O12" s="216" t="str">
        <f>IF(OR(C12=0,C12=" ")," ",AND(G12&gt;='Valeurs Règlements'!$F$17,G12&lt;=L12))</f>
        <v xml:space="preserve"> </v>
      </c>
      <c r="P12" s="288" t="str">
        <f>IFERROR(IF(E12=0," ",IF(AND((E12&gt;=F12),(E12-F12&lt;='Valeurs Règlements'!$F$16)),"OK","Faux"))," ")</f>
        <v xml:space="preserve"> </v>
      </c>
      <c r="Q12" s="289"/>
      <c r="R12" s="289" t="str">
        <f>IFERROR(IF(E12=0," ",IF(AND((E12&gt;=F12),(E12-F12&lt;='Valeurs Règlements'!$F$16)),"OK","Faux"))," ")</f>
        <v xml:space="preserve"> </v>
      </c>
      <c r="S12" s="293"/>
      <c r="U12" s="114"/>
      <c r="V12" s="115"/>
      <c r="W12" s="115"/>
      <c r="X12" s="115"/>
      <c r="Y12" s="115"/>
      <c r="Z12" s="115"/>
      <c r="AA12" s="116"/>
      <c r="AB12" s="117"/>
      <c r="AC12" s="118"/>
      <c r="AD12" s="118"/>
      <c r="AE12" s="119"/>
      <c r="AF12" s="111"/>
      <c r="AG12" s="112"/>
      <c r="AH12" s="113"/>
      <c r="AI12" s="132"/>
      <c r="AJ12" s="133"/>
      <c r="AK12" s="134"/>
    </row>
    <row r="13" spans="1:38" ht="20.75" customHeight="1">
      <c r="A13" s="188">
        <v>8</v>
      </c>
      <c r="B13" s="207" t="str">
        <f>IF(NOT(ISBLANK(Organisateur!B13)),Organisateur!B13," ")</f>
        <v xml:space="preserve"> </v>
      </c>
      <c r="C13" s="284" t="str">
        <f>IF(NOT(ISBLANK(Organisateur!C13)),Organisateur!C13," ")</f>
        <v xml:space="preserve"> </v>
      </c>
      <c r="D13" s="284"/>
      <c r="E13" s="185" t="str">
        <f>IF(NOT(ISBLANK(Organisateur!E13)),Organisateur!E13," ")</f>
        <v xml:space="preserve"> </v>
      </c>
      <c r="F13" s="185" t="str">
        <f>IF(NOT(ISBLANK(Organisateur!F13)),Organisateur!F13," ")</f>
        <v xml:space="preserve"> </v>
      </c>
      <c r="G13" s="192" t="str">
        <f>IF(NOT(ISBLANK(Organisateur!G13)),Organisateur!G13," ")</f>
        <v xml:space="preserve"> </v>
      </c>
      <c r="H13" s="28"/>
      <c r="I13" s="99" t="str">
        <f>IFERROR(VLOOKUP($C13,'Valeurs Règlements'!$A$5:$F$8,3,FALSE)," ")</f>
        <v xml:space="preserve"> </v>
      </c>
      <c r="J13" s="100" t="str">
        <f>IFERROR(VLOOKUP($C13,'Valeurs Règlements'!$A$5:$F$8,4,FALSE)," ")</f>
        <v xml:space="preserve"> </v>
      </c>
      <c r="K13" s="100" t="str">
        <f>IFERROR(VLOOKUP($C13,'Valeurs Règlements'!$A$5:$F$8,5,FALSE)," ")</f>
        <v xml:space="preserve"> </v>
      </c>
      <c r="L13" s="101" t="str">
        <f>IFERROR(VLOOKUP($C13,'Valeurs Règlements'!$A$5:$F$8,6,FALSE)," ")</f>
        <v xml:space="preserve"> </v>
      </c>
      <c r="M13" s="59" t="str">
        <f t="shared" si="1"/>
        <v xml:space="preserve"> </v>
      </c>
      <c r="N13" s="60" t="str">
        <f>IF(OR(C13=0,C13=" ")," ",IF(F13=0," ",AND(F13&gt;='Valeurs Règlements'!$F$17,F13&lt;=K13)))</f>
        <v xml:space="preserve"> </v>
      </c>
      <c r="O13" s="216" t="str">
        <f>IF(OR(C13=0,C13=" ")," ",AND(G13&gt;='Valeurs Règlements'!$F$17,G13&lt;=L13))</f>
        <v xml:space="preserve"> </v>
      </c>
      <c r="P13" s="288" t="str">
        <f>IFERROR(IF(E13=0," ",IF(AND((E13&gt;=F13),(E13-F13&lt;='Valeurs Règlements'!$F$16)),"OK","Faux"))," ")</f>
        <v xml:space="preserve"> </v>
      </c>
      <c r="Q13" s="289"/>
      <c r="R13" s="289" t="str">
        <f>IFERROR(IF(E13=0," ",IF(AND((E13&gt;=F13),(E13-F13&lt;='Valeurs Règlements'!$F$16)),"OK","Faux"))," ")</f>
        <v xml:space="preserve"> </v>
      </c>
      <c r="S13" s="293"/>
      <c r="U13" s="114"/>
      <c r="V13" s="115"/>
      <c r="W13" s="115"/>
      <c r="X13" s="115"/>
      <c r="Y13" s="115"/>
      <c r="Z13" s="115"/>
      <c r="AA13" s="116"/>
      <c r="AB13" s="117"/>
      <c r="AC13" s="118"/>
      <c r="AD13" s="118"/>
      <c r="AE13" s="119"/>
      <c r="AF13" s="111"/>
      <c r="AG13" s="112"/>
      <c r="AH13" s="113"/>
      <c r="AI13" s="132"/>
      <c r="AJ13" s="133"/>
      <c r="AK13" s="134"/>
    </row>
    <row r="14" spans="1:38" ht="20.75" customHeight="1">
      <c r="A14" s="188">
        <v>9</v>
      </c>
      <c r="B14" s="207" t="str">
        <f>IF(NOT(ISBLANK(Organisateur!B14)),Organisateur!B14," ")</f>
        <v xml:space="preserve"> </v>
      </c>
      <c r="C14" s="284" t="str">
        <f>IF(NOT(ISBLANK(Organisateur!C14)),Organisateur!C14," ")</f>
        <v xml:space="preserve"> </v>
      </c>
      <c r="D14" s="284"/>
      <c r="E14" s="185" t="str">
        <f>IF(NOT(ISBLANK(Organisateur!E14)),Organisateur!E14," ")</f>
        <v xml:space="preserve"> </v>
      </c>
      <c r="F14" s="185" t="str">
        <f>IF(NOT(ISBLANK(Organisateur!F14)),Organisateur!F14," ")</f>
        <v xml:space="preserve"> </v>
      </c>
      <c r="G14" s="192" t="str">
        <f>IF(NOT(ISBLANK(Organisateur!G14)),Organisateur!G14," ")</f>
        <v xml:space="preserve"> </v>
      </c>
      <c r="H14" s="28"/>
      <c r="I14" s="99" t="str">
        <f>IFERROR(VLOOKUP($C14,'Valeurs Règlements'!$A$5:$F$8,3,FALSE)," ")</f>
        <v xml:space="preserve"> </v>
      </c>
      <c r="J14" s="100" t="str">
        <f>IFERROR(VLOOKUP($C14,'Valeurs Règlements'!$A$5:$F$8,4,FALSE)," ")</f>
        <v xml:space="preserve"> </v>
      </c>
      <c r="K14" s="100" t="str">
        <f>IFERROR(VLOOKUP($C14,'Valeurs Règlements'!$A$5:$F$8,5,FALSE)," ")</f>
        <v xml:space="preserve"> </v>
      </c>
      <c r="L14" s="101" t="str">
        <f>IFERROR(VLOOKUP($C14,'Valeurs Règlements'!$A$5:$F$8,6,FALSE)," ")</f>
        <v xml:space="preserve"> </v>
      </c>
      <c r="M14" s="59" t="str">
        <f t="shared" si="1"/>
        <v xml:space="preserve"> </v>
      </c>
      <c r="N14" s="60" t="str">
        <f>IF(OR(C14=0,C14=" ")," ",IF(F14=0," ",AND(F14&gt;='Valeurs Règlements'!$F$17,F14&lt;=K14)))</f>
        <v xml:space="preserve"> </v>
      </c>
      <c r="O14" s="216" t="str">
        <f>IF(OR(C14=0,C14=" ")," ",AND(G14&gt;='Valeurs Règlements'!$F$17,G14&lt;=L14))</f>
        <v xml:space="preserve"> </v>
      </c>
      <c r="P14" s="288" t="str">
        <f>IFERROR(IF(E14=0," ",IF(AND((E14&gt;=F14),(E14-F14&lt;='Valeurs Règlements'!$F$16)),"OK","Faux"))," ")</f>
        <v xml:space="preserve"> </v>
      </c>
      <c r="Q14" s="289"/>
      <c r="R14" s="289" t="str">
        <f>IFERROR(IF(E14=0," ",IF(AND((E14&gt;=F14),(E14-F14&lt;='Valeurs Règlements'!$F$16)),"OK","Faux"))," ")</f>
        <v xml:space="preserve"> </v>
      </c>
      <c r="S14" s="293"/>
      <c r="U14" s="114"/>
      <c r="V14" s="115"/>
      <c r="W14" s="115"/>
      <c r="X14" s="115"/>
      <c r="Y14" s="115"/>
      <c r="Z14" s="115"/>
      <c r="AA14" s="116"/>
      <c r="AB14" s="117"/>
      <c r="AC14" s="118"/>
      <c r="AD14" s="118"/>
      <c r="AE14" s="119"/>
      <c r="AF14" s="111"/>
      <c r="AG14" s="112"/>
      <c r="AH14" s="113"/>
      <c r="AI14" s="132"/>
      <c r="AJ14" s="133"/>
      <c r="AK14" s="134"/>
    </row>
    <row r="15" spans="1:38" ht="20.75" customHeight="1">
      <c r="A15" s="188">
        <v>10</v>
      </c>
      <c r="B15" s="207" t="str">
        <f>IF(NOT(ISBLANK(Organisateur!B15)),Organisateur!B15," ")</f>
        <v xml:space="preserve"> </v>
      </c>
      <c r="C15" s="284" t="str">
        <f>IF(NOT(ISBLANK(Organisateur!C15)),Organisateur!C15," ")</f>
        <v xml:space="preserve"> </v>
      </c>
      <c r="D15" s="284"/>
      <c r="E15" s="185" t="str">
        <f>IF(NOT(ISBLANK(Organisateur!E15)),Organisateur!E15," ")</f>
        <v xml:space="preserve"> </v>
      </c>
      <c r="F15" s="185" t="str">
        <f>IF(NOT(ISBLANK(Organisateur!F15)),Organisateur!F15," ")</f>
        <v xml:space="preserve"> </v>
      </c>
      <c r="G15" s="192" t="str">
        <f>IF(NOT(ISBLANK(Organisateur!G15)),Organisateur!G15," ")</f>
        <v xml:space="preserve"> </v>
      </c>
      <c r="H15" s="28"/>
      <c r="I15" s="99" t="str">
        <f>IFERROR(VLOOKUP($C15,'Valeurs Règlements'!$A$5:$F$8,3,FALSE)," ")</f>
        <v xml:space="preserve"> </v>
      </c>
      <c r="J15" s="100" t="str">
        <f>IFERROR(VLOOKUP($C15,'Valeurs Règlements'!$A$5:$F$8,4,FALSE)," ")</f>
        <v xml:space="preserve"> </v>
      </c>
      <c r="K15" s="100" t="str">
        <f>IFERROR(VLOOKUP($C15,'Valeurs Règlements'!$A$5:$F$8,5,FALSE)," ")</f>
        <v xml:space="preserve"> </v>
      </c>
      <c r="L15" s="101" t="str">
        <f>IFERROR(VLOOKUP($C15,'Valeurs Règlements'!$A$5:$F$8,6,FALSE)," ")</f>
        <v xml:space="preserve"> </v>
      </c>
      <c r="M15" s="59" t="str">
        <f t="shared" si="1"/>
        <v xml:space="preserve"> </v>
      </c>
      <c r="N15" s="60" t="str">
        <f>IF(OR(C15=0,C15=" ")," ",IF(F15=0," ",AND(F15&gt;='Valeurs Règlements'!$F$17,F15&lt;=K15)))</f>
        <v xml:space="preserve"> </v>
      </c>
      <c r="O15" s="216" t="str">
        <f>IF(OR(C15=0,C15=" ")," ",AND(G15&gt;='Valeurs Règlements'!$F$17,G15&lt;=L15))</f>
        <v xml:space="preserve"> </v>
      </c>
      <c r="P15" s="288" t="str">
        <f>IFERROR(IF(E15=0," ",IF(AND((E15&gt;=F15),(E15-F15&lt;='Valeurs Règlements'!$F$16)),"OK","Faux"))," ")</f>
        <v xml:space="preserve"> </v>
      </c>
      <c r="Q15" s="289"/>
      <c r="R15" s="289" t="str">
        <f>IFERROR(IF(E15=0," ",IF(AND((E15&gt;=F15),(E15-F15&lt;='Valeurs Règlements'!$F$16)),"OK","Faux"))," ")</f>
        <v xml:space="preserve"> </v>
      </c>
      <c r="S15" s="293"/>
      <c r="U15" s="114"/>
      <c r="V15" s="115"/>
      <c r="W15" s="115"/>
      <c r="X15" s="115"/>
      <c r="Y15" s="115"/>
      <c r="Z15" s="115"/>
      <c r="AA15" s="116"/>
      <c r="AB15" s="117"/>
      <c r="AC15" s="118"/>
      <c r="AD15" s="118"/>
      <c r="AE15" s="119"/>
      <c r="AF15" s="111"/>
      <c r="AG15" s="112"/>
      <c r="AH15" s="113"/>
      <c r="AI15" s="132"/>
      <c r="AJ15" s="133"/>
      <c r="AK15" s="134"/>
    </row>
    <row r="16" spans="1:38" ht="20.75" customHeight="1">
      <c r="A16" s="188">
        <v>11</v>
      </c>
      <c r="B16" s="207" t="str">
        <f>IF(NOT(ISBLANK(Organisateur!B16)),Organisateur!B16," ")</f>
        <v xml:space="preserve"> </v>
      </c>
      <c r="C16" s="284" t="str">
        <f>IF(NOT(ISBLANK(Organisateur!C16)),Organisateur!C16," ")</f>
        <v xml:space="preserve"> </v>
      </c>
      <c r="D16" s="284"/>
      <c r="E16" s="185" t="str">
        <f>IF(NOT(ISBLANK(Organisateur!E16)),Organisateur!E16," ")</f>
        <v xml:space="preserve"> </v>
      </c>
      <c r="F16" s="185" t="str">
        <f>IF(NOT(ISBLANK(Organisateur!F16)),Organisateur!F16," ")</f>
        <v xml:space="preserve"> </v>
      </c>
      <c r="G16" s="192" t="str">
        <f>IF(NOT(ISBLANK(Organisateur!G16)),Organisateur!G16," ")</f>
        <v xml:space="preserve"> </v>
      </c>
      <c r="H16" s="28"/>
      <c r="I16" s="99" t="str">
        <f>IFERROR(VLOOKUP($C16,'Valeurs Règlements'!$A$5:$F$8,3,FALSE)," ")</f>
        <v xml:space="preserve"> </v>
      </c>
      <c r="J16" s="100" t="str">
        <f>IFERROR(VLOOKUP($C16,'Valeurs Règlements'!$A$5:$F$8,4,FALSE)," ")</f>
        <v xml:space="preserve"> </v>
      </c>
      <c r="K16" s="100" t="str">
        <f>IFERROR(VLOOKUP($C16,'Valeurs Règlements'!$A$5:$F$8,5,FALSE)," ")</f>
        <v xml:space="preserve"> </v>
      </c>
      <c r="L16" s="101" t="str">
        <f>IFERROR(VLOOKUP($C16,'Valeurs Règlements'!$A$5:$F$8,6,FALSE)," ")</f>
        <v xml:space="preserve"> </v>
      </c>
      <c r="M16" s="59" t="str">
        <f t="shared" si="1"/>
        <v xml:space="preserve"> </v>
      </c>
      <c r="N16" s="60" t="str">
        <f>IF(OR(C16=0,C16=" ")," ",IF(F16=0," ",AND(F16&gt;='Valeurs Règlements'!$F$17,F16&lt;=K16)))</f>
        <v xml:space="preserve"> </v>
      </c>
      <c r="O16" s="216" t="str">
        <f>IF(OR(C16=0,C16=" ")," ",AND(G16&gt;='Valeurs Règlements'!$F$17,G16&lt;=L16))</f>
        <v xml:space="preserve"> </v>
      </c>
      <c r="P16" s="288" t="str">
        <f>IFERROR(IF(E16=0," ",IF(AND((E16&gt;=F16),(E16-F16&lt;='Valeurs Règlements'!$F$16)),"OK","Faux"))," ")</f>
        <v xml:space="preserve"> </v>
      </c>
      <c r="Q16" s="289"/>
      <c r="R16" s="289" t="str">
        <f>IFERROR(IF(E16=0," ",IF(AND((E16&gt;=F16),(E16-F16&lt;='Valeurs Règlements'!$F$16)),"OK","Faux"))," ")</f>
        <v xml:space="preserve"> </v>
      </c>
      <c r="S16" s="293"/>
      <c r="U16" s="114"/>
      <c r="V16" s="115"/>
      <c r="W16" s="115"/>
      <c r="X16" s="115"/>
      <c r="Y16" s="115"/>
      <c r="Z16" s="115"/>
      <c r="AA16" s="116"/>
      <c r="AB16" s="117"/>
      <c r="AC16" s="118"/>
      <c r="AD16" s="118"/>
      <c r="AE16" s="119"/>
      <c r="AF16" s="111"/>
      <c r="AG16" s="112"/>
      <c r="AH16" s="113"/>
      <c r="AI16" s="132"/>
      <c r="AJ16" s="133"/>
      <c r="AK16" s="134"/>
    </row>
    <row r="17" spans="1:207" ht="20.75" customHeight="1">
      <c r="A17" s="188">
        <v>12</v>
      </c>
      <c r="B17" s="207" t="str">
        <f>IF(NOT(ISBLANK(Organisateur!B17)),Organisateur!B17," ")</f>
        <v xml:space="preserve"> </v>
      </c>
      <c r="C17" s="284" t="str">
        <f>IF(NOT(ISBLANK(Organisateur!C17)),Organisateur!C17," ")</f>
        <v xml:space="preserve"> </v>
      </c>
      <c r="D17" s="284"/>
      <c r="E17" s="185" t="str">
        <f>IF(NOT(ISBLANK(Organisateur!E17)),Organisateur!E17," ")</f>
        <v xml:space="preserve"> </v>
      </c>
      <c r="F17" s="185" t="str">
        <f>IF(NOT(ISBLANK(Organisateur!F17)),Organisateur!F17," ")</f>
        <v xml:space="preserve"> </v>
      </c>
      <c r="G17" s="192" t="str">
        <f>IF(NOT(ISBLANK(Organisateur!G17)),Organisateur!G17," ")</f>
        <v xml:space="preserve"> </v>
      </c>
      <c r="H17" s="28"/>
      <c r="I17" s="99" t="str">
        <f>IFERROR(VLOOKUP($C17,'Valeurs Règlements'!$A$5:$F$8,3,FALSE)," ")</f>
        <v xml:space="preserve"> </v>
      </c>
      <c r="J17" s="100" t="str">
        <f>IFERROR(VLOOKUP($C17,'Valeurs Règlements'!$A$5:$F$8,4,FALSE)," ")</f>
        <v xml:space="preserve"> </v>
      </c>
      <c r="K17" s="100" t="str">
        <f>IFERROR(VLOOKUP($C17,'Valeurs Règlements'!$A$5:$F$8,5,FALSE)," ")</f>
        <v xml:space="preserve"> </v>
      </c>
      <c r="L17" s="101" t="str">
        <f>IFERROR(VLOOKUP($C17,'Valeurs Règlements'!$A$5:$F$8,6,FALSE)," ")</f>
        <v xml:space="preserve"> </v>
      </c>
      <c r="M17" s="59" t="str">
        <f t="shared" si="1"/>
        <v xml:space="preserve"> </v>
      </c>
      <c r="N17" s="60" t="str">
        <f>IF(OR(C17=0,C17=" ")," ",IF(F17=0," ",AND(F17&gt;='Valeurs Règlements'!$F$17,F17&lt;=K17)))</f>
        <v xml:space="preserve"> </v>
      </c>
      <c r="O17" s="216" t="str">
        <f>IF(OR(C17=0,C17=" ")," ",AND(G17&gt;='Valeurs Règlements'!$F$17,G17&lt;=L17))</f>
        <v xml:space="preserve"> </v>
      </c>
      <c r="P17" s="288" t="str">
        <f>IFERROR(IF(E17=0," ",IF(AND((E17&gt;=F17),(E17-F17&lt;='Valeurs Règlements'!$F$16)),"OK","Faux"))," ")</f>
        <v xml:space="preserve"> </v>
      </c>
      <c r="Q17" s="289"/>
      <c r="R17" s="289" t="str">
        <f>IFERROR(IF(E17=0," ",IF(AND((E17&gt;=F17),(E17-F17&lt;='Valeurs Règlements'!$F$16)),"OK","Faux"))," ")</f>
        <v xml:space="preserve"> </v>
      </c>
      <c r="S17" s="293"/>
      <c r="U17" s="114"/>
      <c r="V17" s="115"/>
      <c r="W17" s="115"/>
      <c r="X17" s="115"/>
      <c r="Y17" s="115"/>
      <c r="Z17" s="115"/>
      <c r="AA17" s="116"/>
      <c r="AB17" s="117"/>
      <c r="AC17" s="118"/>
      <c r="AD17" s="118"/>
      <c r="AE17" s="119"/>
      <c r="AF17" s="111"/>
      <c r="AG17" s="112"/>
      <c r="AH17" s="113"/>
      <c r="AI17" s="132"/>
      <c r="AJ17" s="133"/>
      <c r="AK17" s="134"/>
    </row>
    <row r="18" spans="1:207" ht="20.75" customHeight="1">
      <c r="A18" s="188">
        <v>13</v>
      </c>
      <c r="B18" s="207" t="str">
        <f>IF(NOT(ISBLANK(Organisateur!B18)),Organisateur!B18," ")</f>
        <v xml:space="preserve"> </v>
      </c>
      <c r="C18" s="284" t="str">
        <f>IF(NOT(ISBLANK(Organisateur!C18)),Organisateur!C18," ")</f>
        <v xml:space="preserve"> </v>
      </c>
      <c r="D18" s="284"/>
      <c r="E18" s="185" t="str">
        <f>IF(NOT(ISBLANK(Organisateur!E18)),Organisateur!E18," ")</f>
        <v xml:space="preserve"> </v>
      </c>
      <c r="F18" s="185" t="str">
        <f>IF(NOT(ISBLANK(Organisateur!F18)),Organisateur!F18," ")</f>
        <v xml:space="preserve"> </v>
      </c>
      <c r="G18" s="192" t="str">
        <f>IF(NOT(ISBLANK(Organisateur!G18)),Organisateur!G18," ")</f>
        <v xml:space="preserve"> </v>
      </c>
      <c r="H18" s="28"/>
      <c r="I18" s="99" t="str">
        <f>IFERROR(VLOOKUP($C18,'Valeurs Règlements'!$A$5:$F$8,3,FALSE)," ")</f>
        <v xml:space="preserve"> </v>
      </c>
      <c r="J18" s="100" t="str">
        <f>IFERROR(VLOOKUP($C18,'Valeurs Règlements'!$A$5:$F$8,4,FALSE)," ")</f>
        <v xml:space="preserve"> </v>
      </c>
      <c r="K18" s="100" t="str">
        <f>IFERROR(VLOOKUP($C18,'Valeurs Règlements'!$A$5:$F$8,5,FALSE)," ")</f>
        <v xml:space="preserve"> </v>
      </c>
      <c r="L18" s="101" t="str">
        <f>IFERROR(VLOOKUP($C18,'Valeurs Règlements'!$A$5:$F$8,6,FALSE)," ")</f>
        <v xml:space="preserve"> </v>
      </c>
      <c r="M18" s="59" t="str">
        <f t="shared" si="1"/>
        <v xml:space="preserve"> </v>
      </c>
      <c r="N18" s="60" t="str">
        <f>IF(OR(C18=0,C18=" ")," ",IF(F18=0," ",AND(F18&gt;='Valeurs Règlements'!$F$17,F18&lt;=K18)))</f>
        <v xml:space="preserve"> </v>
      </c>
      <c r="O18" s="216" t="str">
        <f>IF(OR(C18=0,C18=" ")," ",AND(G18&gt;='Valeurs Règlements'!$F$17,G18&lt;=L18))</f>
        <v xml:space="preserve"> </v>
      </c>
      <c r="P18" s="288" t="str">
        <f>IFERROR(IF(E18=0," ",IF(AND((E18&gt;=F18),(E18-F18&lt;='Valeurs Règlements'!$F$16)),"OK","Faux"))," ")</f>
        <v xml:space="preserve"> </v>
      </c>
      <c r="Q18" s="289"/>
      <c r="R18" s="289" t="str">
        <f>IFERROR(IF(E18=0," ",IF(AND((E18&gt;=F18),(E18-F18&lt;='Valeurs Règlements'!$F$16)),"OK","Faux"))," ")</f>
        <v xml:space="preserve"> </v>
      </c>
      <c r="S18" s="293"/>
      <c r="U18" s="114"/>
      <c r="V18" s="115"/>
      <c r="W18" s="115"/>
      <c r="X18" s="115"/>
      <c r="Y18" s="115"/>
      <c r="Z18" s="115"/>
      <c r="AA18" s="116"/>
      <c r="AB18" s="117"/>
      <c r="AC18" s="118"/>
      <c r="AD18" s="118"/>
      <c r="AE18" s="119"/>
      <c r="AF18" s="111"/>
      <c r="AG18" s="112"/>
      <c r="AH18" s="113"/>
      <c r="AI18" s="132"/>
      <c r="AJ18" s="133"/>
      <c r="AK18" s="134"/>
    </row>
    <row r="19" spans="1:207" ht="20.75" customHeight="1">
      <c r="A19" s="188">
        <v>14</v>
      </c>
      <c r="B19" s="207" t="str">
        <f>IF(NOT(ISBLANK(Organisateur!B19)),Organisateur!B19," ")</f>
        <v xml:space="preserve"> </v>
      </c>
      <c r="C19" s="284" t="str">
        <f>IF(NOT(ISBLANK(Organisateur!C19)),Organisateur!C19," ")</f>
        <v xml:space="preserve"> </v>
      </c>
      <c r="D19" s="284"/>
      <c r="E19" s="185" t="str">
        <f>IF(NOT(ISBLANK(Organisateur!E19)),Organisateur!E19," ")</f>
        <v xml:space="preserve"> </v>
      </c>
      <c r="F19" s="185" t="str">
        <f>IF(NOT(ISBLANK(Organisateur!F19)),Organisateur!F19," ")</f>
        <v xml:space="preserve"> </v>
      </c>
      <c r="G19" s="192" t="str">
        <f>IF(NOT(ISBLANK(Organisateur!G19)),Organisateur!G19," ")</f>
        <v xml:space="preserve"> </v>
      </c>
      <c r="H19" s="28"/>
      <c r="I19" s="99" t="str">
        <f>IFERROR(VLOOKUP($C19,'Valeurs Règlements'!$A$5:$F$8,3,FALSE)," ")</f>
        <v xml:space="preserve"> </v>
      </c>
      <c r="J19" s="100" t="str">
        <f>IFERROR(VLOOKUP($C19,'Valeurs Règlements'!$A$5:$F$8,4,FALSE)," ")</f>
        <v xml:space="preserve"> </v>
      </c>
      <c r="K19" s="100" t="str">
        <f>IFERROR(VLOOKUP($C19,'Valeurs Règlements'!$A$5:$F$8,5,FALSE)," ")</f>
        <v xml:space="preserve"> </v>
      </c>
      <c r="L19" s="101" t="str">
        <f>IFERROR(VLOOKUP($C19,'Valeurs Règlements'!$A$5:$F$8,6,FALSE)," ")</f>
        <v xml:space="preserve"> </v>
      </c>
      <c r="M19" s="59" t="str">
        <f t="shared" si="1"/>
        <v xml:space="preserve"> </v>
      </c>
      <c r="N19" s="60" t="str">
        <f>IF(OR(C19=0,C19=" ")," ",IF(F19=0," ",AND(F19&gt;='Valeurs Règlements'!$F$17,F19&lt;=K19)))</f>
        <v xml:space="preserve"> </v>
      </c>
      <c r="O19" s="216" t="str">
        <f>IF(OR(C19=0,C19=" ")," ",AND(G19&gt;='Valeurs Règlements'!$F$17,G19&lt;=L19))</f>
        <v xml:space="preserve"> </v>
      </c>
      <c r="P19" s="288" t="str">
        <f>IFERROR(IF(E19=0," ",IF(AND((E19&gt;=F19),(E19-F19&lt;='Valeurs Règlements'!$F$16)),"OK","Faux"))," ")</f>
        <v xml:space="preserve"> </v>
      </c>
      <c r="Q19" s="289"/>
      <c r="R19" s="289" t="str">
        <f>IFERROR(IF(E19=0," ",IF(AND((E19&gt;=F19),(E19-F19&lt;='Valeurs Règlements'!$F$16)),"OK","Faux"))," ")</f>
        <v xml:space="preserve"> </v>
      </c>
      <c r="S19" s="293"/>
      <c r="U19" s="114"/>
      <c r="V19" s="115"/>
      <c r="W19" s="115"/>
      <c r="X19" s="115"/>
      <c r="Y19" s="115"/>
      <c r="Z19" s="115"/>
      <c r="AA19" s="116"/>
      <c r="AB19" s="117"/>
      <c r="AC19" s="118"/>
      <c r="AD19" s="118"/>
      <c r="AE19" s="119"/>
      <c r="AF19" s="111"/>
      <c r="AG19" s="112"/>
      <c r="AH19" s="113"/>
      <c r="AI19" s="132"/>
      <c r="AJ19" s="133"/>
      <c r="AK19" s="134"/>
    </row>
    <row r="20" spans="1:207" ht="20.75" customHeight="1">
      <c r="A20" s="188">
        <v>15</v>
      </c>
      <c r="B20" s="207" t="str">
        <f>IF(NOT(ISBLANK(Organisateur!B20)),Organisateur!B20," ")</f>
        <v xml:space="preserve"> </v>
      </c>
      <c r="C20" s="284" t="str">
        <f>IF(NOT(ISBLANK(Organisateur!C20)),Organisateur!C20," ")</f>
        <v xml:space="preserve"> </v>
      </c>
      <c r="D20" s="284"/>
      <c r="E20" s="185" t="str">
        <f>IF(NOT(ISBLANK(Organisateur!E20)),Organisateur!E20," ")</f>
        <v xml:space="preserve"> </v>
      </c>
      <c r="F20" s="185" t="str">
        <f>IF(NOT(ISBLANK(Organisateur!F20)),Organisateur!F20," ")</f>
        <v xml:space="preserve"> </v>
      </c>
      <c r="G20" s="192" t="str">
        <f>IF(NOT(ISBLANK(Organisateur!G20)),Organisateur!G20," ")</f>
        <v xml:space="preserve"> </v>
      </c>
      <c r="H20" s="28"/>
      <c r="I20" s="99" t="str">
        <f>IFERROR(VLOOKUP($C20,'Valeurs Règlements'!$A$5:$F$8,3,FALSE)," ")</f>
        <v xml:space="preserve"> </v>
      </c>
      <c r="J20" s="100" t="str">
        <f>IFERROR(VLOOKUP($C20,'Valeurs Règlements'!$A$5:$F$8,4,FALSE)," ")</f>
        <v xml:space="preserve"> </v>
      </c>
      <c r="K20" s="100" t="str">
        <f>IFERROR(VLOOKUP($C20,'Valeurs Règlements'!$A$5:$F$8,5,FALSE)," ")</f>
        <v xml:space="preserve"> </v>
      </c>
      <c r="L20" s="101" t="str">
        <f>IFERROR(VLOOKUP($C20,'Valeurs Règlements'!$A$5:$F$8,6,FALSE)," ")</f>
        <v xml:space="preserve"> </v>
      </c>
      <c r="M20" s="59" t="str">
        <f t="shared" si="1"/>
        <v xml:space="preserve"> </v>
      </c>
      <c r="N20" s="60" t="str">
        <f>IF(OR(C20=0,C20=" ")," ",IF(F20=0," ",AND(F20&gt;='Valeurs Règlements'!$F$17,F20&lt;=K20)))</f>
        <v xml:space="preserve"> </v>
      </c>
      <c r="O20" s="216" t="str">
        <f>IF(OR(C20=0,C20=" ")," ",AND(G20&gt;='Valeurs Règlements'!$F$17,G20&lt;=L20))</f>
        <v xml:space="preserve"> </v>
      </c>
      <c r="P20" s="288" t="str">
        <f>IFERROR(IF(E20=0," ",IF(AND((E20&gt;=F20),(E20-F20&lt;='Valeurs Règlements'!$F$16)),"OK","Faux"))," ")</f>
        <v xml:space="preserve"> </v>
      </c>
      <c r="Q20" s="289"/>
      <c r="R20" s="289" t="str">
        <f>IFERROR(IF(E20=0," ",IF(AND((E20&gt;=F20),(E20-F20&lt;='Valeurs Règlements'!$F$16)),"OK","Faux"))," ")</f>
        <v xml:space="preserve"> </v>
      </c>
      <c r="S20" s="293"/>
      <c r="U20" s="114"/>
      <c r="V20" s="115"/>
      <c r="W20" s="115"/>
      <c r="X20" s="115"/>
      <c r="Y20" s="115"/>
      <c r="Z20" s="115"/>
      <c r="AA20" s="116"/>
      <c r="AB20" s="117"/>
      <c r="AC20" s="118"/>
      <c r="AD20" s="118"/>
      <c r="AE20" s="119"/>
      <c r="AF20" s="111"/>
      <c r="AG20" s="112"/>
      <c r="AH20" s="113"/>
      <c r="AI20" s="132"/>
      <c r="AJ20" s="133"/>
      <c r="AK20" s="134"/>
    </row>
    <row r="21" spans="1:207" ht="20.75" customHeight="1">
      <c r="A21" s="188">
        <v>16</v>
      </c>
      <c r="B21" s="207" t="str">
        <f>IF(NOT(ISBLANK(Organisateur!B21)),Organisateur!B21," ")</f>
        <v xml:space="preserve"> </v>
      </c>
      <c r="C21" s="284" t="str">
        <f>IF(NOT(ISBLANK(Organisateur!C21)),Organisateur!C21," ")</f>
        <v xml:space="preserve"> </v>
      </c>
      <c r="D21" s="284"/>
      <c r="E21" s="185" t="str">
        <f>IF(NOT(ISBLANK(Organisateur!E21)),Organisateur!E21," ")</f>
        <v xml:space="preserve"> </v>
      </c>
      <c r="F21" s="185" t="str">
        <f>IF(NOT(ISBLANK(Organisateur!F21)),Organisateur!F21," ")</f>
        <v xml:space="preserve"> </v>
      </c>
      <c r="G21" s="192" t="str">
        <f>IF(NOT(ISBLANK(Organisateur!G21)),Organisateur!G21," ")</f>
        <v xml:space="preserve"> </v>
      </c>
      <c r="H21" s="28"/>
      <c r="I21" s="99" t="str">
        <f>IFERROR(VLOOKUP($C21,'Valeurs Règlements'!$A$5:$F$8,3,FALSE)," ")</f>
        <v xml:space="preserve"> </v>
      </c>
      <c r="J21" s="100" t="str">
        <f>IFERROR(VLOOKUP($C21,'Valeurs Règlements'!$A$5:$F$8,4,FALSE)," ")</f>
        <v xml:space="preserve"> </v>
      </c>
      <c r="K21" s="100" t="str">
        <f>IFERROR(VLOOKUP($C21,'Valeurs Règlements'!$A$5:$F$8,5,FALSE)," ")</f>
        <v xml:space="preserve"> </v>
      </c>
      <c r="L21" s="101" t="str">
        <f>IFERROR(VLOOKUP($C21,'Valeurs Règlements'!$A$5:$F$8,6,FALSE)," ")</f>
        <v xml:space="preserve"> </v>
      </c>
      <c r="M21" s="59" t="str">
        <f t="shared" si="1"/>
        <v xml:space="preserve"> </v>
      </c>
      <c r="N21" s="60" t="str">
        <f>IF(OR(C21=0,C21=" ")," ",IF(F21=0," ",AND(F21&gt;='Valeurs Règlements'!$F$17,F21&lt;=K21)))</f>
        <v xml:space="preserve"> </v>
      </c>
      <c r="O21" s="216" t="str">
        <f>IF(OR(C21=0,C21=" ")," ",AND(G21&gt;='Valeurs Règlements'!$F$17,G21&lt;=L21))</f>
        <v xml:space="preserve"> </v>
      </c>
      <c r="P21" s="288" t="str">
        <f>IFERROR(IF(E21=0," ",IF(AND((E21&gt;=F21),(E21-F21&lt;='Valeurs Règlements'!$F$16)),"OK","Faux"))," ")</f>
        <v xml:space="preserve"> </v>
      </c>
      <c r="Q21" s="289"/>
      <c r="R21" s="289" t="str">
        <f>IFERROR(IF(E21=0," ",IF(AND((E21&gt;=F21),(E21-F21&lt;='Valeurs Règlements'!$F$16)),"OK","Faux"))," ")</f>
        <v xml:space="preserve"> </v>
      </c>
      <c r="S21" s="293"/>
      <c r="U21" s="114"/>
      <c r="V21" s="115"/>
      <c r="W21" s="115"/>
      <c r="X21" s="115"/>
      <c r="Y21" s="115"/>
      <c r="Z21" s="115"/>
      <c r="AA21" s="116"/>
      <c r="AB21" s="117"/>
      <c r="AC21" s="118"/>
      <c r="AD21" s="118"/>
      <c r="AE21" s="119"/>
      <c r="AF21" s="111"/>
      <c r="AG21" s="112"/>
      <c r="AH21" s="113"/>
      <c r="AI21" s="132"/>
      <c r="AJ21" s="133"/>
      <c r="AK21" s="134"/>
    </row>
    <row r="22" spans="1:207" ht="20.75" customHeight="1">
      <c r="A22" s="188">
        <v>17</v>
      </c>
      <c r="B22" s="207" t="str">
        <f>IF(NOT(ISBLANK(Organisateur!B22)),Organisateur!B22," ")</f>
        <v xml:space="preserve"> </v>
      </c>
      <c r="C22" s="284" t="str">
        <f>IF(NOT(ISBLANK(Organisateur!C22)),Organisateur!C22," ")</f>
        <v xml:space="preserve"> </v>
      </c>
      <c r="D22" s="284"/>
      <c r="E22" s="185" t="str">
        <f>IF(NOT(ISBLANK(Organisateur!E22)),Organisateur!E22," ")</f>
        <v xml:space="preserve"> </v>
      </c>
      <c r="F22" s="185" t="str">
        <f>IF(NOT(ISBLANK(Organisateur!F22)),Organisateur!F22," ")</f>
        <v xml:space="preserve"> </v>
      </c>
      <c r="G22" s="192" t="str">
        <f>IF(NOT(ISBLANK(Organisateur!G22)),Organisateur!G22," ")</f>
        <v xml:space="preserve"> </v>
      </c>
      <c r="H22" s="28"/>
      <c r="I22" s="99" t="str">
        <f>IFERROR(VLOOKUP($C22,'Valeurs Règlements'!$A$5:$F$8,3,FALSE)," ")</f>
        <v xml:space="preserve"> </v>
      </c>
      <c r="J22" s="100" t="str">
        <f>IFERROR(VLOOKUP($C22,'Valeurs Règlements'!$A$5:$F$8,4,FALSE)," ")</f>
        <v xml:space="preserve"> </v>
      </c>
      <c r="K22" s="100" t="str">
        <f>IFERROR(VLOOKUP($C22,'Valeurs Règlements'!$A$5:$F$8,5,FALSE)," ")</f>
        <v xml:space="preserve"> </v>
      </c>
      <c r="L22" s="101" t="str">
        <f>IFERROR(VLOOKUP($C22,'Valeurs Règlements'!$A$5:$F$8,6,FALSE)," ")</f>
        <v xml:space="preserve"> </v>
      </c>
      <c r="M22" s="59" t="str">
        <f t="shared" si="1"/>
        <v xml:space="preserve"> </v>
      </c>
      <c r="N22" s="60" t="str">
        <f>IF(OR(C22=0,C22=" ")," ",IF(F22=0," ",AND(F22&gt;='Valeurs Règlements'!$F$17,F22&lt;=K22)))</f>
        <v xml:space="preserve"> </v>
      </c>
      <c r="O22" s="216" t="str">
        <f>IF(OR(C22=0,C22=" ")," ",AND(G22&gt;='Valeurs Règlements'!$F$17,G22&lt;=L22))</f>
        <v xml:space="preserve"> </v>
      </c>
      <c r="P22" s="288" t="str">
        <f>IFERROR(IF(E22=0," ",IF(AND((E22&gt;=F22),(E22-F22&lt;='Valeurs Règlements'!$F$16)),"OK","Faux"))," ")</f>
        <v xml:space="preserve"> </v>
      </c>
      <c r="Q22" s="289"/>
      <c r="R22" s="289" t="str">
        <f>IFERROR(IF(E22=0," ",IF(AND((E22&gt;=F22),(E22-F22&lt;='Valeurs Règlements'!$F$16)),"OK","Faux"))," ")</f>
        <v xml:space="preserve"> </v>
      </c>
      <c r="S22" s="293"/>
      <c r="U22" s="114"/>
      <c r="V22" s="115"/>
      <c r="W22" s="115"/>
      <c r="X22" s="115"/>
      <c r="Y22" s="115"/>
      <c r="Z22" s="115"/>
      <c r="AA22" s="116"/>
      <c r="AB22" s="117"/>
      <c r="AC22" s="118"/>
      <c r="AD22" s="118"/>
      <c r="AE22" s="119"/>
      <c r="AF22" s="111"/>
      <c r="AG22" s="112"/>
      <c r="AH22" s="113"/>
      <c r="AI22" s="132"/>
      <c r="AJ22" s="133"/>
      <c r="AK22" s="134"/>
    </row>
    <row r="23" spans="1:207" ht="20.75" customHeight="1">
      <c r="A23" s="188">
        <v>18</v>
      </c>
      <c r="B23" s="207" t="str">
        <f>IF(NOT(ISBLANK(Organisateur!B23)),Organisateur!B23," ")</f>
        <v xml:space="preserve"> </v>
      </c>
      <c r="C23" s="284" t="str">
        <f>IF(NOT(ISBLANK(Organisateur!C23)),Organisateur!C23," ")</f>
        <v xml:space="preserve"> </v>
      </c>
      <c r="D23" s="284"/>
      <c r="E23" s="185" t="str">
        <f>IF(NOT(ISBLANK(Organisateur!E23)),Organisateur!E23," ")</f>
        <v xml:space="preserve"> </v>
      </c>
      <c r="F23" s="185" t="str">
        <f>IF(NOT(ISBLANK(Organisateur!F23)),Organisateur!F23," ")</f>
        <v xml:space="preserve"> </v>
      </c>
      <c r="G23" s="192" t="str">
        <f>IF(NOT(ISBLANK(Organisateur!G23)),Organisateur!G23," ")</f>
        <v xml:space="preserve"> </v>
      </c>
      <c r="H23" s="28"/>
      <c r="I23" s="99" t="str">
        <f>IFERROR(VLOOKUP($C23,'Valeurs Règlements'!$A$5:$F$8,3,FALSE)," ")</f>
        <v xml:space="preserve"> </v>
      </c>
      <c r="J23" s="100" t="str">
        <f>IFERROR(VLOOKUP($C23,'Valeurs Règlements'!$A$5:$F$8,4,FALSE)," ")</f>
        <v xml:space="preserve"> </v>
      </c>
      <c r="K23" s="100" t="str">
        <f>IFERROR(VLOOKUP($C23,'Valeurs Règlements'!$A$5:$F$8,5,FALSE)," ")</f>
        <v xml:space="preserve"> </v>
      </c>
      <c r="L23" s="101" t="str">
        <f>IFERROR(VLOOKUP($C23,'Valeurs Règlements'!$A$5:$F$8,6,FALSE)," ")</f>
        <v xml:space="preserve"> </v>
      </c>
      <c r="M23" s="59" t="str">
        <f t="shared" si="1"/>
        <v xml:space="preserve"> </v>
      </c>
      <c r="N23" s="60" t="str">
        <f>IF(OR(C23=0,C23=" ")," ",IF(F23=0," ",AND(F23&gt;='Valeurs Règlements'!$F$17,F23&lt;=K23)))</f>
        <v xml:space="preserve"> </v>
      </c>
      <c r="O23" s="216" t="str">
        <f>IF(OR(C23=0,C23=" ")," ",AND(G23&gt;='Valeurs Règlements'!$F$17,G23&lt;=L23))</f>
        <v xml:space="preserve"> </v>
      </c>
      <c r="P23" s="288" t="str">
        <f>IFERROR(IF(E23=0," ",IF(AND((E23&gt;=F23),(E23-F23&lt;='Valeurs Règlements'!$F$16)),"OK","Faux"))," ")</f>
        <v xml:space="preserve"> </v>
      </c>
      <c r="Q23" s="289"/>
      <c r="R23" s="289" t="str">
        <f>IFERROR(IF(E23=0," ",IF(AND((E23&gt;=F23),(E23-F23&lt;='Valeurs Règlements'!$F$16)),"OK","Faux"))," ")</f>
        <v xml:space="preserve"> </v>
      </c>
      <c r="S23" s="293"/>
      <c r="U23" s="114"/>
      <c r="V23" s="115"/>
      <c r="W23" s="115"/>
      <c r="X23" s="115"/>
      <c r="Y23" s="115"/>
      <c r="Z23" s="115"/>
      <c r="AA23" s="116"/>
      <c r="AB23" s="117"/>
      <c r="AC23" s="118"/>
      <c r="AD23" s="118"/>
      <c r="AE23" s="119"/>
      <c r="AF23" s="111"/>
      <c r="AG23" s="112"/>
      <c r="AH23" s="113"/>
      <c r="AI23" s="132"/>
      <c r="AJ23" s="133"/>
      <c r="AK23" s="134"/>
    </row>
    <row r="24" spans="1:207" ht="20.75" customHeight="1">
      <c r="A24" s="188">
        <v>19</v>
      </c>
      <c r="B24" s="207" t="str">
        <f>IF(NOT(ISBLANK(Organisateur!B24)),Organisateur!B24," ")</f>
        <v xml:space="preserve"> </v>
      </c>
      <c r="C24" s="284" t="str">
        <f>IF(NOT(ISBLANK(Organisateur!C24)),Organisateur!C24," ")</f>
        <v xml:space="preserve"> </v>
      </c>
      <c r="D24" s="284"/>
      <c r="E24" s="185" t="str">
        <f>IF(NOT(ISBLANK(Organisateur!E24)),Organisateur!E24," ")</f>
        <v xml:space="preserve"> </v>
      </c>
      <c r="F24" s="185" t="str">
        <f>IF(NOT(ISBLANK(Organisateur!F24)),Organisateur!F24," ")</f>
        <v xml:space="preserve"> </v>
      </c>
      <c r="G24" s="192" t="str">
        <f>IF(NOT(ISBLANK(Organisateur!G24)),Organisateur!G24," ")</f>
        <v xml:space="preserve"> </v>
      </c>
      <c r="H24" s="28"/>
      <c r="I24" s="99" t="str">
        <f>IFERROR(VLOOKUP($C24,'Valeurs Règlements'!$A$5:$F$8,3,FALSE)," ")</f>
        <v xml:space="preserve"> </v>
      </c>
      <c r="J24" s="100" t="str">
        <f>IFERROR(VLOOKUP($C24,'Valeurs Règlements'!$A$5:$F$8,4,FALSE)," ")</f>
        <v xml:space="preserve"> </v>
      </c>
      <c r="K24" s="100" t="str">
        <f>IFERROR(VLOOKUP($C24,'Valeurs Règlements'!$A$5:$F$8,5,FALSE)," ")</f>
        <v xml:space="preserve"> </v>
      </c>
      <c r="L24" s="101" t="str">
        <f>IFERROR(VLOOKUP($C24,'Valeurs Règlements'!$A$5:$F$8,6,FALSE)," ")</f>
        <v xml:space="preserve"> </v>
      </c>
      <c r="M24" s="59" t="str">
        <f t="shared" si="1"/>
        <v xml:space="preserve"> </v>
      </c>
      <c r="N24" s="60" t="str">
        <f>IF(OR(C24=0,C24=" ")," ",IF(F24=0," ",AND(F24&gt;='Valeurs Règlements'!$F$17,F24&lt;=K24)))</f>
        <v xml:space="preserve"> </v>
      </c>
      <c r="O24" s="216" t="str">
        <f>IF(OR(C24=0,C24=" ")," ",AND(G24&gt;='Valeurs Règlements'!$F$17,G24&lt;=L24))</f>
        <v xml:space="preserve"> </v>
      </c>
      <c r="P24" s="288" t="str">
        <f>IFERROR(IF(E24=0," ",IF(AND((E24&gt;=F24),(E24-F24&lt;='Valeurs Règlements'!$F$16)),"OK","Faux"))," ")</f>
        <v xml:space="preserve"> </v>
      </c>
      <c r="Q24" s="289"/>
      <c r="R24" s="289" t="str">
        <f>IFERROR(IF(E24=0," ",IF(AND((E24&gt;=F24),(E24-F24&lt;='Valeurs Règlements'!$F$16)),"OK","Faux"))," ")</f>
        <v xml:space="preserve"> </v>
      </c>
      <c r="S24" s="293"/>
      <c r="U24" s="114"/>
      <c r="V24" s="115"/>
      <c r="W24" s="115"/>
      <c r="X24" s="115"/>
      <c r="Y24" s="115"/>
      <c r="Z24" s="115"/>
      <c r="AA24" s="116"/>
      <c r="AB24" s="117"/>
      <c r="AC24" s="118"/>
      <c r="AD24" s="118"/>
      <c r="AE24" s="119"/>
      <c r="AF24" s="111"/>
      <c r="AG24" s="112"/>
      <c r="AH24" s="113"/>
      <c r="AI24" s="132"/>
      <c r="AJ24" s="133"/>
      <c r="AK24" s="134"/>
    </row>
    <row r="25" spans="1:207" ht="20.75" customHeight="1">
      <c r="A25" s="188">
        <v>20</v>
      </c>
      <c r="B25" s="207" t="str">
        <f>IF(NOT(ISBLANK(Organisateur!B25)),Organisateur!B25," ")</f>
        <v xml:space="preserve"> </v>
      </c>
      <c r="C25" s="284" t="str">
        <f>IF(NOT(ISBLANK(Organisateur!C25)),Organisateur!C25," ")</f>
        <v xml:space="preserve"> </v>
      </c>
      <c r="D25" s="284"/>
      <c r="E25" s="185" t="str">
        <f>IF(NOT(ISBLANK(Organisateur!E25)),Organisateur!E25," ")</f>
        <v xml:space="preserve"> </v>
      </c>
      <c r="F25" s="185" t="str">
        <f>IF(NOT(ISBLANK(Organisateur!F25)),Organisateur!F25," ")</f>
        <v xml:space="preserve"> </v>
      </c>
      <c r="G25" s="192" t="str">
        <f>IF(NOT(ISBLANK(Organisateur!G25)),Organisateur!G25," ")</f>
        <v xml:space="preserve"> </v>
      </c>
      <c r="H25" s="28"/>
      <c r="I25" s="99" t="str">
        <f>IFERROR(VLOOKUP($C25,'Valeurs Règlements'!$A$5:$F$8,3,FALSE)," ")</f>
        <v xml:space="preserve"> </v>
      </c>
      <c r="J25" s="100" t="str">
        <f>IFERROR(VLOOKUP($C25,'Valeurs Règlements'!$A$5:$F$8,4,FALSE)," ")</f>
        <v xml:space="preserve"> </v>
      </c>
      <c r="K25" s="100" t="str">
        <f>IFERROR(VLOOKUP($C25,'Valeurs Règlements'!$A$5:$F$8,5,FALSE)," ")</f>
        <v xml:space="preserve"> </v>
      </c>
      <c r="L25" s="101" t="str">
        <f>IFERROR(VLOOKUP($C25,'Valeurs Règlements'!$A$5:$F$8,6,FALSE)," ")</f>
        <v xml:space="preserve"> </v>
      </c>
      <c r="M25" s="59" t="str">
        <f t="shared" si="1"/>
        <v xml:space="preserve"> </v>
      </c>
      <c r="N25" s="60" t="str">
        <f>IF(OR(C25=0,C25=" ")," ",IF(F25=0," ",AND(F25&gt;='Valeurs Règlements'!$F$17,F25&lt;=K25)))</f>
        <v xml:space="preserve"> </v>
      </c>
      <c r="O25" s="216" t="str">
        <f>IF(OR(C25=0,C25=" ")," ",AND(G25&gt;='Valeurs Règlements'!$F$17,G25&lt;=L25))</f>
        <v xml:space="preserve"> </v>
      </c>
      <c r="P25" s="288" t="str">
        <f>IFERROR(IF(E25=0," ",IF(AND((E25&gt;=F25),(E25-F25&lt;='Valeurs Règlements'!$F$16)),"OK","Faux"))," ")</f>
        <v xml:space="preserve"> </v>
      </c>
      <c r="Q25" s="289"/>
      <c r="R25" s="289" t="str">
        <f>IFERROR(IF(E25=0," ",IF(AND((E25&gt;=F25),(E25-F25&lt;='Valeurs Règlements'!$F$16)),"OK","Faux"))," ")</f>
        <v xml:space="preserve"> </v>
      </c>
      <c r="S25" s="293"/>
      <c r="U25" s="114"/>
      <c r="V25" s="115"/>
      <c r="W25" s="115"/>
      <c r="X25" s="115"/>
      <c r="Y25" s="115"/>
      <c r="Z25" s="115"/>
      <c r="AA25" s="116"/>
      <c r="AB25" s="117"/>
      <c r="AC25" s="118"/>
      <c r="AD25" s="118"/>
      <c r="AE25" s="119"/>
      <c r="AF25" s="111"/>
      <c r="AG25" s="112"/>
      <c r="AH25" s="113"/>
      <c r="AI25" s="132"/>
      <c r="AJ25" s="133"/>
      <c r="AK25" s="134"/>
    </row>
    <row r="26" spans="1:207" ht="20.75" customHeight="1" thickBot="1">
      <c r="A26" s="189">
        <v>21</v>
      </c>
      <c r="B26" s="208" t="str">
        <f>IF(NOT(ISBLANK(Organisateur!B26)),Organisateur!B26," ")</f>
        <v xml:space="preserve"> </v>
      </c>
      <c r="C26" s="285" t="str">
        <f>IF(NOT(ISBLANK(Organisateur!C26)),Organisateur!C26," ")</f>
        <v xml:space="preserve"> </v>
      </c>
      <c r="D26" s="285"/>
      <c r="E26" s="190" t="str">
        <f>IF(NOT(ISBLANK(Organisateur!E26)),Organisateur!E26," ")</f>
        <v xml:space="preserve"> </v>
      </c>
      <c r="F26" s="190" t="str">
        <f>IF(NOT(ISBLANK(Organisateur!F26)),Organisateur!F26," ")</f>
        <v xml:space="preserve"> </v>
      </c>
      <c r="G26" s="193" t="str">
        <f>IF(NOT(ISBLANK(Organisateur!G26)),Organisateur!G26," ")</f>
        <v xml:space="preserve"> </v>
      </c>
      <c r="H26" s="28"/>
      <c r="I26" s="102" t="str">
        <f>IFERROR(VLOOKUP($C26,'Valeurs Règlements'!$A$5:$F$8,3,FALSE)," ")</f>
        <v xml:space="preserve"> </v>
      </c>
      <c r="J26" s="103" t="str">
        <f>IFERROR(VLOOKUP($C26,'Valeurs Règlements'!$A$5:$F$8,4,FALSE)," ")</f>
        <v xml:space="preserve"> </v>
      </c>
      <c r="K26" s="103" t="str">
        <f>IFERROR(VLOOKUP($C26,'Valeurs Règlements'!$A$5:$F$8,5,FALSE)," ")</f>
        <v xml:space="preserve"> </v>
      </c>
      <c r="L26" s="104" t="str">
        <f>IFERROR(VLOOKUP($C26,'Valeurs Règlements'!$A$5:$F$8,6,FALSE)," ")</f>
        <v xml:space="preserve"> </v>
      </c>
      <c r="M26" s="213" t="str">
        <f t="shared" si="1"/>
        <v xml:space="preserve"> </v>
      </c>
      <c r="N26" s="214" t="str">
        <f>IF(OR(C26=0,C26=" ")," ",IF(F26=0," ",AND(F26&gt;='Valeurs Règlements'!$F$17,F26&lt;=K26)))</f>
        <v xml:space="preserve"> </v>
      </c>
      <c r="O26" s="217" t="str">
        <f>IF(OR(C26=0,C26=" ")," ",AND(G26&gt;='Valeurs Règlements'!$F$17,G26&lt;=L26))</f>
        <v xml:space="preserve"> </v>
      </c>
      <c r="P26" s="290" t="str">
        <f>IFERROR(IF(E26=0," ",IF(AND((E26&gt;=F26),(E26-F26&lt;='Valeurs Règlements'!$F$16)),"OK","Faux"))," ")</f>
        <v xml:space="preserve"> </v>
      </c>
      <c r="Q26" s="291"/>
      <c r="R26" s="291" t="str">
        <f>IFERROR(IF(E26=0," ",IF(AND((E26&gt;=F26),(E26-F26&lt;='Valeurs Règlements'!$F$16)),"OK","Faux"))," ")</f>
        <v xml:space="preserve"> </v>
      </c>
      <c r="S26" s="294"/>
      <c r="U26" s="120"/>
      <c r="V26" s="121"/>
      <c r="W26" s="121"/>
      <c r="X26" s="121"/>
      <c r="Y26" s="121"/>
      <c r="Z26" s="121"/>
      <c r="AA26" s="122"/>
      <c r="AB26" s="123"/>
      <c r="AC26" s="124"/>
      <c r="AD26" s="124"/>
      <c r="AE26" s="125"/>
      <c r="AF26" s="126"/>
      <c r="AG26" s="127"/>
      <c r="AH26" s="128"/>
      <c r="AI26" s="135"/>
      <c r="AJ26" s="136"/>
      <c r="AK26" s="137"/>
    </row>
    <row r="27" spans="1:207" ht="19.75" customHeight="1" thickBot="1">
      <c r="A27" s="30"/>
      <c r="B27" s="31"/>
      <c r="C27" s="30"/>
      <c r="E27" s="25"/>
      <c r="F27" s="25"/>
      <c r="G27" s="25"/>
      <c r="H27" s="29"/>
      <c r="I27" s="12"/>
      <c r="J27" s="12"/>
      <c r="K27" s="12"/>
      <c r="L27" s="12"/>
      <c r="M27" s="12"/>
      <c r="N27" s="12"/>
      <c r="O27" s="12"/>
      <c r="P27" s="12"/>
      <c r="Q27" s="12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ht="27" customHeight="1" thickBot="1">
      <c r="A28" s="30"/>
      <c r="B28" s="35" t="s">
        <v>19</v>
      </c>
      <c r="C28" s="36" t="s">
        <v>7</v>
      </c>
      <c r="D28" s="45" t="s">
        <v>8</v>
      </c>
      <c r="E28" s="46" t="s">
        <v>20</v>
      </c>
      <c r="F28" s="47" t="s">
        <v>20</v>
      </c>
      <c r="G28" s="48" t="s">
        <v>20</v>
      </c>
      <c r="I28" s="12"/>
      <c r="J28" s="12"/>
      <c r="K28" s="12"/>
      <c r="L28" s="12"/>
      <c r="M28" s="12"/>
      <c r="N28" s="12"/>
      <c r="O28" s="12"/>
      <c r="P28" s="12"/>
      <c r="Q28" s="12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</row>
    <row r="29" spans="1:207" ht="27.25" customHeight="1">
      <c r="A29" s="32" t="str">
        <f>'Valeurs Règlements'!A5</f>
        <v>Petit Animal</v>
      </c>
      <c r="B29" s="39">
        <f>'Valeurs Règlements'!B5</f>
        <v>4</v>
      </c>
      <c r="C29" s="42">
        <f>COUNTIF($C6:$C26,A29)</f>
        <v>0</v>
      </c>
      <c r="D29" s="50" t="str">
        <f>IF(C29=B29,"ok","manque")</f>
        <v>manque</v>
      </c>
      <c r="E29" s="84" t="str">
        <f ca="1">IFERROR(AVERAGEIF(C6:D26,A29,E6:E26)," ")</f>
        <v xml:space="preserve"> </v>
      </c>
      <c r="F29" s="85" t="str">
        <f>IFERROR(AVERAGEIF(C6:C26,A29,F6:F26)," ")</f>
        <v xml:space="preserve"> </v>
      </c>
      <c r="G29" s="86" t="str">
        <f>IFERROR(AVERAGEIF(C6:C26,A29,G6:G26)," ")</f>
        <v xml:space="preserve"> </v>
      </c>
      <c r="I29" s="12"/>
      <c r="J29" s="12"/>
      <c r="K29" s="12"/>
      <c r="L29" s="12"/>
      <c r="M29" s="12"/>
      <c r="N29" s="12"/>
      <c r="O29" s="12"/>
      <c r="P29" s="12"/>
      <c r="Q29" s="12"/>
      <c r="AL29" s="219" t="s">
        <v>70</v>
      </c>
      <c r="AM29" s="220"/>
      <c r="AN29" s="220"/>
      <c r="AO29" s="220"/>
      <c r="AP29" s="220"/>
      <c r="AQ29" s="220"/>
      <c r="AR29" s="220"/>
      <c r="AS29" s="22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</row>
    <row r="30" spans="1:207" ht="20.75" customHeight="1">
      <c r="A30" s="33" t="str">
        <f>'Valeurs Règlements'!A6</f>
        <v>Petit Gibier</v>
      </c>
      <c r="B30" s="40">
        <f>'Valeurs Règlements'!B6</f>
        <v>6</v>
      </c>
      <c r="C30" s="43">
        <f>COUNTIF($C6:$C26,A30)</f>
        <v>0</v>
      </c>
      <c r="D30" s="51" t="str">
        <f>IF(C30=B30,"ok","manque")</f>
        <v>manque</v>
      </c>
      <c r="E30" s="84" t="str">
        <f>IFERROR(AVERAGEIF($C6:$C26,A30,E6:E26)," ")</f>
        <v xml:space="preserve"> </v>
      </c>
      <c r="F30" s="85" t="str">
        <f>IFERROR(AVERAGEIF($C6:$C26,A30,F6:F26)," ")</f>
        <v xml:space="preserve"> </v>
      </c>
      <c r="G30" s="86" t="str">
        <f>IFERROR(AVERAGEIF($C6:$C26,A30,G6:G26)," ")</f>
        <v xml:space="preserve"> </v>
      </c>
      <c r="I30" s="12"/>
      <c r="J30" s="12"/>
      <c r="K30" s="12"/>
      <c r="L30" s="12"/>
      <c r="M30" s="12"/>
      <c r="N30" s="12"/>
      <c r="O30" s="12"/>
      <c r="P30" s="12"/>
      <c r="Q30" s="12"/>
      <c r="AL30" s="222"/>
      <c r="AM30" s="223"/>
      <c r="AN30" s="223"/>
      <c r="AO30" s="223"/>
      <c r="AP30" s="223"/>
      <c r="AQ30" s="223"/>
      <c r="AR30" s="223"/>
      <c r="AS30" s="224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</row>
    <row r="31" spans="1:207" ht="20.75" customHeight="1" thickBot="1">
      <c r="A31" s="33" t="str">
        <f>'Valeurs Règlements'!A7</f>
        <v>Moyen Gibier</v>
      </c>
      <c r="B31" s="40">
        <f>'Valeurs Règlements'!B7</f>
        <v>7</v>
      </c>
      <c r="C31" s="43">
        <f>COUNTIF($C6:$C26,A31)</f>
        <v>0</v>
      </c>
      <c r="D31" s="51" t="str">
        <f>IF(C31=B31,"ok","manque")</f>
        <v>manque</v>
      </c>
      <c r="E31" s="84" t="str">
        <f>IFERROR(AVERAGEIF($C6:$C26,A31,E6:E26)," ")</f>
        <v xml:space="preserve"> </v>
      </c>
      <c r="F31" s="85" t="str">
        <f>IFERROR(AVERAGEIF($C6:$C26,A31,F6:F26)," ")</f>
        <v xml:space="preserve"> </v>
      </c>
      <c r="G31" s="86" t="str">
        <f>IFERROR(AVERAGEIF($C6:$C26,A31,G6:G26)," ")</f>
        <v xml:space="preserve"> </v>
      </c>
      <c r="I31" s="12"/>
      <c r="J31" s="12"/>
      <c r="K31" s="12"/>
      <c r="L31" s="12"/>
      <c r="M31" s="12"/>
      <c r="N31" s="12"/>
      <c r="O31" s="12"/>
      <c r="P31" s="12"/>
      <c r="Q31" s="12"/>
      <c r="AL31" s="225"/>
      <c r="AM31" s="226"/>
      <c r="AN31" s="226"/>
      <c r="AO31" s="226"/>
      <c r="AP31" s="226"/>
      <c r="AQ31" s="226"/>
      <c r="AR31" s="226"/>
      <c r="AS31" s="227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</row>
    <row r="32" spans="1:207" ht="20.75" customHeight="1" thickBot="1">
      <c r="A32" s="34" t="str">
        <f>'Valeurs Règlements'!A8</f>
        <v>Grand Gibier</v>
      </c>
      <c r="B32" s="41">
        <f>'Valeurs Règlements'!B8</f>
        <v>4</v>
      </c>
      <c r="C32" s="44">
        <f>COUNTIF($C6:$C26,A32)</f>
        <v>0</v>
      </c>
      <c r="D32" s="52" t="str">
        <f>IF(C32=B32,"ok","manque")</f>
        <v>manque</v>
      </c>
      <c r="E32" s="87" t="str">
        <f>IFERROR(AVERAGEIF($C6:$C26,A32,E6:E26)," ")</f>
        <v xml:space="preserve"> </v>
      </c>
      <c r="F32" s="88" t="str">
        <f>IFERROR(AVERAGEIF($C6:$C26,A32,F6:F26)," ")</f>
        <v xml:space="preserve"> </v>
      </c>
      <c r="G32" s="89" t="str">
        <f>IFERROR(AVERAGEIF($C6:$C26,A32,G6:G26)," ")</f>
        <v xml:space="preserve"> </v>
      </c>
      <c r="I32" s="12"/>
      <c r="J32" s="12"/>
      <c r="K32" s="12"/>
      <c r="L32" s="12"/>
      <c r="M32" s="12"/>
      <c r="N32" s="12"/>
      <c r="O32" s="12"/>
      <c r="P32" s="12"/>
      <c r="Q32" s="12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</row>
    <row r="33" spans="1:207" ht="20.75" customHeight="1" thickBot="1">
      <c r="A33" s="38"/>
      <c r="B33" s="37">
        <f>SUM(B29:B32)</f>
        <v>21</v>
      </c>
      <c r="C33" s="12"/>
      <c r="E33" s="46" t="s">
        <v>6</v>
      </c>
      <c r="F33" s="47" t="s">
        <v>6</v>
      </c>
      <c r="G33" s="48" t="s">
        <v>6</v>
      </c>
      <c r="I33" s="12"/>
      <c r="J33" s="12"/>
      <c r="K33" s="12"/>
      <c r="L33" s="12"/>
      <c r="M33" s="12"/>
      <c r="N33" s="12"/>
      <c r="O33" s="12"/>
      <c r="P33" s="12"/>
      <c r="Q33" s="12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</row>
    <row r="34" spans="1:207" ht="20" customHeight="1" thickBot="1">
      <c r="C34"/>
      <c r="E34" s="90">
        <f>SUM(E6:E26)</f>
        <v>0</v>
      </c>
      <c r="F34" s="91">
        <f t="shared" ref="F34:G34" si="2">SUM(F6:F26)</f>
        <v>0</v>
      </c>
      <c r="G34" s="92">
        <f t="shared" si="2"/>
        <v>0</v>
      </c>
    </row>
    <row r="35" spans="1:207" ht="20" customHeight="1" thickBot="1">
      <c r="B35" s="17" t="s">
        <v>24</v>
      </c>
      <c r="C35" s="82">
        <f>'Valeurs Règlements'!C10</f>
        <v>525</v>
      </c>
      <c r="D35" s="83">
        <f>'Valeurs Règlements'!D10</f>
        <v>550</v>
      </c>
      <c r="E35" s="49" t="str">
        <f>IF(AND(E34&gt;=C35,E34&lt;=D35),"ok","manque")</f>
        <v>manque</v>
      </c>
    </row>
  </sheetData>
  <sheetProtection selectLockedCells="1"/>
  <mergeCells count="87">
    <mergeCell ref="U1:AK1"/>
    <mergeCell ref="V2:AA2"/>
    <mergeCell ref="AI2:AK3"/>
    <mergeCell ref="R23:S23"/>
    <mergeCell ref="R24:S24"/>
    <mergeCell ref="V3:W3"/>
    <mergeCell ref="X3:Y3"/>
    <mergeCell ref="AB2:AC3"/>
    <mergeCell ref="AD2:AE3"/>
    <mergeCell ref="Z3:AA3"/>
    <mergeCell ref="AF2:AH2"/>
    <mergeCell ref="AF3:AF4"/>
    <mergeCell ref="AG3:AG4"/>
    <mergeCell ref="AH3:AH4"/>
    <mergeCell ref="R25:S25"/>
    <mergeCell ref="R26:S26"/>
    <mergeCell ref="R18:S18"/>
    <mergeCell ref="R19:S19"/>
    <mergeCell ref="R20:S20"/>
    <mergeCell ref="R21:S21"/>
    <mergeCell ref="R22:S22"/>
    <mergeCell ref="P24:Q24"/>
    <mergeCell ref="P25:Q25"/>
    <mergeCell ref="P26:Q26"/>
    <mergeCell ref="P2:S3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P19:Q19"/>
    <mergeCell ref="P20:Q20"/>
    <mergeCell ref="P21:Q21"/>
    <mergeCell ref="P22:Q22"/>
    <mergeCell ref="P23:Q23"/>
    <mergeCell ref="C26:D26"/>
    <mergeCell ref="A1:R1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C21:D21"/>
    <mergeCell ref="C23:D23"/>
    <mergeCell ref="C24:D24"/>
    <mergeCell ref="C25:D25"/>
    <mergeCell ref="C16:D16"/>
    <mergeCell ref="C17:D17"/>
    <mergeCell ref="C18:D18"/>
    <mergeCell ref="C19:D19"/>
    <mergeCell ref="C20:D20"/>
    <mergeCell ref="C12:D12"/>
    <mergeCell ref="C13:D13"/>
    <mergeCell ref="C14:D14"/>
    <mergeCell ref="C15:D15"/>
    <mergeCell ref="C22:D22"/>
    <mergeCell ref="AL29:AS31"/>
    <mergeCell ref="C5:D5"/>
    <mergeCell ref="P5:Q5"/>
    <mergeCell ref="R5:S5"/>
    <mergeCell ref="A2:A4"/>
    <mergeCell ref="B2:B4"/>
    <mergeCell ref="E2:G3"/>
    <mergeCell ref="I2:L2"/>
    <mergeCell ref="M2:O3"/>
    <mergeCell ref="C2:D4"/>
    <mergeCell ref="C6:D6"/>
    <mergeCell ref="C7:D7"/>
    <mergeCell ref="C8:D8"/>
    <mergeCell ref="C9:D9"/>
    <mergeCell ref="C10:D10"/>
    <mergeCell ref="C11:D11"/>
  </mergeCells>
  <conditionalFormatting sqref="M6:O26">
    <cfRule type="containsText" dxfId="12" priority="20" operator="containsText" text="VRAI">
      <formula>NOT(ISERROR(SEARCH("VRAI",M6)))</formula>
    </cfRule>
    <cfRule type="containsText" dxfId="11" priority="21" stopIfTrue="1" operator="containsText" text="FAUX">
      <formula>NOT(ISERROR(FIND(UPPER("FAUX"),UPPER(M6))))</formula>
      <formula>"FAUX"</formula>
    </cfRule>
  </conditionalFormatting>
  <conditionalFormatting sqref="P6:S26">
    <cfRule type="containsText" dxfId="10" priority="6" operator="containsText" text="Faux">
      <formula>NOT(ISERROR(SEARCH("Faux",P6)))</formula>
    </cfRule>
    <cfRule type="containsText" dxfId="9" priority="7" operator="containsText" text="OK">
      <formula>NOT(ISERROR(SEARCH("OK",P6)))</formula>
    </cfRule>
    <cfRule type="containsText" dxfId="8" priority="8" operator="containsText" text="OK">
      <formula>NOT(ISERROR(SEARCH("OK",P6)))</formula>
    </cfRule>
  </conditionalFormatting>
  <conditionalFormatting sqref="V5:V26">
    <cfRule type="expression" dxfId="7" priority="10">
      <formula>IF(V5&gt;0,$V5&gt;$AB5+$U$3," ")</formula>
    </cfRule>
    <cfRule type="expression" dxfId="6" priority="11">
      <formula>$V5&lt;$AB5-$U$3</formula>
    </cfRule>
  </conditionalFormatting>
  <conditionalFormatting sqref="W5:W26">
    <cfRule type="expression" dxfId="5" priority="17">
      <formula>$U5="Oui"</formula>
    </cfRule>
  </conditionalFormatting>
  <conditionalFormatting sqref="Y5:Y26">
    <cfRule type="expression" dxfId="4" priority="16">
      <formula>$U5="Oui"</formula>
    </cfRule>
  </conditionalFormatting>
  <conditionalFormatting sqref="AA5:AA26">
    <cfRule type="expression" dxfId="3" priority="15">
      <formula>$U5="Oui"</formula>
    </cfRule>
  </conditionalFormatting>
  <conditionalFormatting sqref="AC5:AC26">
    <cfRule type="expression" dxfId="2" priority="14">
      <formula>$U5="Oui"</formula>
    </cfRule>
  </conditionalFormatting>
  <conditionalFormatting sqref="AE5:AE26">
    <cfRule type="expression" dxfId="1" priority="13">
      <formula>$U5="Oui"</formula>
    </cfRule>
  </conditionalFormatting>
  <conditionalFormatting sqref="AI5:AI25">
    <cfRule type="expression" dxfId="0" priority="9" stopIfTrue="1">
      <formula>$AI$5&gt;=$AJ$5</formula>
    </cfRule>
  </conditionalFormatting>
  <dataValidations count="3">
    <dataValidation type="list" allowBlank="1" showErrorMessage="1" sqref="H6" xr:uid="{00000000-0002-0000-0000-000000000000}">
      <formula1>$A$5:$A$8</formula1>
    </dataValidation>
    <dataValidation type="list" showInputMessage="1" showErrorMessage="1" sqref="H7:H26" xr:uid="{00000000-0002-0000-0000-000001000000}">
      <formula1>$A$5:$A$8</formula1>
    </dataValidation>
    <dataValidation type="list" allowBlank="1" showInputMessage="1" showErrorMessage="1" sqref="C6:D26" xr:uid="{0C920191-5CF5-7143-B9E5-4B4E7B076093}">
      <formula1>$A$29:$A$32</formula1>
    </dataValidation>
  </dataValidations>
  <pageMargins left="0.98425196850393704" right="0.98425196850393704" top="0.98425196850393704" bottom="0.98425196850393704" header="0.23622047244094491" footer="0.23622047244094491"/>
  <pageSetup scale="44" orientation="landscape"/>
  <headerFooter>
    <oddFooter>&amp;C&amp;"Helvetica Neue,Regular"&amp;12&amp;K000000&amp;P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4943354E-AD13-8B47-B634-1E4F4D668216}">
            <xm:f>AND(B6&lt;&gt;"",B6&lt;&gt;Organisateur!B6)</xm:f>
            <x14:dxf>
              <font>
                <b/>
                <i val="0"/>
                <strike val="0"/>
                <color theme="6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m:sqref>B6:D26</xm:sqref>
        </x14:conditionalFormatting>
        <x14:conditionalFormatting xmlns:xm="http://schemas.microsoft.com/office/excel/2006/main">
          <x14:cfRule type="expression" priority="5" id="{482CD84A-29C0-D342-9DCA-FAADC30AD834}">
            <xm:f>NOT(ISBLANK(Organisateur!B6))</xm:f>
            <x14:dxf>
              <font>
                <u/>
                <color rgb="FF0070C0"/>
              </font>
            </x14:dxf>
          </x14:cfRule>
          <xm:sqref>B6:G26</xm:sqref>
        </x14:conditionalFormatting>
        <x14:conditionalFormatting xmlns:xm="http://schemas.microsoft.com/office/excel/2006/main">
          <x14:cfRule type="containsText" priority="26" stopIfTrue="1" operator="containsText" id="{646F6508-7965-3644-86BD-429290450A8C}">
            <xm:f>NOT(ISERROR(SEARCH("ok",D29)))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32" operator="notContains" id="{1CD655C6-9CEA-0149-BAC8-3BD756F84D56}">
            <xm:f>ISERROR(SEARCH("ok",D29))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D29:D32</xm:sqref>
        </x14:conditionalFormatting>
        <x14:conditionalFormatting xmlns:xm="http://schemas.microsoft.com/office/excel/2006/main">
          <x14:cfRule type="expression" priority="3" stopIfTrue="1" id="{742C2847-E1E9-1A4F-81B2-8FE4C0751722}">
            <xm:f>AND(E6&lt;&gt;"",E6&lt;&gt;Organisateur!E6)</xm:f>
            <x14:dxf>
              <font>
                <b/>
                <i val="0"/>
                <strike val="0"/>
                <color theme="8" tint="-0.499984740745262"/>
              </font>
              <fill>
                <patternFill>
                  <bgColor theme="6" tint="0.79998168889431442"/>
                </patternFill>
              </fill>
            </x14:dxf>
          </x14:cfRule>
          <xm:sqref>E6:E26</xm:sqref>
        </x14:conditionalFormatting>
        <x14:conditionalFormatting xmlns:xm="http://schemas.microsoft.com/office/excel/2006/main">
          <x14:cfRule type="containsText" priority="22" stopIfTrue="1" operator="containsText" id="{06FA801A-B6A9-7D49-8A66-E8638E793F48}">
            <xm:f>NOT(ISERROR(SEARCH("ok",E35)))</xm:f>
            <xm:f>"ok"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notContainsText" priority="23" operator="notContains" id="{4C375DB9-AC5B-5942-8BB0-287537A858FC}">
            <xm:f>ISERROR(SEARCH("ok",E35))</xm:f>
            <xm:f>"ok"</xm:f>
            <x14:dxf>
              <font>
                <color rgb="FF000000"/>
              </font>
              <fill>
                <patternFill patternType="solid">
                  <fgColor indexed="16"/>
                  <bgColor indexed="17"/>
                </patternFill>
              </fill>
            </x14:dxf>
          </x14:cfRule>
          <xm:sqref>E35</xm:sqref>
        </x14:conditionalFormatting>
        <x14:conditionalFormatting xmlns:xm="http://schemas.microsoft.com/office/excel/2006/main">
          <x14:cfRule type="expression" priority="2" stopIfTrue="1" id="{E73301A3-101A-1C4E-92B0-E1E3B94C8DD9}">
            <xm:f>AND(F6&lt;&gt;"",F6&lt;&gt;Organisateur!F6)</xm:f>
            <x14:dxf>
              <font>
                <b/>
                <i val="0"/>
                <strike val="0"/>
                <color rgb="FF0070C0"/>
              </font>
              <fill>
                <patternFill>
                  <bgColor theme="6" tint="0.79998168889431442"/>
                </patternFill>
              </fill>
            </x14:dxf>
          </x14:cfRule>
          <xm:sqref>F6:F26</xm:sqref>
        </x14:conditionalFormatting>
        <x14:conditionalFormatting xmlns:xm="http://schemas.microsoft.com/office/excel/2006/main">
          <x14:cfRule type="expression" priority="1" stopIfTrue="1" id="{F4663780-4B9F-7742-A8F5-0C1C747AF1BE}">
            <xm:f>AND(G6&lt;&gt;"",G6&lt;&gt;Organisateur!G6)</xm:f>
            <x14:dxf>
              <font>
                <b/>
                <i val="0"/>
                <color theme="1"/>
              </font>
              <fill>
                <patternFill>
                  <bgColor theme="6" tint="0.79998168889431442"/>
                </patternFill>
              </fill>
            </x14:dxf>
          </x14:cfRule>
          <xm:sqref>G6:G26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2000000}">
          <x14:formula1>
            <xm:f>'Valeurs Règlements'!$A$5:$A$8</xm:f>
          </x14:formula1>
          <xm:sqref>C5</xm:sqref>
        </x14:dataValidation>
        <x14:dataValidation type="list" allowBlank="1" showInputMessage="1" showErrorMessage="1" xr:uid="{00000000-0002-0000-0000-000004000000}">
          <x14:formula1>
            <xm:f>'Valeurs Règlements'!$A$12:$A$13</xm:f>
          </x14:formula1>
          <xm:sqref>U5:U26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7"/>
  <sheetViews>
    <sheetView showGridLines="0" zoomScale="124" zoomScaleNormal="124" workbookViewId="0">
      <pane xSplit="1" ySplit="3" topLeftCell="B4" activePane="bottomRight" state="frozen"/>
      <selection pane="topRight"/>
      <selection pane="bottomLeft"/>
      <selection pane="bottomRight" activeCell="D27" sqref="D27"/>
    </sheetView>
  </sheetViews>
  <sheetFormatPr baseColWidth="10" defaultColWidth="16.33203125" defaultRowHeight="20" customHeight="1"/>
  <cols>
    <col min="1" max="1" width="16.33203125" style="1" customWidth="1"/>
    <col min="2" max="2" width="19.6640625" style="1" customWidth="1"/>
    <col min="3" max="4" width="10.5" style="1" bestFit="1" customWidth="1"/>
    <col min="5" max="5" width="8.83203125" style="1" bestFit="1" customWidth="1"/>
    <col min="6" max="6" width="9.6640625" style="1" bestFit="1" customWidth="1"/>
    <col min="7" max="7" width="9.5" style="1" bestFit="1" customWidth="1"/>
    <col min="8" max="8" width="11.83203125" style="1" bestFit="1" customWidth="1"/>
    <col min="9" max="9" width="5.1640625" style="1" bestFit="1" customWidth="1"/>
    <col min="10" max="10" width="5.5" style="1" bestFit="1" customWidth="1"/>
    <col min="11" max="11" width="11.5" style="1" bestFit="1" customWidth="1"/>
    <col min="12" max="13" width="7.5" style="1" bestFit="1" customWidth="1"/>
    <col min="14" max="14" width="11.5" style="1" bestFit="1" customWidth="1"/>
    <col min="15" max="16" width="7.5" style="1" bestFit="1" customWidth="1"/>
    <col min="17" max="16384" width="16.33203125" style="1"/>
  </cols>
  <sheetData>
    <row r="1" spans="1:20" ht="20" customHeight="1">
      <c r="A1" s="323" t="s">
        <v>67</v>
      </c>
      <c r="B1" s="323"/>
      <c r="C1" s="152">
        <v>45962</v>
      </c>
      <c r="F1" s="12"/>
      <c r="G1" s="329" t="s">
        <v>61</v>
      </c>
      <c r="H1" s="329"/>
      <c r="I1" s="329"/>
      <c r="J1" s="329"/>
      <c r="K1" s="328" t="s">
        <v>60</v>
      </c>
      <c r="L1" s="328"/>
      <c r="M1" s="328"/>
      <c r="N1" s="328"/>
      <c r="O1" s="328"/>
      <c r="P1" s="328"/>
    </row>
    <row r="2" spans="1:20" ht="16">
      <c r="A2" s="324" t="s">
        <v>33</v>
      </c>
      <c r="B2" s="324"/>
      <c r="C2" s="324"/>
      <c r="D2" s="324"/>
      <c r="E2" s="324"/>
      <c r="F2" s="325"/>
      <c r="G2" s="330" t="s">
        <v>14</v>
      </c>
      <c r="H2" s="330" t="s">
        <v>15</v>
      </c>
      <c r="I2" s="329" t="s">
        <v>58</v>
      </c>
      <c r="J2" s="329"/>
      <c r="K2" s="335" t="s">
        <v>43</v>
      </c>
      <c r="L2" s="330"/>
      <c r="M2" s="330"/>
      <c r="N2" s="329" t="s">
        <v>44</v>
      </c>
      <c r="O2" s="329"/>
      <c r="P2" s="329"/>
    </row>
    <row r="3" spans="1:20" ht="15" customHeight="1">
      <c r="A3" s="68" t="s">
        <v>31</v>
      </c>
      <c r="B3" s="2"/>
      <c r="C3" s="326" t="s">
        <v>9</v>
      </c>
      <c r="D3" s="327"/>
      <c r="E3" s="67" t="s">
        <v>10</v>
      </c>
      <c r="F3" s="147" t="s">
        <v>11</v>
      </c>
      <c r="G3" s="330"/>
      <c r="H3" s="330"/>
      <c r="I3" s="329"/>
      <c r="J3" s="329"/>
      <c r="K3" s="333" t="s">
        <v>59</v>
      </c>
      <c r="L3" s="331" t="s">
        <v>45</v>
      </c>
      <c r="M3" s="331"/>
      <c r="N3" s="332" t="s">
        <v>59</v>
      </c>
      <c r="O3" s="331" t="s">
        <v>45</v>
      </c>
      <c r="P3" s="331"/>
      <c r="Q3" s="12"/>
      <c r="R3" s="12"/>
      <c r="S3" s="12"/>
      <c r="T3" s="12"/>
    </row>
    <row r="4" spans="1:20" ht="15" customHeight="1">
      <c r="A4" s="3" t="s">
        <v>12</v>
      </c>
      <c r="B4" s="4" t="s">
        <v>13</v>
      </c>
      <c r="C4" s="5" t="s">
        <v>14</v>
      </c>
      <c r="D4" s="5" t="s">
        <v>15</v>
      </c>
      <c r="E4" s="5" t="s">
        <v>15</v>
      </c>
      <c r="F4" s="148" t="s">
        <v>15</v>
      </c>
      <c r="G4" s="330"/>
      <c r="H4" s="330"/>
      <c r="I4" s="151" t="s">
        <v>14</v>
      </c>
      <c r="J4" s="151" t="s">
        <v>15</v>
      </c>
      <c r="K4" s="334"/>
      <c r="L4" s="143" t="s">
        <v>35</v>
      </c>
      <c r="M4" s="143" t="s">
        <v>34</v>
      </c>
      <c r="N4" s="331"/>
      <c r="O4" s="143" t="s">
        <v>35</v>
      </c>
      <c r="P4" s="143" t="s">
        <v>34</v>
      </c>
      <c r="Q4" s="12"/>
      <c r="R4" s="12"/>
      <c r="S4" s="12"/>
      <c r="T4" s="12"/>
    </row>
    <row r="5" spans="1:20" ht="14.75" customHeight="1">
      <c r="A5" s="159" t="s">
        <v>32</v>
      </c>
      <c r="B5" s="7">
        <v>4</v>
      </c>
      <c r="C5" s="138">
        <v>5</v>
      </c>
      <c r="D5" s="138">
        <v>15</v>
      </c>
      <c r="E5" s="139">
        <v>15</v>
      </c>
      <c r="F5" s="140">
        <v>15</v>
      </c>
      <c r="G5" s="149">
        <v>176</v>
      </c>
      <c r="H5" s="149">
        <v>660</v>
      </c>
      <c r="I5" s="150">
        <v>4</v>
      </c>
      <c r="J5" s="150">
        <v>15</v>
      </c>
      <c r="K5" s="144">
        <v>7.5</v>
      </c>
      <c r="L5" s="144">
        <v>6</v>
      </c>
      <c r="M5" s="144">
        <v>9.5</v>
      </c>
      <c r="N5" s="144">
        <v>7.5</v>
      </c>
      <c r="O5" s="144">
        <v>6</v>
      </c>
      <c r="P5" s="144">
        <v>9.5</v>
      </c>
      <c r="Q5" s="12"/>
      <c r="R5" s="12"/>
      <c r="S5" s="12"/>
      <c r="T5" s="12"/>
    </row>
    <row r="6" spans="1:20" ht="14.75" customHeight="1">
      <c r="A6" s="160" t="s">
        <v>21</v>
      </c>
      <c r="B6" s="7">
        <v>6</v>
      </c>
      <c r="C6" s="138">
        <v>15</v>
      </c>
      <c r="D6" s="138">
        <v>25</v>
      </c>
      <c r="E6" s="139">
        <v>20</v>
      </c>
      <c r="F6" s="140">
        <v>15</v>
      </c>
      <c r="G6" s="145">
        <v>704</v>
      </c>
      <c r="H6" s="145">
        <v>1584</v>
      </c>
      <c r="I6" s="142">
        <v>4</v>
      </c>
      <c r="J6" s="142">
        <v>9</v>
      </c>
      <c r="K6" s="144">
        <v>7.5</v>
      </c>
      <c r="L6" s="144">
        <v>6</v>
      </c>
      <c r="M6" s="144">
        <v>9.5</v>
      </c>
      <c r="N6" s="144">
        <v>15</v>
      </c>
      <c r="O6" s="144">
        <v>11.5</v>
      </c>
      <c r="P6" s="144">
        <v>18</v>
      </c>
    </row>
    <row r="7" spans="1:20" ht="14.75" customHeight="1">
      <c r="A7" s="160" t="s">
        <v>22</v>
      </c>
      <c r="B7" s="7">
        <v>7</v>
      </c>
      <c r="C7" s="138">
        <v>20</v>
      </c>
      <c r="D7" s="138">
        <v>35</v>
      </c>
      <c r="E7" s="139">
        <v>30</v>
      </c>
      <c r="F7" s="140">
        <v>25</v>
      </c>
      <c r="G7" s="145">
        <v>1590</v>
      </c>
      <c r="H7" s="145">
        <v>3582</v>
      </c>
      <c r="I7" s="142">
        <v>4</v>
      </c>
      <c r="J7" s="142">
        <v>9</v>
      </c>
      <c r="K7" s="144">
        <v>15</v>
      </c>
      <c r="L7" s="144">
        <v>11.5</v>
      </c>
      <c r="M7" s="144">
        <v>18</v>
      </c>
      <c r="N7" s="144">
        <v>22.5</v>
      </c>
      <c r="O7" s="144">
        <v>18</v>
      </c>
      <c r="P7" s="144">
        <v>27.5</v>
      </c>
    </row>
    <row r="8" spans="1:20" ht="14.75" customHeight="1">
      <c r="A8" s="160" t="s">
        <v>23</v>
      </c>
      <c r="B8" s="7">
        <v>4</v>
      </c>
      <c r="C8" s="138">
        <v>30</v>
      </c>
      <c r="D8" s="138">
        <v>40</v>
      </c>
      <c r="E8" s="139">
        <v>35</v>
      </c>
      <c r="F8" s="140">
        <v>30</v>
      </c>
      <c r="G8" s="146">
        <v>2828</v>
      </c>
      <c r="H8" s="161">
        <v>7777</v>
      </c>
      <c r="I8" s="162">
        <v>4</v>
      </c>
      <c r="J8" s="162">
        <v>11</v>
      </c>
      <c r="K8" s="144">
        <v>15</v>
      </c>
      <c r="L8" s="144">
        <v>11.5</v>
      </c>
      <c r="M8" s="144">
        <v>18</v>
      </c>
      <c r="N8" s="144">
        <v>30</v>
      </c>
      <c r="O8" s="144">
        <v>22.5</v>
      </c>
      <c r="P8" s="144">
        <v>36</v>
      </c>
    </row>
    <row r="9" spans="1:20" ht="14.75" customHeight="1">
      <c r="A9" s="8"/>
      <c r="B9" s="9">
        <f>SUM(B5:B8)</f>
        <v>21</v>
      </c>
      <c r="C9" s="10"/>
      <c r="D9" s="10"/>
      <c r="E9" s="10"/>
      <c r="F9" s="10"/>
    </row>
    <row r="10" spans="1:20" ht="14.75" customHeight="1">
      <c r="A10" s="11" t="s">
        <v>16</v>
      </c>
      <c r="B10" s="6" t="s">
        <v>17</v>
      </c>
      <c r="C10" s="141">
        <v>525</v>
      </c>
      <c r="D10" s="141">
        <v>550</v>
      </c>
      <c r="E10" s="10"/>
      <c r="F10" s="10"/>
    </row>
    <row r="11" spans="1:20" ht="13.5" customHeight="1"/>
    <row r="12" spans="1:20" ht="14.75" customHeight="1">
      <c r="A12" s="69" t="s">
        <v>40</v>
      </c>
    </row>
    <row r="13" spans="1:20" ht="20" customHeight="1">
      <c r="A13" s="69" t="s">
        <v>41</v>
      </c>
    </row>
    <row r="15" spans="1:20" ht="20" customHeight="1">
      <c r="B15" s="322" t="s">
        <v>62</v>
      </c>
      <c r="C15" s="322"/>
      <c r="D15" s="153">
        <v>4</v>
      </c>
      <c r="E15" s="154" t="s">
        <v>63</v>
      </c>
      <c r="F15" s="153">
        <v>10</v>
      </c>
      <c r="G15" s="322" t="s">
        <v>66</v>
      </c>
      <c r="H15" s="322"/>
    </row>
    <row r="16" spans="1:20" ht="20" customHeight="1">
      <c r="B16" s="322" t="s">
        <v>64</v>
      </c>
      <c r="C16" s="322"/>
      <c r="D16" s="322"/>
      <c r="E16" s="322"/>
      <c r="F16" s="153">
        <v>7</v>
      </c>
      <c r="G16" s="155"/>
      <c r="H16" s="155"/>
    </row>
    <row r="17" spans="2:8" ht="20" customHeight="1">
      <c r="B17" s="322" t="s">
        <v>65</v>
      </c>
      <c r="C17" s="322"/>
      <c r="D17" s="322"/>
      <c r="E17" s="322"/>
      <c r="F17" s="153">
        <v>5</v>
      </c>
      <c r="G17" s="155"/>
      <c r="H17" s="155"/>
    </row>
  </sheetData>
  <mergeCells count="18">
    <mergeCell ref="K1:P1"/>
    <mergeCell ref="G1:J1"/>
    <mergeCell ref="G2:G4"/>
    <mergeCell ref="H2:H4"/>
    <mergeCell ref="I2:J3"/>
    <mergeCell ref="L3:M3"/>
    <mergeCell ref="O3:P3"/>
    <mergeCell ref="N3:N4"/>
    <mergeCell ref="K3:K4"/>
    <mergeCell ref="K2:M2"/>
    <mergeCell ref="N2:P2"/>
    <mergeCell ref="G15:H15"/>
    <mergeCell ref="A1:B1"/>
    <mergeCell ref="B15:C15"/>
    <mergeCell ref="B17:E17"/>
    <mergeCell ref="B16:E16"/>
    <mergeCell ref="A2:F2"/>
    <mergeCell ref="C3:D3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Organisateur</vt:lpstr>
      <vt:lpstr>Arbitre</vt:lpstr>
      <vt:lpstr>Valeurs Règlements</vt:lpstr>
      <vt:lpstr>Arbitre!Zone_d_impression</vt:lpstr>
      <vt:lpstr>Organisateur!Zone_d_impression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MAUFFREY</dc:creator>
  <cp:lastModifiedBy>Frédéric Desplats</cp:lastModifiedBy>
  <dcterms:created xsi:type="dcterms:W3CDTF">2024-10-12T19:59:35Z</dcterms:created>
  <dcterms:modified xsi:type="dcterms:W3CDTF">2026-03-07T10:07:27Z</dcterms:modified>
</cp:coreProperties>
</file>