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/Users/derf/Desktop/Archery sound/"/>
    </mc:Choice>
  </mc:AlternateContent>
  <xr:revisionPtr revIDLastSave="0" documentId="13_ncr:1_{7987570E-6FE9-9948-87CD-C48ED19B0618}" xr6:coauthVersionLast="47" xr6:coauthVersionMax="47" xr10:uidLastSave="{00000000-0000-0000-0000-000000000000}"/>
  <bookViews>
    <workbookView xWindow="4200" yWindow="680" windowWidth="34200" windowHeight="21460" activeTab="1" xr2:uid="{00000000-000D-0000-FFFF-FFFF00000000}"/>
  </bookViews>
  <sheets>
    <sheet name="Organisateur" sheetId="3" r:id="rId1"/>
    <sheet name="Arbitre" sheetId="1" r:id="rId2"/>
    <sheet name="Variables Règlement" sheetId="2" r:id="rId3"/>
  </sheets>
  <definedNames>
    <definedName name="_xlnm.Print_Area" localSheetId="1">Arbitre!$A$1:$AL$40</definedName>
    <definedName name="_xlnm.Print_Area" localSheetId="0">Organisateur!$A$1:$W$40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  <c r="E10" i="1"/>
  <c r="F6" i="1"/>
  <c r="E8" i="1"/>
  <c r="C25" i="1"/>
  <c r="B6" i="1"/>
  <c r="B7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8" i="1"/>
  <c r="U5" i="1"/>
  <c r="S5" i="1"/>
  <c r="D13" i="1"/>
  <c r="U29" i="3"/>
  <c r="S29" i="3"/>
  <c r="U28" i="3"/>
  <c r="S28" i="3"/>
  <c r="U27" i="3"/>
  <c r="S27" i="3"/>
  <c r="U26" i="3"/>
  <c r="S26" i="3"/>
  <c r="U25" i="3"/>
  <c r="S25" i="3"/>
  <c r="U24" i="3"/>
  <c r="S24" i="3"/>
  <c r="U23" i="3"/>
  <c r="S23" i="3"/>
  <c r="U22" i="3"/>
  <c r="S22" i="3"/>
  <c r="U21" i="3"/>
  <c r="S21" i="3"/>
  <c r="U20" i="3"/>
  <c r="S20" i="3"/>
  <c r="U19" i="3"/>
  <c r="S19" i="3"/>
  <c r="U18" i="3"/>
  <c r="S18" i="3"/>
  <c r="U17" i="3"/>
  <c r="S17" i="3"/>
  <c r="U16" i="3"/>
  <c r="S16" i="3"/>
  <c r="U15" i="3"/>
  <c r="S15" i="3"/>
  <c r="U14" i="3"/>
  <c r="S14" i="3"/>
  <c r="U13" i="3"/>
  <c r="S13" i="3"/>
  <c r="U12" i="3"/>
  <c r="S12" i="3"/>
  <c r="U11" i="3"/>
  <c r="S11" i="3"/>
  <c r="U10" i="3"/>
  <c r="S10" i="3"/>
  <c r="U9" i="3"/>
  <c r="S9" i="3"/>
  <c r="U8" i="3"/>
  <c r="S8" i="3"/>
  <c r="U7" i="3"/>
  <c r="S7" i="3"/>
  <c r="U6" i="3"/>
  <c r="S6" i="3"/>
  <c r="U5" i="3"/>
  <c r="S5" i="3"/>
  <c r="C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6" i="1"/>
  <c r="I7" i="1"/>
  <c r="U7" i="1" s="1"/>
  <c r="I8" i="1"/>
  <c r="U8" i="1" s="1"/>
  <c r="I9" i="1"/>
  <c r="I10" i="1"/>
  <c r="I11" i="1"/>
  <c r="U11" i="1" s="1"/>
  <c r="I12" i="1"/>
  <c r="U12" i="1" s="1"/>
  <c r="I13" i="1"/>
  <c r="U13" i="1" s="1"/>
  <c r="I14" i="1"/>
  <c r="U14" i="1" s="1"/>
  <c r="I15" i="1"/>
  <c r="U15" i="1" s="1"/>
  <c r="I16" i="1"/>
  <c r="U16" i="1" s="1"/>
  <c r="I17" i="1"/>
  <c r="U17" i="1" s="1"/>
  <c r="I18" i="1"/>
  <c r="U18" i="1" s="1"/>
  <c r="I19" i="1"/>
  <c r="U19" i="1" s="1"/>
  <c r="I20" i="1"/>
  <c r="U20" i="1" s="1"/>
  <c r="I21" i="1"/>
  <c r="U21" i="1" s="1"/>
  <c r="I22" i="1"/>
  <c r="U22" i="1" s="1"/>
  <c r="I23" i="1"/>
  <c r="U23" i="1" s="1"/>
  <c r="I24" i="1"/>
  <c r="U24" i="1" s="1"/>
  <c r="I25" i="1"/>
  <c r="U25" i="1" s="1"/>
  <c r="I26" i="1"/>
  <c r="U26" i="1" s="1"/>
  <c r="I27" i="1"/>
  <c r="U27" i="1" s="1"/>
  <c r="I28" i="1"/>
  <c r="U28" i="1" s="1"/>
  <c r="I29" i="1"/>
  <c r="U29" i="1" s="1"/>
  <c r="I6" i="1"/>
  <c r="U6" i="1" s="1"/>
  <c r="H7" i="1"/>
  <c r="S7" i="1" s="1"/>
  <c r="H8" i="1"/>
  <c r="S8" i="1" s="1"/>
  <c r="H9" i="1"/>
  <c r="H10" i="1"/>
  <c r="S10" i="1" s="1"/>
  <c r="H11" i="1"/>
  <c r="S11" i="1" s="1"/>
  <c r="H12" i="1"/>
  <c r="S12" i="1" s="1"/>
  <c r="H13" i="1"/>
  <c r="S13" i="1" s="1"/>
  <c r="H14" i="1"/>
  <c r="S14" i="1" s="1"/>
  <c r="H15" i="1"/>
  <c r="S15" i="1" s="1"/>
  <c r="H16" i="1"/>
  <c r="S16" i="1" s="1"/>
  <c r="H17" i="1"/>
  <c r="S17" i="1" s="1"/>
  <c r="H18" i="1"/>
  <c r="S18" i="1" s="1"/>
  <c r="H19" i="1"/>
  <c r="S19" i="1" s="1"/>
  <c r="H20" i="1"/>
  <c r="S20" i="1" s="1"/>
  <c r="H21" i="1"/>
  <c r="S21" i="1" s="1"/>
  <c r="H22" i="1"/>
  <c r="S22" i="1" s="1"/>
  <c r="H23" i="1"/>
  <c r="S23" i="1" s="1"/>
  <c r="H24" i="1"/>
  <c r="S24" i="1" s="1"/>
  <c r="H25" i="1"/>
  <c r="S25" i="1" s="1"/>
  <c r="H26" i="1"/>
  <c r="S26" i="1" s="1"/>
  <c r="H27" i="1"/>
  <c r="S27" i="1" s="1"/>
  <c r="H28" i="1"/>
  <c r="S28" i="1" s="1"/>
  <c r="H29" i="1"/>
  <c r="S29" i="1" s="1"/>
  <c r="H6" i="1"/>
  <c r="S6" i="1" s="1"/>
  <c r="C7" i="1"/>
  <c r="D7" i="1"/>
  <c r="E7" i="1"/>
  <c r="C8" i="1"/>
  <c r="D8" i="1"/>
  <c r="C9" i="1"/>
  <c r="D9" i="1"/>
  <c r="E9" i="1"/>
  <c r="C10" i="1"/>
  <c r="D10" i="1"/>
  <c r="C11" i="1"/>
  <c r="D11" i="1"/>
  <c r="E11" i="1"/>
  <c r="C12" i="1"/>
  <c r="D12" i="1"/>
  <c r="E12" i="1"/>
  <c r="C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E6" i="1"/>
  <c r="D6" i="1"/>
  <c r="G40" i="3"/>
  <c r="F40" i="3"/>
  <c r="G39" i="3"/>
  <c r="F39" i="3"/>
  <c r="G38" i="3"/>
  <c r="F38" i="3"/>
  <c r="J37" i="3"/>
  <c r="J40" i="3" s="1"/>
  <c r="I37" i="3"/>
  <c r="I39" i="3" s="1"/>
  <c r="H37" i="3"/>
  <c r="H38" i="3" s="1"/>
  <c r="D35" i="3"/>
  <c r="C35" i="3"/>
  <c r="D34" i="3"/>
  <c r="C34" i="3"/>
  <c r="D33" i="3"/>
  <c r="C33" i="3"/>
  <c r="D32" i="3"/>
  <c r="D36" i="3" s="1"/>
  <c r="C32" i="3"/>
  <c r="O29" i="3"/>
  <c r="R29" i="3" s="1"/>
  <c r="N29" i="3"/>
  <c r="Q29" i="3" s="1"/>
  <c r="M29" i="3"/>
  <c r="L29" i="3"/>
  <c r="P29" i="3" s="1"/>
  <c r="O28" i="3"/>
  <c r="R28" i="3" s="1"/>
  <c r="N28" i="3"/>
  <c r="Q28" i="3" s="1"/>
  <c r="M28" i="3"/>
  <c r="L28" i="3"/>
  <c r="P28" i="3" s="1"/>
  <c r="O27" i="3"/>
  <c r="R27" i="3" s="1"/>
  <c r="N27" i="3"/>
  <c r="Q27" i="3" s="1"/>
  <c r="M27" i="3"/>
  <c r="L27" i="3"/>
  <c r="P27" i="3" s="1"/>
  <c r="O26" i="3"/>
  <c r="R26" i="3" s="1"/>
  <c r="N26" i="3"/>
  <c r="Q26" i="3" s="1"/>
  <c r="M26" i="3"/>
  <c r="L26" i="3"/>
  <c r="P26" i="3" s="1"/>
  <c r="O25" i="3"/>
  <c r="R25" i="3" s="1"/>
  <c r="N25" i="3"/>
  <c r="Q25" i="3" s="1"/>
  <c r="M25" i="3"/>
  <c r="L25" i="3"/>
  <c r="P25" i="3" s="1"/>
  <c r="O24" i="3"/>
  <c r="R24" i="3" s="1"/>
  <c r="N24" i="3"/>
  <c r="Q24" i="3" s="1"/>
  <c r="M24" i="3"/>
  <c r="L24" i="3"/>
  <c r="P24" i="3" s="1"/>
  <c r="O23" i="3"/>
  <c r="R23" i="3" s="1"/>
  <c r="N23" i="3"/>
  <c r="Q23" i="3" s="1"/>
  <c r="M23" i="3"/>
  <c r="L23" i="3"/>
  <c r="P23" i="3" s="1"/>
  <c r="O22" i="3"/>
  <c r="R22" i="3" s="1"/>
  <c r="N22" i="3"/>
  <c r="Q22" i="3" s="1"/>
  <c r="M22" i="3"/>
  <c r="L22" i="3"/>
  <c r="P22" i="3" s="1"/>
  <c r="O21" i="3"/>
  <c r="R21" i="3" s="1"/>
  <c r="N21" i="3"/>
  <c r="Q21" i="3" s="1"/>
  <c r="M21" i="3"/>
  <c r="L21" i="3"/>
  <c r="P21" i="3" s="1"/>
  <c r="O20" i="3"/>
  <c r="R20" i="3" s="1"/>
  <c r="N20" i="3"/>
  <c r="Q20" i="3" s="1"/>
  <c r="M20" i="3"/>
  <c r="L20" i="3"/>
  <c r="P20" i="3" s="1"/>
  <c r="O19" i="3"/>
  <c r="R19" i="3" s="1"/>
  <c r="N19" i="3"/>
  <c r="Q19" i="3" s="1"/>
  <c r="M19" i="3"/>
  <c r="L19" i="3"/>
  <c r="P19" i="3" s="1"/>
  <c r="O18" i="3"/>
  <c r="R18" i="3" s="1"/>
  <c r="N18" i="3"/>
  <c r="Q18" i="3" s="1"/>
  <c r="M18" i="3"/>
  <c r="L18" i="3"/>
  <c r="P18" i="3" s="1"/>
  <c r="O17" i="3"/>
  <c r="R17" i="3" s="1"/>
  <c r="N17" i="3"/>
  <c r="Q17" i="3" s="1"/>
  <c r="M17" i="3"/>
  <c r="L17" i="3"/>
  <c r="P17" i="3" s="1"/>
  <c r="O16" i="3"/>
  <c r="R16" i="3" s="1"/>
  <c r="N16" i="3"/>
  <c r="Q16" i="3" s="1"/>
  <c r="M16" i="3"/>
  <c r="L16" i="3"/>
  <c r="P16" i="3" s="1"/>
  <c r="O15" i="3"/>
  <c r="R15" i="3" s="1"/>
  <c r="N15" i="3"/>
  <c r="Q15" i="3" s="1"/>
  <c r="M15" i="3"/>
  <c r="L15" i="3"/>
  <c r="P15" i="3" s="1"/>
  <c r="O14" i="3"/>
  <c r="R14" i="3" s="1"/>
  <c r="N14" i="3"/>
  <c r="Q14" i="3" s="1"/>
  <c r="M14" i="3"/>
  <c r="L14" i="3"/>
  <c r="P14" i="3" s="1"/>
  <c r="O13" i="3"/>
  <c r="R13" i="3" s="1"/>
  <c r="N13" i="3"/>
  <c r="Q13" i="3" s="1"/>
  <c r="M13" i="3"/>
  <c r="L13" i="3"/>
  <c r="P13" i="3" s="1"/>
  <c r="O12" i="3"/>
  <c r="R12" i="3" s="1"/>
  <c r="N12" i="3"/>
  <c r="Q12" i="3" s="1"/>
  <c r="M12" i="3"/>
  <c r="L12" i="3"/>
  <c r="P12" i="3" s="1"/>
  <c r="O11" i="3"/>
  <c r="R11" i="3" s="1"/>
  <c r="N11" i="3"/>
  <c r="Q11" i="3" s="1"/>
  <c r="M11" i="3"/>
  <c r="L11" i="3"/>
  <c r="P11" i="3" s="1"/>
  <c r="O10" i="3"/>
  <c r="R10" i="3" s="1"/>
  <c r="N10" i="3"/>
  <c r="Q10" i="3" s="1"/>
  <c r="M10" i="3"/>
  <c r="L10" i="3"/>
  <c r="P10" i="3" s="1"/>
  <c r="O9" i="3"/>
  <c r="R9" i="3" s="1"/>
  <c r="N9" i="3"/>
  <c r="Q9" i="3" s="1"/>
  <c r="M9" i="3"/>
  <c r="L9" i="3"/>
  <c r="P9" i="3" s="1"/>
  <c r="O8" i="3"/>
  <c r="R8" i="3" s="1"/>
  <c r="N8" i="3"/>
  <c r="Q8" i="3" s="1"/>
  <c r="M8" i="3"/>
  <c r="L8" i="3"/>
  <c r="P8" i="3" s="1"/>
  <c r="O7" i="3"/>
  <c r="R7" i="3" s="1"/>
  <c r="N7" i="3"/>
  <c r="Q7" i="3" s="1"/>
  <c r="M7" i="3"/>
  <c r="L7" i="3"/>
  <c r="P7" i="3" s="1"/>
  <c r="O6" i="3"/>
  <c r="R6" i="3" s="1"/>
  <c r="N6" i="3"/>
  <c r="Q6" i="3" s="1"/>
  <c r="M6" i="3"/>
  <c r="L6" i="3"/>
  <c r="P6" i="3" s="1"/>
  <c r="O5" i="3"/>
  <c r="R5" i="3" s="1"/>
  <c r="N5" i="3"/>
  <c r="Q5" i="3" s="1"/>
  <c r="M5" i="3"/>
  <c r="L5" i="3"/>
  <c r="P5" i="3" s="1"/>
  <c r="AL29" i="1"/>
  <c r="AG29" i="1" s="1"/>
  <c r="AL28" i="1"/>
  <c r="AG28" i="1" s="1"/>
  <c r="AL27" i="1"/>
  <c r="AG27" i="1" s="1"/>
  <c r="AL26" i="1"/>
  <c r="AG26" i="1" s="1"/>
  <c r="AL25" i="1"/>
  <c r="AG25" i="1" s="1"/>
  <c r="AL24" i="1"/>
  <c r="AG24" i="1" s="1"/>
  <c r="AL23" i="1"/>
  <c r="AG23" i="1" s="1"/>
  <c r="AL22" i="1"/>
  <c r="AG22" i="1" s="1"/>
  <c r="AL21" i="1"/>
  <c r="AG21" i="1" s="1"/>
  <c r="AL20" i="1"/>
  <c r="AG20" i="1" s="1"/>
  <c r="AL19" i="1"/>
  <c r="AG19" i="1" s="1"/>
  <c r="AL18" i="1"/>
  <c r="AG18" i="1" s="1"/>
  <c r="AL17" i="1"/>
  <c r="AG17" i="1" s="1"/>
  <c r="AL16" i="1"/>
  <c r="AG16" i="1" s="1"/>
  <c r="AL15" i="1"/>
  <c r="AG15" i="1" s="1"/>
  <c r="AL14" i="1"/>
  <c r="AG14" i="1" s="1"/>
  <c r="AL13" i="1"/>
  <c r="AG13" i="1" s="1"/>
  <c r="AL12" i="1"/>
  <c r="AG12" i="1" s="1"/>
  <c r="AL11" i="1"/>
  <c r="AG11" i="1" s="1"/>
  <c r="AL10" i="1"/>
  <c r="AG10" i="1" s="1"/>
  <c r="AL9" i="1"/>
  <c r="AG9" i="1" s="1"/>
  <c r="AG8" i="1"/>
  <c r="AL8" i="1"/>
  <c r="AL7" i="1"/>
  <c r="AG7" i="1" s="1"/>
  <c r="AL6" i="1"/>
  <c r="AG6" i="1" s="1"/>
  <c r="AL5" i="1"/>
  <c r="AG5" i="1" s="1"/>
  <c r="AJ6" i="1"/>
  <c r="AK6" i="1"/>
  <c r="AJ7" i="1"/>
  <c r="AK7" i="1"/>
  <c r="AJ8" i="1"/>
  <c r="AK8" i="1"/>
  <c r="AJ9" i="1"/>
  <c r="AK9" i="1"/>
  <c r="AJ10" i="1"/>
  <c r="AF10" i="1" s="1"/>
  <c r="AK10" i="1"/>
  <c r="AJ11" i="1"/>
  <c r="AF11" i="1" s="1"/>
  <c r="AK11" i="1"/>
  <c r="AJ12" i="1"/>
  <c r="AK12" i="1"/>
  <c r="AJ13" i="1"/>
  <c r="AK13" i="1"/>
  <c r="AJ14" i="1"/>
  <c r="AK14" i="1"/>
  <c r="AJ15" i="1"/>
  <c r="AF15" i="1" s="1"/>
  <c r="AK15" i="1"/>
  <c r="AJ16" i="1"/>
  <c r="AF16" i="1" s="1"/>
  <c r="AK16" i="1"/>
  <c r="AJ17" i="1"/>
  <c r="AK17" i="1"/>
  <c r="AJ18" i="1"/>
  <c r="AK18" i="1"/>
  <c r="AJ19" i="1"/>
  <c r="AK19" i="1"/>
  <c r="AJ20" i="1"/>
  <c r="AF20" i="1" s="1"/>
  <c r="AK20" i="1"/>
  <c r="AJ21" i="1"/>
  <c r="AF21" i="1" s="1"/>
  <c r="AK21" i="1"/>
  <c r="AJ22" i="1"/>
  <c r="AF22" i="1" s="1"/>
  <c r="AK22" i="1"/>
  <c r="AJ23" i="1"/>
  <c r="AF23" i="1" s="1"/>
  <c r="AK23" i="1"/>
  <c r="AJ24" i="1"/>
  <c r="AK24" i="1"/>
  <c r="AJ25" i="1"/>
  <c r="AK25" i="1"/>
  <c r="AJ26" i="1"/>
  <c r="AF26" i="1" s="1"/>
  <c r="AK26" i="1"/>
  <c r="AJ27" i="1"/>
  <c r="AF27" i="1" s="1"/>
  <c r="AK27" i="1"/>
  <c r="AJ28" i="1"/>
  <c r="AF28" i="1" s="1"/>
  <c r="AK28" i="1"/>
  <c r="AJ29" i="1"/>
  <c r="AF29" i="1" s="1"/>
  <c r="AK29" i="1"/>
  <c r="AI5" i="1"/>
  <c r="AH5" i="1"/>
  <c r="AK5" i="1"/>
  <c r="AJ5" i="1"/>
  <c r="G6" i="2"/>
  <c r="G5" i="2"/>
  <c r="U10" i="1" l="1"/>
  <c r="U9" i="1"/>
  <c r="S9" i="1"/>
  <c r="AF12" i="1"/>
  <c r="AF24" i="1"/>
  <c r="AF13" i="1"/>
  <c r="AF19" i="1"/>
  <c r="AF9" i="1"/>
  <c r="AF17" i="1"/>
  <c r="AF25" i="1"/>
  <c r="AF6" i="1"/>
  <c r="AF7" i="1"/>
  <c r="AF8" i="1"/>
  <c r="AF14" i="1"/>
  <c r="AF18" i="1"/>
  <c r="AH7" i="1"/>
  <c r="AI7" i="1"/>
  <c r="AI8" i="1"/>
  <c r="AH8" i="1"/>
  <c r="AI9" i="1"/>
  <c r="AH9" i="1"/>
  <c r="AH10" i="1"/>
  <c r="AI10" i="1"/>
  <c r="AI11" i="1"/>
  <c r="AH11" i="1"/>
  <c r="AH12" i="1"/>
  <c r="AI12" i="1"/>
  <c r="AH13" i="1"/>
  <c r="AI13" i="1"/>
  <c r="AI14" i="1"/>
  <c r="AH14" i="1"/>
  <c r="AI15" i="1"/>
  <c r="AH15" i="1"/>
  <c r="AH16" i="1"/>
  <c r="AI16" i="1"/>
  <c r="AH17" i="1"/>
  <c r="AI17" i="1"/>
  <c r="AH18" i="1"/>
  <c r="AI18" i="1"/>
  <c r="AH19" i="1"/>
  <c r="AI19" i="1"/>
  <c r="AI20" i="1"/>
  <c r="AH20" i="1"/>
  <c r="AI21" i="1"/>
  <c r="AH21" i="1"/>
  <c r="AI22" i="1"/>
  <c r="AH22" i="1"/>
  <c r="AI23" i="1"/>
  <c r="AH23" i="1"/>
  <c r="AI24" i="1"/>
  <c r="AH24" i="1"/>
  <c r="AI25" i="1"/>
  <c r="AH25" i="1"/>
  <c r="AI26" i="1"/>
  <c r="AH26" i="1"/>
  <c r="AI27" i="1"/>
  <c r="AH27" i="1"/>
  <c r="AI28" i="1"/>
  <c r="AH28" i="1"/>
  <c r="AI29" i="1"/>
  <c r="AH29" i="1"/>
  <c r="AI6" i="1"/>
  <c r="AH6" i="1"/>
  <c r="J35" i="3"/>
  <c r="H35" i="3"/>
  <c r="F35" i="3"/>
  <c r="G35" i="3" s="1"/>
  <c r="I35" i="3"/>
  <c r="H34" i="3"/>
  <c r="J34" i="3"/>
  <c r="I34" i="3"/>
  <c r="F34" i="3"/>
  <c r="G34" i="3" s="1"/>
  <c r="J33" i="3"/>
  <c r="I33" i="3"/>
  <c r="H33" i="3"/>
  <c r="F33" i="3"/>
  <c r="G33" i="3" s="1"/>
  <c r="J32" i="3"/>
  <c r="I32" i="3"/>
  <c r="H32" i="3"/>
  <c r="F32" i="3"/>
  <c r="G32" i="3" s="1"/>
  <c r="AF5" i="1"/>
  <c r="L26" i="1"/>
  <c r="P26" i="1" s="1"/>
  <c r="M26" i="1"/>
  <c r="N26" i="1"/>
  <c r="Q26" i="1" s="1"/>
  <c r="O26" i="1"/>
  <c r="R26" i="1" s="1"/>
  <c r="L27" i="1"/>
  <c r="P27" i="1" s="1"/>
  <c r="M27" i="1"/>
  <c r="N27" i="1"/>
  <c r="Q27" i="1" s="1"/>
  <c r="O27" i="1"/>
  <c r="R27" i="1" s="1"/>
  <c r="L28" i="1"/>
  <c r="P28" i="1" s="1"/>
  <c r="M28" i="1"/>
  <c r="N28" i="1"/>
  <c r="Q28" i="1" s="1"/>
  <c r="O28" i="1"/>
  <c r="R28" i="1" s="1"/>
  <c r="L29" i="1"/>
  <c r="P29" i="1" s="1"/>
  <c r="M29" i="1"/>
  <c r="N29" i="1"/>
  <c r="Q29" i="1" s="1"/>
  <c r="O29" i="1"/>
  <c r="R29" i="1" s="1"/>
  <c r="J37" i="1"/>
  <c r="I37" i="1"/>
  <c r="H37" i="1"/>
  <c r="O5" i="1"/>
  <c r="R5" i="1" s="1"/>
  <c r="N5" i="1"/>
  <c r="Q5" i="1" s="1"/>
  <c r="M5" i="1"/>
  <c r="L5" i="1"/>
  <c r="G40" i="1"/>
  <c r="F40" i="1"/>
  <c r="G39" i="1"/>
  <c r="F39" i="1"/>
  <c r="L6" i="1"/>
  <c r="C33" i="1"/>
  <c r="I33" i="1" s="1"/>
  <c r="C34" i="1"/>
  <c r="H34" i="1" s="1"/>
  <c r="C35" i="1"/>
  <c r="F35" i="1" s="1"/>
  <c r="C32" i="1"/>
  <c r="J32" i="1" s="1"/>
  <c r="D33" i="1"/>
  <c r="D34" i="1"/>
  <c r="D35" i="1"/>
  <c r="D32" i="1"/>
  <c r="G38" i="1"/>
  <c r="F38" i="1"/>
  <c r="N8" i="1"/>
  <c r="Q8" i="1" s="1"/>
  <c r="O8" i="1"/>
  <c r="R8" i="1" s="1"/>
  <c r="N6" i="1"/>
  <c r="Q6" i="1" s="1"/>
  <c r="O7" i="1"/>
  <c r="R7" i="1" s="1"/>
  <c r="O9" i="1"/>
  <c r="R9" i="1" s="1"/>
  <c r="O10" i="1"/>
  <c r="R10" i="1" s="1"/>
  <c r="O11" i="1"/>
  <c r="R11" i="1" s="1"/>
  <c r="O12" i="1"/>
  <c r="R12" i="1" s="1"/>
  <c r="O13" i="1"/>
  <c r="R13" i="1" s="1"/>
  <c r="O14" i="1"/>
  <c r="R14" i="1" s="1"/>
  <c r="O15" i="1"/>
  <c r="R15" i="1" s="1"/>
  <c r="O16" i="1"/>
  <c r="R16" i="1" s="1"/>
  <c r="O17" i="1"/>
  <c r="R17" i="1" s="1"/>
  <c r="O18" i="1"/>
  <c r="R18" i="1" s="1"/>
  <c r="O19" i="1"/>
  <c r="R19" i="1" s="1"/>
  <c r="O20" i="1"/>
  <c r="R20" i="1" s="1"/>
  <c r="O21" i="1"/>
  <c r="R21" i="1" s="1"/>
  <c r="O22" i="1"/>
  <c r="R22" i="1" s="1"/>
  <c r="O23" i="1"/>
  <c r="R23" i="1" s="1"/>
  <c r="O24" i="1"/>
  <c r="R24" i="1" s="1"/>
  <c r="O25" i="1"/>
  <c r="R25" i="1" s="1"/>
  <c r="O6" i="1"/>
  <c r="R6" i="1" s="1"/>
  <c r="N7" i="1"/>
  <c r="Q7" i="1" s="1"/>
  <c r="N9" i="1"/>
  <c r="Q9" i="1" s="1"/>
  <c r="N10" i="1"/>
  <c r="Q10" i="1" s="1"/>
  <c r="N11" i="1"/>
  <c r="Q11" i="1" s="1"/>
  <c r="N12" i="1"/>
  <c r="Q12" i="1" s="1"/>
  <c r="N13" i="1"/>
  <c r="Q13" i="1" s="1"/>
  <c r="N14" i="1"/>
  <c r="Q14" i="1" s="1"/>
  <c r="N15" i="1"/>
  <c r="Q15" i="1" s="1"/>
  <c r="N16" i="1"/>
  <c r="Q16" i="1" s="1"/>
  <c r="N17" i="1"/>
  <c r="Q17" i="1" s="1"/>
  <c r="N18" i="1"/>
  <c r="Q18" i="1" s="1"/>
  <c r="N19" i="1"/>
  <c r="Q19" i="1" s="1"/>
  <c r="N20" i="1"/>
  <c r="Q20" i="1" s="1"/>
  <c r="N21" i="1"/>
  <c r="Q21" i="1" s="1"/>
  <c r="N22" i="1"/>
  <c r="Q22" i="1" s="1"/>
  <c r="N23" i="1"/>
  <c r="Q23" i="1" s="1"/>
  <c r="N24" i="1"/>
  <c r="Q24" i="1" s="1"/>
  <c r="N25" i="1"/>
  <c r="Q25" i="1" s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L11" i="1"/>
  <c r="P11" i="1" s="1"/>
  <c r="L12" i="1"/>
  <c r="P12" i="1" s="1"/>
  <c r="L13" i="1"/>
  <c r="P13" i="1" s="1"/>
  <c r="L14" i="1"/>
  <c r="P14" i="1" s="1"/>
  <c r="L15" i="1"/>
  <c r="P15" i="1" s="1"/>
  <c r="L16" i="1"/>
  <c r="P16" i="1" s="1"/>
  <c r="L17" i="1"/>
  <c r="P17" i="1" s="1"/>
  <c r="L18" i="1"/>
  <c r="P18" i="1" s="1"/>
  <c r="L19" i="1"/>
  <c r="P19" i="1" s="1"/>
  <c r="L20" i="1"/>
  <c r="P20" i="1" s="1"/>
  <c r="L21" i="1"/>
  <c r="P21" i="1" s="1"/>
  <c r="L22" i="1"/>
  <c r="P22" i="1" s="1"/>
  <c r="L23" i="1"/>
  <c r="P23" i="1" s="1"/>
  <c r="L24" i="1"/>
  <c r="P24" i="1" s="1"/>
  <c r="L25" i="1"/>
  <c r="P25" i="1" s="1"/>
  <c r="L7" i="1"/>
  <c r="P7" i="1" s="1"/>
  <c r="L8" i="1"/>
  <c r="P8" i="1" s="1"/>
  <c r="L9" i="1"/>
  <c r="P9" i="1" s="1"/>
  <c r="L10" i="1"/>
  <c r="P10" i="1" s="1"/>
  <c r="B9" i="2"/>
  <c r="P6" i="1" l="1"/>
  <c r="I39" i="1"/>
  <c r="J35" i="1"/>
  <c r="H38" i="1"/>
  <c r="J33" i="1"/>
  <c r="F32" i="1"/>
  <c r="G32" i="1" s="1"/>
  <c r="I32" i="1"/>
  <c r="I34" i="1"/>
  <c r="J34" i="1"/>
  <c r="H35" i="1"/>
  <c r="I35" i="1"/>
  <c r="H32" i="1"/>
  <c r="F33" i="1"/>
  <c r="G33" i="1" s="1"/>
  <c r="F34" i="1"/>
  <c r="G34" i="1" s="1"/>
  <c r="H33" i="1"/>
  <c r="P5" i="1"/>
  <c r="J40" i="1"/>
  <c r="G35" i="1"/>
  <c r="D36" i="1"/>
</calcChain>
</file>

<file path=xl/sharedStrings.xml><?xml version="1.0" encoding="utf-8"?>
<sst xmlns="http://schemas.openxmlformats.org/spreadsheetml/2006/main" count="190" uniqueCount="70">
  <si>
    <t>Lieu - date - numéro projet</t>
  </si>
  <si>
    <t>Rouge</t>
  </si>
  <si>
    <t>Bleu</t>
  </si>
  <si>
    <t>Blanc</t>
  </si>
  <si>
    <t>Num Cible</t>
  </si>
  <si>
    <t>mini</t>
  </si>
  <si>
    <t>maxi</t>
  </si>
  <si>
    <t>Près du greffe</t>
  </si>
  <si>
    <t>Total</t>
  </si>
  <si>
    <t>Nb effectif</t>
  </si>
  <si>
    <t>Contrôle Nb</t>
  </si>
  <si>
    <t>Pas Rouge</t>
  </si>
  <si>
    <t>Pas bleu</t>
  </si>
  <si>
    <t>Pas Blanc</t>
  </si>
  <si>
    <t>Cible</t>
  </si>
  <si>
    <t xml:space="preserve">Nombre </t>
  </si>
  <si>
    <t>Mini</t>
  </si>
  <si>
    <t>Maxi</t>
  </si>
  <si>
    <t>Total distance</t>
  </si>
  <si>
    <t>officiel</t>
  </si>
  <si>
    <t>Saisie Distances parcours</t>
  </si>
  <si>
    <t>Nb réglementaire répartition par type</t>
  </si>
  <si>
    <t>Moyenne</t>
  </si>
  <si>
    <t>Fourchette réglementaire Rouge</t>
  </si>
  <si>
    <t>Saisie libre des informations
de Localisation</t>
  </si>
  <si>
    <r>
      <t xml:space="preserve">Rappel </t>
    </r>
    <r>
      <rPr>
        <b/>
        <sz val="10"/>
        <color rgb="FF0F1BFF"/>
        <rFont val="Calibri"/>
        <family val="2"/>
      </rPr>
      <t>distances</t>
    </r>
    <r>
      <rPr>
        <sz val="10"/>
        <color indexed="9"/>
        <rFont val="Calibri"/>
        <family val="2"/>
      </rPr>
      <t xml:space="preserve">
selon choix type</t>
    </r>
  </si>
  <si>
    <r>
      <t xml:space="preserve">Contrôle Distances
</t>
    </r>
    <r>
      <rPr>
        <b/>
        <sz val="10"/>
        <color rgb="FF0F1BFF"/>
        <rFont val="Calibri"/>
        <family val="2"/>
      </rPr>
      <t>inter-piquets</t>
    </r>
  </si>
  <si>
    <r>
      <t xml:space="preserve">Contrôle saisies
</t>
    </r>
    <r>
      <rPr>
        <b/>
        <sz val="10"/>
        <color rgb="FF0F1BFF"/>
        <rFont val="Calibri"/>
        <family val="2"/>
      </rPr>
      <t>distances des piquets</t>
    </r>
  </si>
  <si>
    <t>Groupe 4</t>
  </si>
  <si>
    <t>Groupe 3</t>
  </si>
  <si>
    <t>Groupe 2</t>
  </si>
  <si>
    <t>Groupe 1</t>
  </si>
  <si>
    <t>Fourchette réglementaire Bleu</t>
  </si>
  <si>
    <t>Fourchette réglementaire Blanc</t>
  </si>
  <si>
    <t>Tableau Règles 3D</t>
  </si>
  <si>
    <t>Exemple</t>
  </si>
  <si>
    <t>3D - 24 cibles</t>
  </si>
  <si>
    <t>Surfaces</t>
  </si>
  <si>
    <t>Contrôleur de zones marquantes</t>
  </si>
  <si>
    <t>Mesures en cm</t>
  </si>
  <si>
    <t>Ronde ?</t>
  </si>
  <si>
    <t>D</t>
  </si>
  <si>
    <t>L</t>
  </si>
  <si>
    <t>Min</t>
  </si>
  <si>
    <t>Max</t>
  </si>
  <si>
    <t>Oui</t>
  </si>
  <si>
    <t>Petite zone vitale (11)</t>
  </si>
  <si>
    <t>Zone
vitale (10</t>
  </si>
  <si>
    <t>Reste
zone vitale (8)</t>
  </si>
  <si>
    <t>Calcul des surface</t>
  </si>
  <si>
    <t>Reste de zone vitale (8)</t>
  </si>
  <si>
    <t>Zone vitale
(10)</t>
  </si>
  <si>
    <t xml:space="preserve"> Petite zone vitale
(11)</t>
  </si>
  <si>
    <t>Contrôles</t>
  </si>
  <si>
    <t>rappel valeurs attendue</t>
  </si>
  <si>
    <t>demi-axe ?</t>
  </si>
  <si>
    <t>Non</t>
  </si>
  <si>
    <t>Surf8 x Diam10</t>
  </si>
  <si>
    <t>Libellé</t>
  </si>
  <si>
    <t>Orientation</t>
  </si>
  <si>
    <t>Flanc gauche</t>
  </si>
  <si>
    <t>Flanc droit</t>
  </si>
  <si>
    <t>Face</t>
  </si>
  <si>
    <t>Dos</t>
  </si>
  <si>
    <t>Choix du
Groupe (liste)
validation / mesures</t>
  </si>
  <si>
    <t>Nb archer au pas de tir</t>
  </si>
  <si>
    <t>Marcassins</t>
  </si>
  <si>
    <t>ORGANISATEUR</t>
  </si>
  <si>
    <t>ARBITRE</t>
  </si>
  <si>
    <t>Choix du
Groupe (liste)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</si>
</sst>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2">
    <font>
      <sz val="10"/>
      <color indexed="8"/>
      <name val="Helvetica Neue"/>
    </font>
    <font>
      <sz val="12"/>
      <color indexed="8"/>
      <name val="Helvetica Neue"/>
      <family val="2"/>
    </font>
    <font>
      <sz val="10"/>
      <color indexed="9"/>
      <name val="Calibri"/>
      <family val="2"/>
    </font>
    <font>
      <b/>
      <sz val="10"/>
      <color indexed="13"/>
      <name val="Calibri"/>
      <family val="2"/>
    </font>
    <font>
      <b/>
      <sz val="10"/>
      <color indexed="9"/>
      <name val="Calibri"/>
      <family val="2"/>
    </font>
    <font>
      <sz val="10"/>
      <color indexed="13"/>
      <name val="Calibri"/>
      <family val="2"/>
    </font>
    <font>
      <sz val="10"/>
      <color indexed="8"/>
      <name val="Calibri"/>
      <family val="2"/>
    </font>
    <font>
      <b/>
      <sz val="10"/>
      <color indexed="13"/>
      <name val="Helvetica Neue"/>
      <family val="2"/>
    </font>
    <font>
      <sz val="8"/>
      <color indexed="8"/>
      <name val="Calibri"/>
      <family val="2"/>
    </font>
    <font>
      <sz val="9"/>
      <color indexed="9"/>
      <name val="Geneva"/>
      <family val="2"/>
    </font>
    <font>
      <sz val="12"/>
      <color indexed="9"/>
      <name val="Calibri"/>
      <family val="2"/>
    </font>
    <font>
      <sz val="12"/>
      <color indexed="8"/>
      <name val="Calibri"/>
      <family val="2"/>
    </font>
    <font>
      <sz val="9"/>
      <color indexed="8"/>
      <name val="Geneva"/>
      <family val="2"/>
    </font>
    <font>
      <sz val="10"/>
      <color indexed="8"/>
      <name val="Calibri"/>
      <family val="2"/>
    </font>
    <font>
      <b/>
      <sz val="10"/>
      <color theme="0"/>
      <name val="Calibri"/>
      <family val="2"/>
    </font>
    <font>
      <b/>
      <sz val="10"/>
      <color rgb="FFC00000"/>
      <name val="Helvetica Neue"/>
      <family val="2"/>
    </font>
    <font>
      <b/>
      <sz val="10"/>
      <color theme="1"/>
      <name val="Helvetica Neue"/>
      <family val="2"/>
    </font>
    <font>
      <b/>
      <sz val="10"/>
      <color theme="1"/>
      <name val="Calibri"/>
      <family val="2"/>
    </font>
    <font>
      <sz val="10"/>
      <color indexed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name val="Helvetica Neue"/>
      <family val="2"/>
    </font>
    <font>
      <sz val="9"/>
      <color indexed="9"/>
      <name val="Geneva"/>
      <family val="2"/>
    </font>
    <font>
      <b/>
      <sz val="9"/>
      <color indexed="8"/>
      <name val="Calibri"/>
      <family val="2"/>
    </font>
    <font>
      <b/>
      <sz val="10"/>
      <color rgb="FF0F1BFF"/>
      <name val="Calibri"/>
      <family val="2"/>
    </font>
    <font>
      <i/>
      <sz val="10"/>
      <color theme="0"/>
      <name val="Helv"/>
    </font>
    <font>
      <b/>
      <sz val="9"/>
      <color rgb="FFFF0000"/>
      <name val="Geneva"/>
      <family val="2"/>
    </font>
    <font>
      <b/>
      <sz val="12"/>
      <color indexed="8"/>
      <name val="Helvetica Neue"/>
      <family val="2"/>
    </font>
    <font>
      <b/>
      <sz val="10"/>
      <color indexed="8"/>
      <name val="Calibri"/>
      <family val="2"/>
    </font>
    <font>
      <b/>
      <sz val="10"/>
      <color indexed="8"/>
      <name val="Helvetica Neue"/>
      <family val="2"/>
    </font>
    <font>
      <sz val="12"/>
      <color theme="0"/>
      <name val="Calibri"/>
      <family val="2"/>
    </font>
    <font>
      <sz val="12"/>
      <name val="Calibri"/>
      <family val="2"/>
    </font>
    <font>
      <sz val="10"/>
      <color indexed="8"/>
      <name val="Helvetica Neue"/>
      <family val="2"/>
    </font>
    <font>
      <sz val="10"/>
      <color indexed="8"/>
      <name val="Helvetica Neue"/>
      <family val="2"/>
    </font>
    <font>
      <b/>
      <sz val="10"/>
      <color rgb="FF0432FF"/>
      <name val="Helvetica Neue"/>
      <family val="2"/>
    </font>
    <font>
      <sz val="10"/>
      <color rgb="FF0432FF"/>
      <name val="Helvetica Neue"/>
      <family val="2"/>
    </font>
    <font>
      <sz val="8"/>
      <color rgb="FF0432FF"/>
      <name val="Helvetica Neue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28"/>
      <color indexed="8"/>
      <name val="Helvetica Neue"/>
      <family val="2"/>
    </font>
    <font>
      <sz val="10"/>
      <color theme="1"/>
      <name val="Arial"/>
      <family val="2"/>
    </font>
    <font>
      <sz val="8"/>
      <color indexed="8"/>
      <name val="Helvetica Neue"/>
      <family val="2"/>
    </font>
  </fonts>
  <fills count="20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8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91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5"/>
      </bottom>
      <diagonal/>
    </border>
    <border>
      <left style="thin">
        <color indexed="11"/>
      </left>
      <right style="thin">
        <color indexed="11"/>
      </right>
      <top style="thin">
        <color indexed="15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/>
      <top/>
      <bottom/>
      <diagonal/>
    </border>
    <border>
      <left style="thin">
        <color indexed="11"/>
      </left>
      <right style="thin">
        <color indexed="15"/>
      </right>
      <top style="thin">
        <color indexed="15"/>
      </top>
      <bottom style="thin">
        <color indexed="11"/>
      </bottom>
      <diagonal/>
    </border>
    <border>
      <left style="thin">
        <color indexed="15"/>
      </left>
      <right style="thin">
        <color indexed="11"/>
      </right>
      <top style="thin">
        <color indexed="15"/>
      </top>
      <bottom style="thin">
        <color indexed="11"/>
      </bottom>
      <diagonal/>
    </border>
    <border>
      <left style="thin">
        <color indexed="11"/>
      </left>
      <right style="thin">
        <color indexed="15"/>
      </right>
      <top style="thin">
        <color indexed="11"/>
      </top>
      <bottom style="thin">
        <color indexed="11"/>
      </bottom>
      <diagonal/>
    </border>
    <border>
      <left style="thin">
        <color indexed="15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11"/>
      </top>
      <bottom style="thin">
        <color indexed="11"/>
      </bottom>
      <diagonal/>
    </border>
    <border>
      <left style="medium">
        <color indexed="64"/>
      </left>
      <right style="medium">
        <color indexed="64"/>
      </right>
      <top style="thin">
        <color indexed="1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11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12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12"/>
      </top>
      <bottom style="medium">
        <color indexed="64"/>
      </bottom>
      <diagonal/>
    </border>
    <border>
      <left/>
      <right style="medium">
        <color indexed="64"/>
      </right>
      <top style="thin">
        <color indexed="11"/>
      </top>
      <bottom style="thin">
        <color indexed="11"/>
      </bottom>
      <diagonal/>
    </border>
    <border>
      <left/>
      <right style="medium">
        <color indexed="64"/>
      </right>
      <top style="thin">
        <color indexed="11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1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12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1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11"/>
      </left>
      <right/>
      <top style="thin">
        <color indexed="11"/>
      </top>
      <bottom style="thin">
        <color indexed="15"/>
      </bottom>
      <diagonal/>
    </border>
    <border>
      <left/>
      <right style="thin">
        <color indexed="11"/>
      </right>
      <top style="thin">
        <color indexed="11"/>
      </top>
      <bottom style="thin">
        <color indexed="15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1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9" fontId="32" fillId="0" borderId="0" applyFont="0" applyFill="0" applyBorder="0" applyAlignment="0" applyProtection="0"/>
  </cellStyleXfs>
  <cellXfs count="295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10" fillId="2" borderId="1" xfId="0" applyFont="1" applyFill="1" applyBorder="1" applyAlignment="1">
      <alignment horizontal="center" vertical="center"/>
    </xf>
    <xf numFmtId="49" fontId="9" fillId="3" borderId="5" xfId="0" applyNumberFormat="1" applyFont="1" applyFill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9" fontId="9" fillId="3" borderId="7" xfId="0" applyNumberFormat="1" applyFont="1" applyFill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3" xfId="0" applyNumberFormat="1" applyFont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9" fontId="10" fillId="3" borderId="7" xfId="0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6" fillId="4" borderId="9" xfId="0" applyNumberFormat="1" applyFont="1" applyFill="1" applyBorder="1" applyAlignment="1">
      <alignment horizontal="center" vertical="center" wrapText="1"/>
    </xf>
    <xf numFmtId="0" fontId="6" fillId="4" borderId="13" xfId="0" applyNumberFormat="1" applyFont="1" applyFill="1" applyBorder="1" applyAlignment="1">
      <alignment horizontal="center" vertical="center" wrapText="1"/>
    </xf>
    <xf numFmtId="0" fontId="0" fillId="0" borderId="4" xfId="0" applyNumberFormat="1" applyBorder="1">
      <alignment vertical="top" wrapText="1"/>
    </xf>
    <xf numFmtId="49" fontId="14" fillId="5" borderId="17" xfId="0" applyNumberFormat="1" applyFont="1" applyFill="1" applyBorder="1" applyAlignment="1">
      <alignment horizontal="center" vertical="center"/>
    </xf>
    <xf numFmtId="49" fontId="14" fillId="6" borderId="16" xfId="0" applyNumberFormat="1" applyFont="1" applyFill="1" applyBorder="1" applyAlignment="1">
      <alignment horizontal="center" vertical="center"/>
    </xf>
    <xf numFmtId="49" fontId="2" fillId="2" borderId="18" xfId="0" applyNumberFormat="1" applyFont="1" applyFill="1" applyBorder="1" applyAlignment="1">
      <alignment horizontal="center" vertical="center" wrapText="1"/>
    </xf>
    <xf numFmtId="49" fontId="14" fillId="6" borderId="19" xfId="0" applyNumberFormat="1" applyFont="1" applyFill="1" applyBorder="1" applyAlignment="1">
      <alignment horizontal="center" vertical="center"/>
    </xf>
    <xf numFmtId="49" fontId="17" fillId="7" borderId="20" xfId="0" applyNumberFormat="1" applyFont="1" applyFill="1" applyBorder="1" applyAlignment="1">
      <alignment horizontal="center" vertical="center"/>
    </xf>
    <xf numFmtId="49" fontId="14" fillId="5" borderId="15" xfId="0" applyNumberFormat="1" applyFont="1" applyFill="1" applyBorder="1" applyAlignment="1">
      <alignment horizontal="center" vertical="center"/>
    </xf>
    <xf numFmtId="49" fontId="17" fillId="7" borderId="23" xfId="0" applyNumberFormat="1" applyFont="1" applyFill="1" applyBorder="1" applyAlignment="1">
      <alignment horizontal="center" vertical="center"/>
    </xf>
    <xf numFmtId="49" fontId="2" fillId="2" borderId="24" xfId="0" applyNumberFormat="1" applyFont="1" applyFill="1" applyBorder="1" applyAlignment="1">
      <alignment horizontal="center" vertical="center" wrapText="1"/>
    </xf>
    <xf numFmtId="49" fontId="2" fillId="2" borderId="25" xfId="0" applyNumberFormat="1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31" xfId="0" applyNumberFormat="1" applyFont="1" applyFill="1" applyBorder="1" applyAlignment="1">
      <alignment horizontal="center" vertical="center" wrapText="1"/>
    </xf>
    <xf numFmtId="1" fontId="15" fillId="8" borderId="34" xfId="0" applyNumberFormat="1" applyFont="1" applyFill="1" applyBorder="1" applyAlignment="1">
      <alignment horizontal="center" vertical="center" wrapText="1"/>
    </xf>
    <xf numFmtId="1" fontId="7" fillId="9" borderId="34" xfId="0" applyNumberFormat="1" applyFont="1" applyFill="1" applyBorder="1" applyAlignment="1">
      <alignment horizontal="center" vertical="center" wrapText="1"/>
    </xf>
    <xf numFmtId="1" fontId="16" fillId="7" borderId="3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19" fillId="0" borderId="4" xfId="0" applyNumberFormat="1" applyFont="1" applyFill="1" applyBorder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/>
    </xf>
    <xf numFmtId="1" fontId="21" fillId="0" borderId="4" xfId="0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2" fillId="0" borderId="37" xfId="0" applyNumberFormat="1" applyFont="1" applyFill="1" applyBorder="1" applyAlignment="1">
      <alignment horizontal="center" vertical="center" wrapText="1"/>
    </xf>
    <xf numFmtId="0" fontId="0" fillId="0" borderId="37" xfId="0" applyNumberFormat="1" applyBorder="1">
      <alignment vertical="top" wrapText="1"/>
    </xf>
    <xf numFmtId="49" fontId="8" fillId="0" borderId="33" xfId="0" applyNumberFormat="1" applyFont="1" applyBorder="1" applyAlignment="1">
      <alignment horizontal="center" vertical="center" wrapText="1"/>
    </xf>
    <xf numFmtId="49" fontId="14" fillId="5" borderId="51" xfId="0" applyNumberFormat="1" applyFont="1" applyFill="1" applyBorder="1" applyAlignment="1">
      <alignment horizontal="center" vertical="center"/>
    </xf>
    <xf numFmtId="49" fontId="14" fillId="6" borderId="52" xfId="0" applyNumberFormat="1" applyFont="1" applyFill="1" applyBorder="1" applyAlignment="1">
      <alignment horizontal="center" vertical="center"/>
    </xf>
    <xf numFmtId="49" fontId="17" fillId="7" borderId="53" xfId="0" applyNumberFormat="1" applyFont="1" applyFill="1" applyBorder="1" applyAlignment="1">
      <alignment horizontal="center" vertical="center"/>
    </xf>
    <xf numFmtId="49" fontId="22" fillId="3" borderId="7" xfId="0" applyNumberFormat="1" applyFont="1" applyFill="1" applyBorder="1" applyAlignment="1">
      <alignment horizontal="center" vertical="center"/>
    </xf>
    <xf numFmtId="1" fontId="15" fillId="8" borderId="10" xfId="0" applyNumberFormat="1" applyFont="1" applyFill="1" applyBorder="1" applyAlignment="1">
      <alignment horizontal="center" vertical="center" wrapText="1"/>
    </xf>
    <xf numFmtId="1" fontId="7" fillId="9" borderId="10" xfId="0" applyNumberFormat="1" applyFont="1" applyFill="1" applyBorder="1" applyAlignment="1">
      <alignment horizontal="center" vertical="center" wrapText="1"/>
    </xf>
    <xf numFmtId="1" fontId="16" fillId="7" borderId="10" xfId="0" applyNumberFormat="1" applyFont="1" applyFill="1" applyBorder="1" applyAlignment="1">
      <alignment horizontal="center" vertical="center" wrapText="1"/>
    </xf>
    <xf numFmtId="49" fontId="23" fillId="0" borderId="10" xfId="0" applyNumberFormat="1" applyFont="1" applyFill="1" applyBorder="1" applyAlignment="1">
      <alignment horizontal="center" vertical="center" wrapText="1"/>
    </xf>
    <xf numFmtId="0" fontId="8" fillId="4" borderId="9" xfId="0" applyNumberFormat="1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4" borderId="31" xfId="0" applyNumberFormat="1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8" fillId="4" borderId="13" xfId="0" applyNumberFormat="1" applyFont="1" applyFill="1" applyBorder="1" applyAlignment="1">
      <alignment horizontal="center" vertical="center" wrapText="1"/>
    </xf>
    <xf numFmtId="49" fontId="14" fillId="6" borderId="51" xfId="0" applyNumberFormat="1" applyFont="1" applyFill="1" applyBorder="1" applyAlignment="1">
      <alignment horizontal="center" vertical="center"/>
    </xf>
    <xf numFmtId="0" fontId="25" fillId="5" borderId="3" xfId="0" applyNumberFormat="1" applyFont="1" applyFill="1" applyBorder="1" applyAlignment="1">
      <alignment horizontal="center" vertical="center"/>
    </xf>
    <xf numFmtId="0" fontId="12" fillId="12" borderId="3" xfId="0" applyFont="1" applyFill="1" applyBorder="1" applyAlignment="1">
      <alignment horizontal="center" vertical="center"/>
    </xf>
    <xf numFmtId="1" fontId="7" fillId="4" borderId="13" xfId="0" applyNumberFormat="1" applyFont="1" applyFill="1" applyBorder="1" applyAlignment="1" applyProtection="1">
      <alignment horizontal="center" vertical="center" wrapText="1"/>
      <protection locked="0"/>
    </xf>
    <xf numFmtId="1" fontId="16" fillId="4" borderId="55" xfId="0" applyNumberFormat="1" applyFont="1" applyFill="1" applyBorder="1" applyAlignment="1" applyProtection="1">
      <alignment horizontal="center" vertical="center" wrapText="1"/>
      <protection locked="0"/>
    </xf>
    <xf numFmtId="49" fontId="14" fillId="6" borderId="23" xfId="0" applyNumberFormat="1" applyFont="1" applyFill="1" applyBorder="1" applyAlignment="1">
      <alignment horizontal="center" vertical="center"/>
    </xf>
    <xf numFmtId="49" fontId="26" fillId="2" borderId="1" xfId="0" applyNumberFormat="1" applyFont="1" applyFill="1" applyBorder="1" applyAlignment="1">
      <alignment horizontal="center" vertical="center"/>
    </xf>
    <xf numFmtId="0" fontId="6" fillId="4" borderId="27" xfId="0" applyNumberFormat="1" applyFont="1" applyFill="1" applyBorder="1" applyAlignment="1">
      <alignment horizontal="center" vertical="center" wrapText="1"/>
    </xf>
    <xf numFmtId="0" fontId="6" fillId="4" borderId="29" xfId="0" applyNumberFormat="1" applyFont="1" applyFill="1" applyBorder="1" applyAlignment="1">
      <alignment horizontal="center" vertical="center" wrapText="1"/>
    </xf>
    <xf numFmtId="0" fontId="6" fillId="4" borderId="32" xfId="0" applyNumberFormat="1" applyFont="1" applyFill="1" applyBorder="1" applyAlignment="1">
      <alignment horizontal="center" vertical="center" wrapText="1"/>
    </xf>
    <xf numFmtId="0" fontId="8" fillId="4" borderId="27" xfId="0" applyNumberFormat="1" applyFont="1" applyFill="1" applyBorder="1" applyAlignment="1">
      <alignment horizontal="center" vertical="center" wrapText="1"/>
    </xf>
    <xf numFmtId="0" fontId="8" fillId="4" borderId="29" xfId="0" applyNumberFormat="1" applyFont="1" applyFill="1" applyBorder="1" applyAlignment="1">
      <alignment horizontal="center" vertical="center" wrapText="1"/>
    </xf>
    <xf numFmtId="0" fontId="8" fillId="4" borderId="32" xfId="0" applyNumberFormat="1" applyFont="1" applyFill="1" applyBorder="1" applyAlignment="1">
      <alignment horizontal="center" vertical="center" wrapText="1"/>
    </xf>
    <xf numFmtId="0" fontId="28" fillId="4" borderId="45" xfId="0" applyNumberFormat="1" applyFont="1" applyFill="1" applyBorder="1" applyAlignment="1">
      <alignment horizontal="center" vertical="center"/>
    </xf>
    <xf numFmtId="1" fontId="28" fillId="4" borderId="46" xfId="0" applyNumberFormat="1" applyFont="1" applyFill="1" applyBorder="1" applyAlignment="1">
      <alignment horizontal="center" vertical="center"/>
    </xf>
    <xf numFmtId="0" fontId="2" fillId="0" borderId="45" xfId="0" applyNumberFormat="1" applyFont="1" applyFill="1" applyBorder="1" applyAlignment="1">
      <alignment horizontal="center" vertical="center" wrapText="1"/>
    </xf>
    <xf numFmtId="0" fontId="2" fillId="0" borderId="38" xfId="0" applyNumberFormat="1" applyFont="1" applyFill="1" applyBorder="1" applyAlignment="1">
      <alignment horizontal="center" vertical="center" wrapText="1"/>
    </xf>
    <xf numFmtId="49" fontId="23" fillId="0" borderId="43" xfId="0" applyNumberFormat="1" applyFont="1" applyFill="1" applyBorder="1" applyAlignment="1">
      <alignment horizontal="center" vertical="center" wrapText="1"/>
    </xf>
    <xf numFmtId="1" fontId="15" fillId="8" borderId="43" xfId="0" applyNumberFormat="1" applyFont="1" applyFill="1" applyBorder="1" applyAlignment="1">
      <alignment horizontal="center" vertical="center" wrapText="1"/>
    </xf>
    <xf numFmtId="1" fontId="7" fillId="9" borderId="43" xfId="0" applyNumberFormat="1" applyFont="1" applyFill="1" applyBorder="1" applyAlignment="1">
      <alignment horizontal="center" vertical="center" wrapText="1"/>
    </xf>
    <xf numFmtId="1" fontId="16" fillId="7" borderId="43" xfId="0" applyNumberFormat="1" applyFont="1" applyFill="1" applyBorder="1" applyAlignment="1">
      <alignment horizontal="center" vertical="center" wrapText="1"/>
    </xf>
    <xf numFmtId="0" fontId="2" fillId="0" borderId="36" xfId="0" applyNumberFormat="1" applyFont="1" applyFill="1" applyBorder="1" applyAlignment="1">
      <alignment horizontal="center" vertical="center" wrapText="1"/>
    </xf>
    <xf numFmtId="49" fontId="23" fillId="0" borderId="34" xfId="0" applyNumberFormat="1" applyFont="1" applyFill="1" applyBorder="1" applyAlignment="1">
      <alignment horizontal="center" vertical="center" wrapText="1"/>
    </xf>
    <xf numFmtId="49" fontId="30" fillId="5" borderId="1" xfId="0" applyNumberFormat="1" applyFont="1" applyFill="1" applyBorder="1" applyAlignment="1">
      <alignment horizontal="center" vertical="center"/>
    </xf>
    <xf numFmtId="49" fontId="30" fillId="6" borderId="1" xfId="0" applyNumberFormat="1" applyFont="1" applyFill="1" applyBorder="1" applyAlignment="1">
      <alignment horizontal="center" vertical="center"/>
    </xf>
    <xf numFmtId="49" fontId="31" fillId="4" borderId="1" xfId="0" applyNumberFormat="1" applyFont="1" applyFill="1" applyBorder="1" applyAlignment="1">
      <alignment horizontal="center" vertical="center"/>
    </xf>
    <xf numFmtId="0" fontId="11" fillId="8" borderId="3" xfId="0" applyNumberFormat="1" applyFont="1" applyFill="1" applyBorder="1" applyAlignment="1">
      <alignment horizontal="center" vertical="center"/>
    </xf>
    <xf numFmtId="0" fontId="11" fillId="9" borderId="3" xfId="0" applyNumberFormat="1" applyFont="1" applyFill="1" applyBorder="1" applyAlignment="1">
      <alignment horizontal="center" vertical="center"/>
    </xf>
    <xf numFmtId="0" fontId="35" fillId="10" borderId="30" xfId="0" applyNumberFormat="1" applyFont="1" applyFill="1" applyBorder="1" applyAlignment="1">
      <alignment horizontal="center" vertical="top" wrapText="1"/>
    </xf>
    <xf numFmtId="0" fontId="35" fillId="10" borderId="31" xfId="0" applyNumberFormat="1" applyFont="1" applyFill="1" applyBorder="1" applyAlignment="1">
      <alignment horizontal="center" vertical="top" wrapText="1"/>
    </xf>
    <xf numFmtId="0" fontId="35" fillId="10" borderId="62" xfId="0" applyNumberFormat="1" applyFont="1" applyFill="1" applyBorder="1" applyAlignment="1">
      <alignment horizontal="center" vertical="top" wrapText="1"/>
    </xf>
    <xf numFmtId="0" fontId="35" fillId="13" borderId="30" xfId="0" applyNumberFormat="1" applyFont="1" applyFill="1" applyBorder="1" applyAlignment="1">
      <alignment horizontal="center" vertical="top" wrapText="1"/>
    </xf>
    <xf numFmtId="0" fontId="35" fillId="13" borderId="32" xfId="0" applyNumberFormat="1" applyFont="1" applyFill="1" applyBorder="1" applyAlignment="1">
      <alignment horizontal="center" vertical="top" wrapText="1"/>
    </xf>
    <xf numFmtId="9" fontId="35" fillId="13" borderId="30" xfId="0" applyNumberFormat="1" applyFont="1" applyFill="1" applyBorder="1">
      <alignment vertical="top" wrapText="1"/>
    </xf>
    <xf numFmtId="9" fontId="0" fillId="13" borderId="26" xfId="1" applyFont="1" applyFill="1" applyBorder="1" applyAlignment="1">
      <alignment vertical="center" wrapText="1"/>
    </xf>
    <xf numFmtId="0" fontId="36" fillId="13" borderId="32" xfId="0" applyNumberFormat="1" applyFont="1" applyFill="1" applyBorder="1">
      <alignment vertical="top" wrapText="1"/>
    </xf>
    <xf numFmtId="9" fontId="0" fillId="4" borderId="26" xfId="1" applyFont="1" applyFill="1" applyBorder="1" applyAlignment="1">
      <alignment vertical="center" wrapText="1"/>
    </xf>
    <xf numFmtId="0" fontId="33" fillId="13" borderId="26" xfId="0" applyNumberFormat="1" applyFont="1" applyFill="1" applyBorder="1" applyAlignment="1">
      <alignment horizontal="center" vertical="top" wrapText="1"/>
    </xf>
    <xf numFmtId="0" fontId="33" fillId="13" borderId="47" xfId="0" applyNumberFormat="1" applyFont="1" applyFill="1" applyBorder="1" applyAlignment="1">
      <alignment horizontal="center" vertical="top" wrapText="1"/>
    </xf>
    <xf numFmtId="0" fontId="4" fillId="4" borderId="71" xfId="0" applyNumberFormat="1" applyFont="1" applyFill="1" applyBorder="1" applyAlignment="1">
      <alignment horizontal="center" vertical="center" wrapText="1"/>
    </xf>
    <xf numFmtId="0" fontId="4" fillId="4" borderId="72" xfId="0" applyNumberFormat="1" applyFont="1" applyFill="1" applyBorder="1" applyAlignment="1">
      <alignment horizontal="center" vertical="center" wrapText="1"/>
    </xf>
    <xf numFmtId="0" fontId="0" fillId="4" borderId="74" xfId="0" applyFill="1" applyBorder="1" applyAlignment="1" applyProtection="1">
      <alignment vertical="center" wrapText="1"/>
      <protection locked="0"/>
    </xf>
    <xf numFmtId="0" fontId="37" fillId="14" borderId="73" xfId="0" applyFont="1" applyFill="1" applyBorder="1" applyAlignment="1" applyProtection="1">
      <alignment horizontal="center" vertical="center"/>
      <protection locked="0"/>
    </xf>
    <xf numFmtId="0" fontId="37" fillId="14" borderId="76" xfId="0" applyFont="1" applyFill="1" applyBorder="1" applyAlignment="1" applyProtection="1">
      <alignment horizontal="center" vertical="center"/>
      <protection locked="0"/>
    </xf>
    <xf numFmtId="49" fontId="14" fillId="5" borderId="78" xfId="0" applyNumberFormat="1" applyFont="1" applyFill="1" applyBorder="1" applyAlignment="1">
      <alignment horizontal="center" vertical="center"/>
    </xf>
    <xf numFmtId="1" fontId="15" fillId="4" borderId="47" xfId="0" applyNumberFormat="1" applyFont="1" applyFill="1" applyBorder="1" applyAlignment="1" applyProtection="1">
      <alignment horizontal="center" vertical="center" wrapText="1"/>
      <protection locked="0"/>
    </xf>
    <xf numFmtId="49" fontId="2" fillId="15" borderId="10" xfId="0" applyNumberFormat="1" applyFont="1" applyFill="1" applyBorder="1" applyAlignment="1">
      <alignment horizontal="center" vertical="center" wrapText="1"/>
    </xf>
    <xf numFmtId="49" fontId="2" fillId="16" borderId="43" xfId="0" applyNumberFormat="1" applyFont="1" applyFill="1" applyBorder="1" applyAlignment="1">
      <alignment horizontal="center" vertical="center" wrapText="1"/>
    </xf>
    <xf numFmtId="49" fontId="2" fillId="17" borderId="10" xfId="0" applyNumberFormat="1" applyFont="1" applyFill="1" applyBorder="1" applyAlignment="1">
      <alignment horizontal="center" vertical="center" wrapText="1"/>
    </xf>
    <xf numFmtId="49" fontId="2" fillId="18" borderId="34" xfId="0" applyNumberFormat="1" applyFont="1" applyFill="1" applyBorder="1" applyAlignment="1">
      <alignment horizontal="center" vertical="center" wrapText="1"/>
    </xf>
    <xf numFmtId="0" fontId="38" fillId="0" borderId="0" xfId="0" applyNumberFormat="1" applyFont="1">
      <alignment vertical="top" wrapText="1"/>
    </xf>
    <xf numFmtId="0" fontId="0" fillId="4" borderId="74" xfId="0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164" fontId="0" fillId="13" borderId="55" xfId="0" applyNumberFormat="1" applyFill="1" applyBorder="1">
      <alignment vertical="top" wrapText="1"/>
    </xf>
    <xf numFmtId="164" fontId="0" fillId="13" borderId="27" xfId="0" applyNumberFormat="1" applyFill="1" applyBorder="1" applyAlignment="1">
      <alignment vertical="center" wrapText="1"/>
    </xf>
    <xf numFmtId="164" fontId="0" fillId="4" borderId="27" xfId="0" applyNumberFormat="1" applyFill="1" applyBorder="1">
      <alignment vertical="top" wrapText="1"/>
    </xf>
    <xf numFmtId="164" fontId="0" fillId="4" borderId="69" xfId="0" applyNumberFormat="1" applyFill="1" applyBorder="1">
      <alignment vertical="top" wrapText="1"/>
    </xf>
    <xf numFmtId="164" fontId="0" fillId="13" borderId="13" xfId="0" applyNumberFormat="1" applyFill="1" applyBorder="1" applyAlignment="1">
      <alignment horizontal="center" vertical="top" wrapText="1"/>
    </xf>
    <xf numFmtId="164" fontId="0" fillId="13" borderId="64" xfId="0" applyNumberFormat="1" applyFill="1" applyBorder="1" applyAlignment="1">
      <alignment horizontal="center" vertical="top" wrapText="1"/>
    </xf>
    <xf numFmtId="164" fontId="0" fillId="13" borderId="26" xfId="0" applyNumberFormat="1" applyFill="1" applyBorder="1" applyAlignment="1">
      <alignment horizontal="center" vertical="top" wrapText="1"/>
    </xf>
    <xf numFmtId="164" fontId="0" fillId="13" borderId="27" xfId="0" applyNumberFormat="1" applyFill="1" applyBorder="1" applyAlignment="1">
      <alignment horizontal="center" vertical="top" wrapText="1"/>
    </xf>
    <xf numFmtId="164" fontId="0" fillId="13" borderId="54" xfId="0" applyNumberFormat="1" applyFill="1" applyBorder="1">
      <alignment vertical="top" wrapText="1"/>
    </xf>
    <xf numFmtId="164" fontId="0" fillId="13" borderId="58" xfId="0" applyNumberFormat="1" applyFill="1" applyBorder="1">
      <alignment vertical="top" wrapText="1"/>
    </xf>
    <xf numFmtId="164" fontId="0" fillId="4" borderId="26" xfId="0" applyNumberFormat="1" applyFill="1" applyBorder="1">
      <alignment vertical="top" wrapText="1"/>
    </xf>
    <xf numFmtId="164" fontId="0" fillId="4" borderId="13" xfId="0" applyNumberFormat="1" applyFill="1" applyBorder="1">
      <alignment vertical="top" wrapText="1"/>
    </xf>
    <xf numFmtId="164" fontId="0" fillId="4" borderId="67" xfId="0" applyNumberFormat="1" applyFill="1" applyBorder="1">
      <alignment vertical="top" wrapText="1"/>
    </xf>
    <xf numFmtId="164" fontId="0" fillId="4" borderId="68" xfId="0" applyNumberFormat="1" applyFill="1" applyBorder="1">
      <alignment vertical="top" wrapText="1"/>
    </xf>
    <xf numFmtId="0" fontId="33" fillId="0" borderId="70" xfId="0" applyNumberFormat="1" applyFont="1" applyBorder="1">
      <alignment vertical="top" wrapText="1"/>
    </xf>
    <xf numFmtId="0" fontId="0" fillId="4" borderId="80" xfId="0" applyFill="1" applyBorder="1" applyAlignment="1" applyProtection="1">
      <alignment horizontal="center" vertical="center" wrapText="1"/>
      <protection locked="0"/>
    </xf>
    <xf numFmtId="0" fontId="0" fillId="4" borderId="81" xfId="0" applyFill="1" applyBorder="1" applyAlignment="1" applyProtection="1">
      <alignment vertical="center" wrapText="1"/>
      <protection locked="0"/>
    </xf>
    <xf numFmtId="1" fontId="15" fillId="4" borderId="77" xfId="0" applyNumberFormat="1" applyFont="1" applyFill="1" applyBorder="1" applyAlignment="1" applyProtection="1">
      <alignment horizontal="center" vertical="center" wrapText="1"/>
      <protection locked="0"/>
    </xf>
    <xf numFmtId="1" fontId="7" fillId="4" borderId="74" xfId="0" applyNumberFormat="1" applyFont="1" applyFill="1" applyBorder="1" applyAlignment="1" applyProtection="1">
      <alignment horizontal="center" vertical="center" wrapText="1"/>
      <protection locked="0"/>
    </xf>
    <xf numFmtId="1" fontId="16" fillId="4" borderId="82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81" xfId="0" applyFont="1" applyFill="1" applyBorder="1" applyAlignment="1">
      <alignment horizontal="center" vertical="center" wrapText="1"/>
    </xf>
    <xf numFmtId="0" fontId="8" fillId="4" borderId="74" xfId="0" applyNumberFormat="1" applyFont="1" applyFill="1" applyBorder="1" applyAlignment="1">
      <alignment horizontal="center" vertical="center" wrapText="1"/>
    </xf>
    <xf numFmtId="0" fontId="8" fillId="4" borderId="79" xfId="0" applyNumberFormat="1" applyFont="1" applyFill="1" applyBorder="1" applyAlignment="1">
      <alignment horizontal="center" vertical="center" wrapText="1"/>
    </xf>
    <xf numFmtId="0" fontId="8" fillId="4" borderId="54" xfId="0" applyFont="1" applyFill="1" applyBorder="1" applyAlignment="1">
      <alignment horizontal="center" vertical="center" wrapText="1"/>
    </xf>
    <xf numFmtId="0" fontId="8" fillId="4" borderId="58" xfId="0" applyNumberFormat="1" applyFont="1" applyFill="1" applyBorder="1" applyAlignment="1">
      <alignment horizontal="center" vertical="center" wrapText="1"/>
    </xf>
    <xf numFmtId="0" fontId="8" fillId="4" borderId="55" xfId="0" applyNumberFormat="1" applyFont="1" applyFill="1" applyBorder="1" applyAlignment="1">
      <alignment horizontal="center" vertical="center" wrapText="1"/>
    </xf>
    <xf numFmtId="0" fontId="8" fillId="4" borderId="67" xfId="0" applyFont="1" applyFill="1" applyBorder="1" applyAlignment="1">
      <alignment horizontal="center" vertical="center" wrapText="1"/>
    </xf>
    <xf numFmtId="0" fontId="8" fillId="4" borderId="68" xfId="0" applyNumberFormat="1" applyFont="1" applyFill="1" applyBorder="1" applyAlignment="1">
      <alignment horizontal="center" vertical="center" wrapText="1"/>
    </xf>
    <xf numFmtId="0" fontId="8" fillId="4" borderId="69" xfId="0" applyNumberFormat="1" applyFont="1" applyFill="1" applyBorder="1" applyAlignment="1">
      <alignment horizontal="center" vertical="center" wrapText="1"/>
    </xf>
    <xf numFmtId="0" fontId="33" fillId="19" borderId="28" xfId="0" applyNumberFormat="1" applyFont="1" applyFill="1" applyBorder="1">
      <alignment vertical="top" wrapText="1"/>
    </xf>
    <xf numFmtId="0" fontId="33" fillId="19" borderId="48" xfId="0" applyNumberFormat="1" applyFont="1" applyFill="1" applyBorder="1">
      <alignment vertical="top" wrapText="1"/>
    </xf>
    <xf numFmtId="0" fontId="33" fillId="19" borderId="30" xfId="0" applyNumberFormat="1" applyFont="1" applyFill="1" applyBorder="1">
      <alignment vertical="top" wrapText="1"/>
    </xf>
    <xf numFmtId="0" fontId="33" fillId="19" borderId="49" xfId="0" applyNumberFormat="1" applyFont="1" applyFill="1" applyBorder="1">
      <alignment vertical="top" wrapText="1"/>
    </xf>
    <xf numFmtId="164" fontId="0" fillId="19" borderId="9" xfId="0" applyNumberFormat="1" applyFill="1" applyBorder="1">
      <alignment vertical="top" wrapText="1"/>
    </xf>
    <xf numFmtId="164" fontId="0" fillId="19" borderId="60" xfId="0" applyNumberFormat="1" applyFill="1" applyBorder="1">
      <alignment vertical="top" wrapText="1"/>
    </xf>
    <xf numFmtId="164" fontId="0" fillId="19" borderId="31" xfId="0" applyNumberFormat="1" applyFill="1" applyBorder="1">
      <alignment vertical="top" wrapText="1"/>
    </xf>
    <xf numFmtId="164" fontId="0" fillId="19" borderId="62" xfId="0" applyNumberFormat="1" applyFill="1" applyBorder="1">
      <alignment vertical="top" wrapText="1"/>
    </xf>
    <xf numFmtId="0" fontId="40" fillId="0" borderId="9" xfId="0" applyFont="1" applyBorder="1" applyAlignment="1" applyProtection="1">
      <alignment horizontal="center" vertical="center"/>
      <protection locked="0"/>
    </xf>
    <xf numFmtId="164" fontId="15" fillId="8" borderId="57" xfId="0" applyNumberFormat="1" applyFont="1" applyFill="1" applyBorder="1" applyAlignment="1" applyProtection="1">
      <alignment horizontal="center" vertical="center" wrapText="1"/>
      <protection locked="0"/>
    </xf>
    <xf numFmtId="164" fontId="7" fillId="9" borderId="14" xfId="0" applyNumberFormat="1" applyFont="1" applyFill="1" applyBorder="1" applyAlignment="1" applyProtection="1">
      <alignment horizontal="center" vertical="center" wrapText="1"/>
      <protection locked="0"/>
    </xf>
    <xf numFmtId="164" fontId="16" fillId="11" borderId="14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83" xfId="0" applyFont="1" applyBorder="1" applyAlignment="1" applyProtection="1">
      <alignment horizontal="center" vertical="center"/>
      <protection locked="0"/>
    </xf>
    <xf numFmtId="0" fontId="40" fillId="0" borderId="13" xfId="0" applyFont="1" applyBorder="1" applyAlignment="1" applyProtection="1">
      <alignment horizontal="center" vertical="center"/>
      <protection locked="0"/>
    </xf>
    <xf numFmtId="164" fontId="15" fillId="8" borderId="21" xfId="0" applyNumberFormat="1" applyFont="1" applyFill="1" applyBorder="1" applyAlignment="1" applyProtection="1">
      <alignment horizontal="center" vertical="center" wrapText="1"/>
      <protection locked="0"/>
    </xf>
    <xf numFmtId="164" fontId="7" fillId="9" borderId="11" xfId="0" applyNumberFormat="1" applyFont="1" applyFill="1" applyBorder="1" applyAlignment="1" applyProtection="1">
      <alignment horizontal="center" vertical="center" wrapText="1"/>
      <protection locked="0"/>
    </xf>
    <xf numFmtId="164" fontId="16" fillId="11" borderId="11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86" xfId="0" applyFont="1" applyBorder="1" applyAlignment="1" applyProtection="1">
      <alignment horizontal="center" vertical="center"/>
      <protection locked="0"/>
    </xf>
    <xf numFmtId="0" fontId="40" fillId="0" borderId="86" xfId="0" applyFont="1" applyBorder="1" applyAlignment="1" applyProtection="1">
      <alignment horizontal="center" vertical="center" wrapText="1"/>
      <protection locked="0"/>
    </xf>
    <xf numFmtId="0" fontId="40" fillId="0" borderId="9" xfId="0" applyFont="1" applyBorder="1" applyAlignment="1" applyProtection="1">
      <alignment horizontal="center" vertical="center" wrapText="1"/>
      <protection locked="0"/>
    </xf>
    <xf numFmtId="0" fontId="40" fillId="0" borderId="87" xfId="0" applyFont="1" applyBorder="1" applyAlignment="1" applyProtection="1">
      <alignment horizontal="center" vertical="center"/>
      <protection locked="0"/>
    </xf>
    <xf numFmtId="0" fontId="40" fillId="0" borderId="68" xfId="0" applyFont="1" applyBorder="1" applyAlignment="1" applyProtection="1">
      <alignment horizontal="center" vertical="center"/>
      <protection locked="0"/>
    </xf>
    <xf numFmtId="164" fontId="15" fillId="8" borderId="22" xfId="0" applyNumberFormat="1" applyFont="1" applyFill="1" applyBorder="1" applyAlignment="1" applyProtection="1">
      <alignment horizontal="center" vertical="center" wrapText="1"/>
      <protection locked="0"/>
    </xf>
    <xf numFmtId="164" fontId="7" fillId="9" borderId="12" xfId="0" applyNumberFormat="1" applyFont="1" applyFill="1" applyBorder="1" applyAlignment="1" applyProtection="1">
      <alignment horizontal="center" vertical="center" wrapText="1"/>
      <protection locked="0"/>
    </xf>
    <xf numFmtId="164" fontId="16" fillId="11" borderId="12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38" xfId="0" applyNumberFormat="1" applyFont="1" applyFill="1" applyBorder="1" applyAlignment="1">
      <alignment horizontal="center" vertical="center" wrapText="1"/>
    </xf>
    <xf numFmtId="0" fontId="4" fillId="4" borderId="88" xfId="0" applyNumberFormat="1" applyFont="1" applyFill="1" applyBorder="1" applyAlignment="1">
      <alignment horizontal="center" vertical="center" wrapText="1"/>
    </xf>
    <xf numFmtId="0" fontId="0" fillId="0" borderId="58" xfId="0" applyBorder="1" applyAlignment="1" applyProtection="1">
      <alignment horizontal="center" vertical="center" wrapText="1"/>
      <protection locked="0"/>
    </xf>
    <xf numFmtId="0" fontId="40" fillId="0" borderId="58" xfId="0" applyFont="1" applyBorder="1" applyAlignment="1" applyProtection="1">
      <alignment horizontal="center" vertical="center"/>
      <protection locked="0"/>
    </xf>
    <xf numFmtId="1" fontId="0" fillId="4" borderId="26" xfId="0" applyNumberFormat="1" applyFill="1" applyBorder="1" applyAlignment="1">
      <alignment horizontal="center" vertical="top" wrapText="1"/>
    </xf>
    <xf numFmtId="1" fontId="0" fillId="4" borderId="27" xfId="0" applyNumberFormat="1" applyFill="1" applyBorder="1" applyAlignment="1">
      <alignment horizontal="center" vertical="top" wrapText="1"/>
    </xf>
    <xf numFmtId="1" fontId="0" fillId="4" borderId="67" xfId="0" applyNumberFormat="1" applyFill="1" applyBorder="1" applyAlignment="1">
      <alignment horizontal="center" vertical="top" wrapText="1"/>
    </xf>
    <xf numFmtId="1" fontId="0" fillId="4" borderId="69" xfId="0" applyNumberFormat="1" applyFill="1" applyBorder="1" applyAlignment="1">
      <alignment horizontal="center" vertical="top" wrapText="1"/>
    </xf>
    <xf numFmtId="0" fontId="0" fillId="7" borderId="55" xfId="0" applyFill="1" applyBorder="1" applyAlignment="1" applyProtection="1">
      <alignment horizontal="center" vertical="center" wrapText="1"/>
      <protection locked="0"/>
    </xf>
    <xf numFmtId="0" fontId="0" fillId="7" borderId="29" xfId="0" applyFill="1" applyBorder="1" applyAlignment="1" applyProtection="1">
      <alignment horizontal="center" vertical="center" wrapText="1"/>
      <protection locked="0"/>
    </xf>
    <xf numFmtId="0" fontId="0" fillId="7" borderId="32" xfId="0" applyFill="1" applyBorder="1" applyAlignment="1" applyProtection="1">
      <alignment horizontal="center" vertical="center" wrapText="1"/>
      <protection locked="0"/>
    </xf>
    <xf numFmtId="0" fontId="32" fillId="0" borderId="54" xfId="0" applyFont="1" applyBorder="1" applyAlignment="1" applyProtection="1">
      <alignment horizontal="center" vertical="center" wrapText="1"/>
      <protection locked="0"/>
    </xf>
    <xf numFmtId="0" fontId="32" fillId="0" borderId="58" xfId="0" applyFont="1" applyBorder="1" applyAlignment="1" applyProtection="1">
      <alignment horizontal="center" vertical="center" wrapText="1"/>
      <protection locked="0"/>
    </xf>
    <xf numFmtId="0" fontId="32" fillId="0" borderId="28" xfId="0" applyFont="1" applyBorder="1" applyAlignment="1" applyProtection="1">
      <alignment horizontal="center" vertical="center" wrapText="1"/>
      <protection locked="0"/>
    </xf>
    <xf numFmtId="0" fontId="32" fillId="0" borderId="9" xfId="0" applyFont="1" applyBorder="1" applyAlignment="1" applyProtection="1">
      <alignment horizontal="center" vertical="center" wrapText="1"/>
      <protection locked="0"/>
    </xf>
    <xf numFmtId="0" fontId="32" fillId="0" borderId="30" xfId="0" applyFont="1" applyBorder="1" applyAlignment="1" applyProtection="1">
      <alignment horizontal="center" vertical="center" wrapText="1"/>
      <protection locked="0"/>
    </xf>
    <xf numFmtId="0" fontId="32" fillId="0" borderId="31" xfId="0" applyFont="1" applyBorder="1" applyAlignment="1" applyProtection="1">
      <alignment horizontal="center" vertical="center" wrapText="1"/>
      <protection locked="0"/>
    </xf>
    <xf numFmtId="49" fontId="18" fillId="2" borderId="35" xfId="0" applyNumberFormat="1" applyFont="1" applyFill="1" applyBorder="1" applyAlignment="1">
      <alignment horizontal="center" vertical="center" wrapText="1"/>
    </xf>
    <xf numFmtId="49" fontId="18" fillId="2" borderId="42" xfId="0" applyNumberFormat="1" applyFont="1" applyFill="1" applyBorder="1" applyAlignment="1">
      <alignment horizontal="center" vertical="center" wrapText="1"/>
    </xf>
    <xf numFmtId="49" fontId="18" fillId="2" borderId="37" xfId="0" applyNumberFormat="1" applyFont="1" applyFill="1" applyBorder="1" applyAlignment="1">
      <alignment horizontal="center" vertical="center" wrapText="1"/>
    </xf>
    <xf numFmtId="49" fontId="18" fillId="2" borderId="36" xfId="0" applyNumberFormat="1" applyFont="1" applyFill="1" applyBorder="1" applyAlignment="1">
      <alignment horizontal="center" vertical="center" wrapText="1"/>
    </xf>
    <xf numFmtId="49" fontId="18" fillId="2" borderId="41" xfId="0" applyNumberFormat="1" applyFont="1" applyFill="1" applyBorder="1" applyAlignment="1">
      <alignment horizontal="center" vertical="center" wrapText="1"/>
    </xf>
    <xf numFmtId="49" fontId="18" fillId="2" borderId="40" xfId="0" applyNumberFormat="1" applyFont="1" applyFill="1" applyBorder="1" applyAlignment="1">
      <alignment horizontal="center" vertical="center" wrapText="1"/>
    </xf>
    <xf numFmtId="0" fontId="27" fillId="0" borderId="4" xfId="0" applyFont="1" applyBorder="1" applyAlignment="1" applyProtection="1">
      <alignment horizontal="center" vertical="center"/>
      <protection locked="0"/>
    </xf>
    <xf numFmtId="49" fontId="2" fillId="2" borderId="35" xfId="0" applyNumberFormat="1" applyFont="1" applyFill="1" applyBorder="1" applyAlignment="1">
      <alignment horizontal="center" vertical="center" wrapText="1"/>
    </xf>
    <xf numFmtId="49" fontId="2" fillId="2" borderId="38" xfId="0" applyNumberFormat="1" applyFont="1" applyFill="1" applyBorder="1" applyAlignment="1">
      <alignment horizontal="center" vertical="center" wrapText="1"/>
    </xf>
    <xf numFmtId="49" fontId="2" fillId="2" borderId="36" xfId="0" applyNumberFormat="1" applyFont="1" applyFill="1" applyBorder="1" applyAlignment="1">
      <alignment horizontal="center" vertical="center" wrapText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8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" fillId="10" borderId="75" xfId="0" applyFont="1" applyFill="1" applyBorder="1" applyAlignment="1">
      <alignment horizontal="center" vertical="center" wrapText="1"/>
    </xf>
    <xf numFmtId="0" fontId="2" fillId="10" borderId="74" xfId="0" applyFont="1" applyFill="1" applyBorder="1" applyAlignment="1">
      <alignment horizontal="center" vertical="center" wrapText="1"/>
    </xf>
    <xf numFmtId="0" fontId="2" fillId="10" borderId="68" xfId="0" applyFont="1" applyFill="1" applyBorder="1" applyAlignment="1">
      <alignment horizontal="center" vertical="center" wrapText="1"/>
    </xf>
    <xf numFmtId="0" fontId="2" fillId="10" borderId="42" xfId="0" applyFont="1" applyFill="1" applyBorder="1" applyAlignment="1">
      <alignment horizontal="center" vertical="center" wrapText="1"/>
    </xf>
    <xf numFmtId="0" fontId="18" fillId="10" borderId="37" xfId="0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center" wrapText="1"/>
    </xf>
    <xf numFmtId="0" fontId="18" fillId="10" borderId="39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/>
    </xf>
    <xf numFmtId="0" fontId="18" fillId="10" borderId="40" xfId="0" applyFont="1" applyFill="1" applyBorder="1" applyAlignment="1">
      <alignment horizontal="center" vertical="center" wrapText="1"/>
    </xf>
    <xf numFmtId="49" fontId="18" fillId="10" borderId="42" xfId="0" applyNumberFormat="1" applyFont="1" applyFill="1" applyBorder="1" applyAlignment="1">
      <alignment horizontal="center" vertical="center" wrapText="1"/>
    </xf>
    <xf numFmtId="49" fontId="18" fillId="10" borderId="37" xfId="0" applyNumberFormat="1" applyFont="1" applyFill="1" applyBorder="1" applyAlignment="1">
      <alignment horizontal="center" vertical="center" wrapText="1"/>
    </xf>
    <xf numFmtId="49" fontId="18" fillId="10" borderId="44" xfId="0" applyNumberFormat="1" applyFont="1" applyFill="1" applyBorder="1" applyAlignment="1">
      <alignment horizontal="center" vertical="center" wrapText="1"/>
    </xf>
    <xf numFmtId="49" fontId="18" fillId="10" borderId="50" xfId="0" applyNumberFormat="1" applyFont="1" applyFill="1" applyBorder="1" applyAlignment="1">
      <alignment horizontal="center" vertical="center" wrapText="1"/>
    </xf>
    <xf numFmtId="49" fontId="5" fillId="4" borderId="77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79" xfId="0" applyNumberFormat="1" applyFont="1" applyFill="1" applyBorder="1" applyAlignment="1" applyProtection="1">
      <alignment horizontal="center" vertical="center" wrapText="1"/>
      <protection locked="0"/>
    </xf>
    <xf numFmtId="0" fontId="41" fillId="4" borderId="54" xfId="0" applyNumberFormat="1" applyFont="1" applyFill="1" applyBorder="1" applyAlignment="1">
      <alignment horizontal="center" vertical="center" wrapText="1"/>
    </xf>
    <xf numFmtId="0" fontId="41" fillId="4" borderId="58" xfId="0" applyNumberFormat="1" applyFont="1" applyFill="1" applyBorder="1" applyAlignment="1">
      <alignment horizontal="center" vertical="center" wrapText="1"/>
    </xf>
    <xf numFmtId="0" fontId="41" fillId="4" borderId="55" xfId="0" applyNumberFormat="1" applyFont="1" applyFill="1" applyBorder="1" applyAlignment="1">
      <alignment horizontal="center" vertical="center" wrapText="1"/>
    </xf>
    <xf numFmtId="49" fontId="5" fillId="0" borderId="89" xfId="0" applyNumberFormat="1" applyFont="1" applyBorder="1" applyAlignment="1" applyProtection="1">
      <alignment horizontal="center" vertical="center" wrapText="1"/>
      <protection locked="0"/>
    </xf>
    <xf numFmtId="49" fontId="5" fillId="0" borderId="90" xfId="0" applyNumberFormat="1" applyFont="1" applyBorder="1" applyAlignment="1" applyProtection="1">
      <alignment horizontal="center" vertical="center" wrapText="1"/>
      <protection locked="0"/>
    </xf>
    <xf numFmtId="0" fontId="41" fillId="4" borderId="28" xfId="0" applyNumberFormat="1" applyFont="1" applyFill="1" applyBorder="1" applyAlignment="1">
      <alignment horizontal="center" vertical="center" wrapText="1"/>
    </xf>
    <xf numFmtId="0" fontId="41" fillId="4" borderId="9" xfId="0" applyNumberFormat="1" applyFont="1" applyFill="1" applyBorder="1" applyAlignment="1">
      <alignment horizontal="center" vertical="center" wrapText="1"/>
    </xf>
    <xf numFmtId="0" fontId="41" fillId="4" borderId="29" xfId="0" applyNumberFormat="1" applyFont="1" applyFill="1" applyBorder="1" applyAlignment="1">
      <alignment horizontal="center" vertical="center" wrapText="1"/>
    </xf>
    <xf numFmtId="49" fontId="5" fillId="0" borderId="84" xfId="0" applyNumberFormat="1" applyFont="1" applyBorder="1" applyAlignment="1" applyProtection="1">
      <alignment horizontal="center" vertical="center" wrapText="1"/>
      <protection locked="0"/>
    </xf>
    <xf numFmtId="49" fontId="5" fillId="0" borderId="85" xfId="0" applyNumberFormat="1" applyFont="1" applyBorder="1" applyAlignment="1" applyProtection="1">
      <alignment horizontal="center" vertical="center" wrapText="1"/>
      <protection locked="0"/>
    </xf>
    <xf numFmtId="49" fontId="5" fillId="0" borderId="48" xfId="0" applyNumberFormat="1" applyFont="1" applyBorder="1" applyAlignment="1" applyProtection="1">
      <alignment horizontal="center" vertical="center" wrapText="1"/>
      <protection locked="0"/>
    </xf>
    <xf numFmtId="49" fontId="5" fillId="0" borderId="29" xfId="0" applyNumberFormat="1" applyFont="1" applyBorder="1" applyAlignment="1" applyProtection="1">
      <alignment horizontal="center" vertical="center" wrapText="1"/>
      <protection locked="0"/>
    </xf>
    <xf numFmtId="49" fontId="17" fillId="7" borderId="45" xfId="0" applyNumberFormat="1" applyFont="1" applyFill="1" applyBorder="1" applyAlignment="1">
      <alignment horizontal="center" vertical="center"/>
    </xf>
    <xf numFmtId="49" fontId="17" fillId="7" borderId="46" xfId="0" applyNumberFormat="1" applyFont="1" applyFill="1" applyBorder="1" applyAlignment="1">
      <alignment horizontal="center" vertical="center"/>
    </xf>
    <xf numFmtId="49" fontId="5" fillId="0" borderId="49" xfId="0" applyNumberFormat="1" applyFont="1" applyBorder="1" applyAlignment="1" applyProtection="1">
      <alignment horizontal="center" vertical="center" wrapText="1"/>
      <protection locked="0"/>
    </xf>
    <xf numFmtId="49" fontId="5" fillId="0" borderId="32" xfId="0" applyNumberFormat="1" applyFont="1" applyBorder="1" applyAlignment="1" applyProtection="1">
      <alignment horizontal="center" vertical="center" wrapText="1"/>
      <protection locked="0"/>
    </xf>
    <xf numFmtId="0" fontId="41" fillId="4" borderId="30" xfId="0" applyNumberFormat="1" applyFont="1" applyFill="1" applyBorder="1" applyAlignment="1">
      <alignment horizontal="center" vertical="center" wrapText="1"/>
    </xf>
    <xf numFmtId="0" fontId="41" fillId="4" borderId="31" xfId="0" applyNumberFormat="1" applyFont="1" applyFill="1" applyBorder="1" applyAlignment="1">
      <alignment horizontal="center" vertical="center" wrapText="1"/>
    </xf>
    <xf numFmtId="0" fontId="41" fillId="4" borderId="32" xfId="0" applyNumberFormat="1" applyFont="1" applyFill="1" applyBorder="1" applyAlignment="1">
      <alignment horizontal="center" vertical="center" wrapText="1"/>
    </xf>
    <xf numFmtId="49" fontId="13" fillId="4" borderId="45" xfId="0" applyNumberFormat="1" applyFont="1" applyFill="1" applyBorder="1" applyAlignment="1">
      <alignment horizontal="center" vertical="center" wrapText="1"/>
    </xf>
    <xf numFmtId="49" fontId="13" fillId="4" borderId="46" xfId="0" applyNumberFormat="1" applyFont="1" applyFill="1" applyBorder="1" applyAlignment="1">
      <alignment horizontal="center" vertical="center" wrapText="1"/>
    </xf>
    <xf numFmtId="0" fontId="28" fillId="15" borderId="45" xfId="0" applyNumberFormat="1" applyFont="1" applyFill="1" applyBorder="1" applyAlignment="1">
      <alignment horizontal="center" vertical="center" wrapText="1"/>
    </xf>
    <xf numFmtId="0" fontId="28" fillId="15" borderId="46" xfId="0" applyNumberFormat="1" applyFont="1" applyFill="1" applyBorder="1" applyAlignment="1">
      <alignment horizontal="center" vertical="center" wrapText="1"/>
    </xf>
    <xf numFmtId="0" fontId="28" fillId="16" borderId="45" xfId="0" applyNumberFormat="1" applyFont="1" applyFill="1" applyBorder="1" applyAlignment="1">
      <alignment horizontal="center" vertical="center" wrapText="1"/>
    </xf>
    <xf numFmtId="0" fontId="28" fillId="16" borderId="46" xfId="0" applyNumberFormat="1" applyFont="1" applyFill="1" applyBorder="1" applyAlignment="1">
      <alignment horizontal="center" vertical="center" wrapText="1"/>
    </xf>
    <xf numFmtId="0" fontId="39" fillId="0" borderId="35" xfId="0" applyNumberFormat="1" applyFont="1" applyBorder="1" applyAlignment="1">
      <alignment horizontal="center" vertical="center" wrapText="1"/>
    </xf>
    <xf numFmtId="0" fontId="39" fillId="0" borderId="42" xfId="0" applyNumberFormat="1" applyFont="1" applyBorder="1" applyAlignment="1">
      <alignment horizontal="center" vertical="center" wrapText="1"/>
    </xf>
    <xf numFmtId="0" fontId="39" fillId="0" borderId="37" xfId="0" applyNumberFormat="1" applyFont="1" applyBorder="1" applyAlignment="1">
      <alignment horizontal="center" vertical="center" wrapText="1"/>
    </xf>
    <xf numFmtId="0" fontId="39" fillId="0" borderId="38" xfId="0" applyNumberFormat="1" applyFont="1" applyBorder="1" applyAlignment="1">
      <alignment horizontal="center" vertical="center" wrapText="1"/>
    </xf>
    <xf numFmtId="0" fontId="39" fillId="0" borderId="4" xfId="0" applyNumberFormat="1" applyFont="1" applyBorder="1" applyAlignment="1">
      <alignment horizontal="center" vertical="center" wrapText="1"/>
    </xf>
    <xf numFmtId="0" fontId="39" fillId="0" borderId="39" xfId="0" applyNumberFormat="1" applyFont="1" applyBorder="1" applyAlignment="1">
      <alignment horizontal="center" vertical="center" wrapText="1"/>
    </xf>
    <xf numFmtId="0" fontId="39" fillId="0" borderId="36" xfId="0" applyNumberFormat="1" applyFont="1" applyBorder="1" applyAlignment="1">
      <alignment horizontal="center" vertical="center" wrapText="1"/>
    </xf>
    <xf numFmtId="0" fontId="39" fillId="0" borderId="41" xfId="0" applyNumberFormat="1" applyFont="1" applyBorder="1" applyAlignment="1">
      <alignment horizontal="center" vertical="center" wrapText="1"/>
    </xf>
    <xf numFmtId="0" fontId="39" fillId="0" borderId="40" xfId="0" applyNumberFormat="1" applyFont="1" applyBorder="1" applyAlignment="1">
      <alignment horizontal="center" vertical="center" wrapText="1"/>
    </xf>
    <xf numFmtId="0" fontId="28" fillId="17" borderId="45" xfId="0" applyNumberFormat="1" applyFont="1" applyFill="1" applyBorder="1" applyAlignment="1">
      <alignment horizontal="center" vertical="center" wrapText="1"/>
    </xf>
    <xf numFmtId="0" fontId="28" fillId="17" borderId="46" xfId="0" applyNumberFormat="1" applyFont="1" applyFill="1" applyBorder="1" applyAlignment="1">
      <alignment horizontal="center" vertical="center" wrapText="1"/>
    </xf>
    <xf numFmtId="0" fontId="28" fillId="18" borderId="45" xfId="0" applyNumberFormat="1" applyFont="1" applyFill="1" applyBorder="1" applyAlignment="1">
      <alignment horizontal="center" vertical="center" wrapText="1"/>
    </xf>
    <xf numFmtId="0" fontId="28" fillId="18" borderId="46" xfId="0" applyNumberFormat="1" applyFont="1" applyFill="1" applyBorder="1" applyAlignment="1">
      <alignment horizontal="center" vertical="center" wrapText="1"/>
    </xf>
    <xf numFmtId="0" fontId="29" fillId="4" borderId="45" xfId="0" applyNumberFormat="1" applyFont="1" applyFill="1" applyBorder="1" applyAlignment="1">
      <alignment horizontal="center" vertical="top" wrapText="1"/>
    </xf>
    <xf numFmtId="0" fontId="29" fillId="4" borderId="46" xfId="0" applyNumberFormat="1" applyFont="1" applyFill="1" applyBorder="1" applyAlignment="1">
      <alignment horizontal="center" vertical="top" wrapText="1"/>
    </xf>
    <xf numFmtId="49" fontId="14" fillId="5" borderId="45" xfId="0" applyNumberFormat="1" applyFont="1" applyFill="1" applyBorder="1" applyAlignment="1">
      <alignment horizontal="center" vertical="center"/>
    </xf>
    <xf numFmtId="49" fontId="14" fillId="5" borderId="46" xfId="0" applyNumberFormat="1" applyFont="1" applyFill="1" applyBorder="1" applyAlignment="1">
      <alignment horizontal="center" vertical="center"/>
    </xf>
    <xf numFmtId="49" fontId="14" fillId="6" borderId="45" xfId="0" applyNumberFormat="1" applyFont="1" applyFill="1" applyBorder="1" applyAlignment="1">
      <alignment horizontal="center" vertical="center"/>
    </xf>
    <xf numFmtId="49" fontId="14" fillId="6" borderId="46" xfId="0" applyNumberFormat="1" applyFont="1" applyFill="1" applyBorder="1" applyAlignment="1">
      <alignment horizontal="center" vertical="center"/>
    </xf>
    <xf numFmtId="49" fontId="5" fillId="0" borderId="9" xfId="0" applyNumberFormat="1" applyFont="1" applyBorder="1" applyAlignment="1" applyProtection="1">
      <alignment horizontal="center" vertical="center" wrapText="1"/>
      <protection locked="0"/>
    </xf>
    <xf numFmtId="0" fontId="0" fillId="4" borderId="28" xfId="0" applyNumberFormat="1" applyFill="1" applyBorder="1" applyAlignment="1">
      <alignment horizontal="center" vertical="center" wrapText="1"/>
    </xf>
    <xf numFmtId="0" fontId="0" fillId="4" borderId="9" xfId="0" applyNumberFormat="1" applyFill="1" applyBorder="1" applyAlignment="1">
      <alignment horizontal="center" vertical="center" wrapText="1"/>
    </xf>
    <xf numFmtId="0" fontId="0" fillId="4" borderId="29" xfId="0" applyNumberFormat="1" applyFill="1" applyBorder="1" applyAlignment="1">
      <alignment horizontal="center" vertical="center" wrapText="1"/>
    </xf>
    <xf numFmtId="0" fontId="0" fillId="4" borderId="54" xfId="0" applyNumberFormat="1" applyFill="1" applyBorder="1" applyAlignment="1">
      <alignment horizontal="center" vertical="center" wrapText="1"/>
    </xf>
    <xf numFmtId="0" fontId="0" fillId="4" borderId="58" xfId="0" applyNumberFormat="1" applyFill="1" applyBorder="1" applyAlignment="1">
      <alignment horizontal="center" vertical="center" wrapText="1"/>
    </xf>
    <xf numFmtId="0" fontId="33" fillId="0" borderId="45" xfId="0" applyNumberFormat="1" applyFont="1" applyBorder="1" applyAlignment="1">
      <alignment horizontal="center" vertical="top" wrapText="1"/>
    </xf>
    <xf numFmtId="0" fontId="33" fillId="0" borderId="70" xfId="0" applyNumberFormat="1" applyFont="1" applyBorder="1" applyAlignment="1">
      <alignment horizontal="center" vertical="top" wrapText="1"/>
    </xf>
    <xf numFmtId="0" fontId="33" fillId="0" borderId="46" xfId="0" applyNumberFormat="1" applyFont="1" applyBorder="1" applyAlignment="1">
      <alignment horizontal="center" vertical="top" wrapText="1"/>
    </xf>
    <xf numFmtId="0" fontId="0" fillId="4" borderId="55" xfId="0" applyNumberFormat="1" applyFill="1" applyBorder="1" applyAlignment="1">
      <alignment horizontal="center" vertical="center" wrapText="1"/>
    </xf>
    <xf numFmtId="0" fontId="34" fillId="10" borderId="63" xfId="0" applyNumberFormat="1" applyFont="1" applyFill="1" applyBorder="1" applyAlignment="1">
      <alignment horizontal="center" vertical="top" wrapText="1"/>
    </xf>
    <xf numFmtId="0" fontId="34" fillId="10" borderId="58" xfId="0" applyNumberFormat="1" applyFont="1" applyFill="1" applyBorder="1" applyAlignment="1">
      <alignment horizontal="center" vertical="top" wrapText="1"/>
    </xf>
    <xf numFmtId="0" fontId="34" fillId="10" borderId="59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 applyProtection="1">
      <alignment horizontal="center" vertical="center"/>
      <protection locked="0"/>
    </xf>
    <xf numFmtId="0" fontId="35" fillId="13" borderId="54" xfId="0" applyNumberFormat="1" applyFont="1" applyFill="1" applyBorder="1" applyAlignment="1">
      <alignment horizontal="center" vertical="center" wrapText="1"/>
    </xf>
    <xf numFmtId="0" fontId="35" fillId="13" borderId="55" xfId="0" applyNumberFormat="1" applyFont="1" applyFill="1" applyBorder="1" applyAlignment="1">
      <alignment horizontal="center" vertical="center" wrapText="1"/>
    </xf>
    <xf numFmtId="0" fontId="35" fillId="13" borderId="28" xfId="0" applyNumberFormat="1" applyFont="1" applyFill="1" applyBorder="1" applyAlignment="1">
      <alignment horizontal="center" vertical="center" wrapText="1"/>
    </xf>
    <xf numFmtId="0" fontId="35" fillId="13" borderId="29" xfId="0" applyNumberFormat="1" applyFont="1" applyFill="1" applyBorder="1" applyAlignment="1">
      <alignment horizontal="center" vertical="center" wrapText="1"/>
    </xf>
    <xf numFmtId="0" fontId="35" fillId="13" borderId="58" xfId="0" applyNumberFormat="1" applyFont="1" applyFill="1" applyBorder="1" applyAlignment="1">
      <alignment horizontal="center" vertical="center" wrapText="1"/>
    </xf>
    <xf numFmtId="0" fontId="35" fillId="13" borderId="35" xfId="0" applyNumberFormat="1" applyFont="1" applyFill="1" applyBorder="1" applyAlignment="1">
      <alignment horizontal="center" vertical="center" wrapText="1"/>
    </xf>
    <xf numFmtId="0" fontId="35" fillId="13" borderId="37" xfId="0" applyNumberFormat="1" applyFont="1" applyFill="1" applyBorder="1" applyAlignment="1">
      <alignment horizontal="center" vertical="center" wrapText="1"/>
    </xf>
    <xf numFmtId="0" fontId="35" fillId="13" borderId="61" xfId="0" applyNumberFormat="1" applyFont="1" applyFill="1" applyBorder="1" applyAlignment="1">
      <alignment horizontal="center" vertical="center" wrapText="1"/>
    </xf>
    <xf numFmtId="0" fontId="35" fillId="13" borderId="56" xfId="0" applyNumberFormat="1" applyFont="1" applyFill="1" applyBorder="1" applyAlignment="1">
      <alignment horizontal="center" vertical="center" wrapText="1"/>
    </xf>
    <xf numFmtId="0" fontId="35" fillId="10" borderId="48" xfId="0" applyNumberFormat="1" applyFont="1" applyFill="1" applyBorder="1" applyAlignment="1">
      <alignment horizontal="center" vertical="top" wrapText="1"/>
    </xf>
    <xf numFmtId="0" fontId="35" fillId="10" borderId="9" xfId="0" applyNumberFormat="1" applyFont="1" applyFill="1" applyBorder="1" applyAlignment="1">
      <alignment horizontal="center" vertical="top" wrapText="1"/>
    </xf>
    <xf numFmtId="0" fontId="35" fillId="10" borderId="60" xfId="0" applyNumberFormat="1" applyFont="1" applyFill="1" applyBorder="1" applyAlignment="1">
      <alignment horizontal="center" vertical="top" wrapText="1"/>
    </xf>
    <xf numFmtId="0" fontId="35" fillId="13" borderId="28" xfId="0" applyNumberFormat="1" applyFont="1" applyFill="1" applyBorder="1" applyAlignment="1">
      <alignment horizontal="center" vertical="top" wrapText="1"/>
    </xf>
    <xf numFmtId="0" fontId="35" fillId="13" borderId="30" xfId="0" applyNumberFormat="1" applyFont="1" applyFill="1" applyBorder="1" applyAlignment="1">
      <alignment horizontal="center" vertical="top" wrapText="1"/>
    </xf>
    <xf numFmtId="0" fontId="35" fillId="13" borderId="9" xfId="0" applyNumberFormat="1" applyFont="1" applyFill="1" applyBorder="1" applyAlignment="1">
      <alignment horizontal="center" vertical="top" wrapText="1"/>
    </xf>
    <xf numFmtId="0" fontId="35" fillId="13" borderId="31" xfId="0" applyNumberFormat="1" applyFont="1" applyFill="1" applyBorder="1" applyAlignment="1">
      <alignment horizontal="center" vertical="top" wrapText="1"/>
    </xf>
    <xf numFmtId="0" fontId="35" fillId="13" borderId="29" xfId="0" applyNumberFormat="1" applyFont="1" applyFill="1" applyBorder="1" applyAlignment="1">
      <alignment horizontal="center" vertical="top" wrapText="1"/>
    </xf>
    <xf numFmtId="0" fontId="35" fillId="13" borderId="32" xfId="0" applyNumberFormat="1" applyFont="1" applyFill="1" applyBorder="1" applyAlignment="1">
      <alignment horizontal="center" vertical="top" wrapText="1"/>
    </xf>
    <xf numFmtId="0" fontId="32" fillId="0" borderId="35" xfId="0" applyNumberFormat="1" applyFont="1" applyBorder="1" applyAlignment="1">
      <alignment horizontal="center" vertical="top" wrapText="1"/>
    </xf>
    <xf numFmtId="0" fontId="32" fillId="0" borderId="37" xfId="0" applyNumberFormat="1" applyFont="1" applyBorder="1" applyAlignment="1">
      <alignment horizontal="center" vertical="top" wrapText="1"/>
    </xf>
    <xf numFmtId="0" fontId="32" fillId="10" borderId="33" xfId="0" applyNumberFormat="1" applyFont="1" applyFill="1" applyBorder="1" applyAlignment="1">
      <alignment horizontal="center" vertical="top" wrapText="1"/>
    </xf>
    <xf numFmtId="0" fontId="32" fillId="10" borderId="34" xfId="0" applyNumberFormat="1" applyFont="1" applyFill="1" applyBorder="1" applyAlignment="1">
      <alignment horizontal="center" vertical="top" wrapText="1"/>
    </xf>
    <xf numFmtId="49" fontId="5" fillId="0" borderId="31" xfId="0" applyNumberFormat="1" applyFont="1" applyBorder="1" applyAlignment="1" applyProtection="1">
      <alignment horizontal="center" vertical="center" wrapText="1"/>
      <protection locked="0"/>
    </xf>
    <xf numFmtId="0" fontId="27" fillId="0" borderId="0" xfId="0" applyFont="1" applyAlignment="1">
      <alignment horizontal="center" vertical="center"/>
    </xf>
    <xf numFmtId="49" fontId="31" fillId="4" borderId="65" xfId="0" applyNumberFormat="1" applyFont="1" applyFill="1" applyBorder="1" applyAlignment="1">
      <alignment horizontal="center" vertical="center"/>
    </xf>
    <xf numFmtId="49" fontId="31" fillId="4" borderId="66" xfId="0" applyNumberFormat="1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4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0000"/>
      </font>
      <fill>
        <patternFill patternType="solid">
          <fgColor indexed="16"/>
          <bgColor indexed="1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0000"/>
      </font>
      <fill>
        <patternFill patternType="solid">
          <fgColor indexed="16"/>
          <bgColor indexed="17"/>
        </patternFill>
      </fill>
    </dxf>
    <dxf>
      <font>
        <color rgb="FF000000"/>
      </font>
      <fill>
        <patternFill patternType="solid">
          <fgColor indexed="16"/>
          <bgColor indexed="17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strike val="0"/>
        <color theme="1"/>
      </font>
      <fill>
        <patternFill>
          <bgColor theme="6" tint="0.79998168889431442"/>
        </patternFill>
      </fill>
    </dxf>
    <dxf>
      <font>
        <b/>
        <i val="0"/>
        <strike val="0"/>
        <color theme="0"/>
      </font>
      <fill>
        <patternFill>
          <bgColor theme="0" tint="-0.499984740745262"/>
        </patternFill>
      </fill>
    </dxf>
    <dxf>
      <font>
        <color rgb="FF000000"/>
      </font>
      <fill>
        <patternFill patternType="solid">
          <fgColor indexed="16"/>
          <bgColor indexed="17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strike val="0"/>
        <color theme="4"/>
      </font>
      <fill>
        <patternFill>
          <bgColor theme="6" tint="0.79998168889431442"/>
        </patternFill>
      </fill>
    </dxf>
    <dxf>
      <font>
        <b/>
        <i val="0"/>
        <strike val="0"/>
        <color theme="4" tint="0.79998168889431442"/>
      </font>
      <fill>
        <patternFill>
          <bgColor theme="0" tint="-0.499984740745262"/>
        </patternFill>
      </fill>
    </dxf>
    <dxf>
      <font>
        <color rgb="FF000000"/>
      </font>
      <fill>
        <patternFill patternType="solid">
          <fgColor indexed="16"/>
          <bgColor indexed="17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strike val="0"/>
        <color rgb="FFC00000"/>
      </font>
      <fill>
        <patternFill>
          <bgColor theme="6" tint="0.79998168889431442"/>
        </patternFill>
      </fill>
    </dxf>
    <dxf>
      <font>
        <b/>
        <i val="0"/>
        <strike val="0"/>
        <color theme="8" tint="0.39994506668294322"/>
      </font>
      <fill>
        <patternFill>
          <bgColor theme="0" tint="-0.499984740745262"/>
        </patternFill>
      </fill>
    </dxf>
    <dxf>
      <font>
        <color rgb="FF000000"/>
      </font>
      <fill>
        <patternFill patternType="solid">
          <fgColor indexed="16"/>
          <bgColor indexed="1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b/>
        <i val="0"/>
        <strike val="0"/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0000"/>
      </font>
      <fill>
        <patternFill patternType="solid">
          <fgColor indexed="16"/>
          <bgColor indexed="1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0000"/>
      </font>
      <fill>
        <patternFill patternType="solid">
          <fgColor indexed="16"/>
          <bgColor indexed="1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0000"/>
      </font>
      <fill>
        <patternFill patternType="solid">
          <fgColor indexed="16"/>
          <bgColor indexed="1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0000"/>
      </font>
      <fill>
        <patternFill patternType="solid">
          <fgColor indexed="16"/>
          <bgColor indexed="1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0000"/>
      </font>
      <fill>
        <patternFill patternType="solid">
          <fgColor indexed="16"/>
          <bgColor indexed="1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0000"/>
      </font>
      <fill>
        <patternFill patternType="solid">
          <fgColor indexed="16"/>
          <bgColor indexed="1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0F1BFF"/>
      <rgbColor rgb="FFBDC0BF"/>
      <rgbColor rgb="FFA5A5A5"/>
      <rgbColor rgb="FF020201"/>
      <rgbColor rgb="FF0432FF"/>
      <rgbColor rgb="FFFEFE9F"/>
      <rgbColor rgb="FF3F3F3F"/>
      <rgbColor rgb="00000000"/>
      <rgbColor rgb="E5FF9781"/>
      <rgbColor rgb="FFDBDBDB"/>
      <rgbColor rgb="FFA6A6A6"/>
      <rgbColor rgb="FFFCF305"/>
      <rgbColor rgb="FFFDFDC7"/>
      <rgbColor rgb="FFD7FDD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432FF"/>
      <color rgb="FF945200"/>
      <color rgb="FF929000"/>
      <color rgb="FFD883FF"/>
      <color rgb="FFFF85FF"/>
      <color rgb="FFFF8AD8"/>
      <color rgb="FF0118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254001</xdr:colOff>
      <xdr:row>37</xdr:row>
      <xdr:rowOff>50800</xdr:rowOff>
    </xdr:from>
    <xdr:to>
      <xdr:col>22</xdr:col>
      <xdr:colOff>177801</xdr:colOff>
      <xdr:row>39</xdr:row>
      <xdr:rowOff>232996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95FCE8B-B7A8-A341-ADBB-E5DE68258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06301" y="9867900"/>
          <a:ext cx="673100" cy="6901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375478</xdr:colOff>
      <xdr:row>29</xdr:row>
      <xdr:rowOff>55800</xdr:rowOff>
    </xdr:from>
    <xdr:to>
      <xdr:col>21</xdr:col>
      <xdr:colOff>187738</xdr:colOff>
      <xdr:row>40</xdr:row>
      <xdr:rowOff>118166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9B4B62A-7EB7-2781-FE5D-CE955603D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35304" y="7488061"/>
          <a:ext cx="3611217" cy="3022018"/>
        </a:xfrm>
        <a:prstGeom prst="rect">
          <a:avLst/>
        </a:prstGeom>
      </xdr:spPr>
    </xdr:pic>
    <xdr:clientData/>
  </xdr:twoCellAnchor>
  <xdr:twoCellAnchor editAs="oneCell">
    <xdr:from>
      <xdr:col>20</xdr:col>
      <xdr:colOff>254001</xdr:colOff>
      <xdr:row>37</xdr:row>
      <xdr:rowOff>50800</xdr:rowOff>
    </xdr:from>
    <xdr:to>
      <xdr:col>22</xdr:col>
      <xdr:colOff>177801</xdr:colOff>
      <xdr:row>39</xdr:row>
      <xdr:rowOff>232996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70F6097-A6F1-3E48-9C11-F571DFF5D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95468" y="9652000"/>
          <a:ext cx="685800" cy="6901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279E5-F52B-4E4C-A054-38A54D9965B2}">
  <sheetPr>
    <tabColor theme="8"/>
    <pageSetUpPr fitToPage="1"/>
  </sheetPr>
  <dimension ref="A1:GK40"/>
  <sheetViews>
    <sheetView showGridLines="0" zoomScaleNormal="75" workbookViewId="0">
      <pane xSplit="1" ySplit="4" topLeftCell="B5" activePane="bottomRight" state="frozen"/>
      <selection pane="topRight"/>
      <selection pane="bottomLeft"/>
      <selection pane="bottomRight" sqref="A1:U1"/>
    </sheetView>
  </sheetViews>
  <sheetFormatPr baseColWidth="10" defaultColWidth="16.33203125" defaultRowHeight="20" customHeight="1"/>
  <cols>
    <col min="1" max="1" width="10.33203125" style="1" customWidth="1"/>
    <col min="2" max="2" width="6.1640625" style="1" customWidth="1"/>
    <col min="3" max="3" width="25.5" style="1" customWidth="1"/>
    <col min="4" max="4" width="22.83203125" style="1" customWidth="1"/>
    <col min="5" max="5" width="11.6640625" style="1" bestFit="1" customWidth="1"/>
    <col min="6" max="6" width="8" style="1" bestFit="1" customWidth="1"/>
    <col min="7" max="7" width="7.33203125" bestFit="1" customWidth="1"/>
    <col min="8" max="10" width="7.6640625" style="1" bestFit="1" customWidth="1"/>
    <col min="11" max="11" width="2" style="1" customWidth="1"/>
    <col min="12" max="13" width="5.5" style="1" bestFit="1" customWidth="1"/>
    <col min="14" max="14" width="4.5" style="1" bestFit="1" customWidth="1"/>
    <col min="15" max="15" width="5" style="1" bestFit="1" customWidth="1"/>
    <col min="16" max="16" width="5.5" style="1" bestFit="1" customWidth="1"/>
    <col min="17" max="17" width="4.1640625" style="1" bestFit="1" customWidth="1"/>
    <col min="18" max="18" width="5" style="1" bestFit="1" customWidth="1"/>
    <col min="19" max="19" width="5.5" style="1" bestFit="1" customWidth="1"/>
    <col min="20" max="20" width="4.1640625" style="1" bestFit="1" customWidth="1"/>
    <col min="21" max="21" width="4.83203125" style="17" customWidth="1"/>
    <col min="22" max="22" width="5" style="17" bestFit="1" customWidth="1"/>
    <col min="23" max="23" width="3.6640625" style="17" customWidth="1"/>
    <col min="25" max="193" width="16.33203125" style="17"/>
    <col min="194" max="16384" width="16.33203125" style="1"/>
  </cols>
  <sheetData>
    <row r="1" spans="1:23" ht="27.75" customHeight="1" thickBot="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</row>
    <row r="2" spans="1:23" ht="27.75" customHeight="1" thickBot="1">
      <c r="A2" s="190" t="s">
        <v>4</v>
      </c>
      <c r="B2" s="193" t="s">
        <v>65</v>
      </c>
      <c r="C2" s="193" t="s">
        <v>24</v>
      </c>
      <c r="D2" s="196" t="s">
        <v>58</v>
      </c>
      <c r="E2" s="196" t="s">
        <v>59</v>
      </c>
      <c r="F2" s="199" t="s">
        <v>69</v>
      </c>
      <c r="G2" s="200"/>
      <c r="H2" s="205" t="s">
        <v>20</v>
      </c>
      <c r="I2" s="205"/>
      <c r="J2" s="206"/>
      <c r="K2" s="35"/>
      <c r="L2" s="183" t="s">
        <v>25</v>
      </c>
      <c r="M2" s="184"/>
      <c r="N2" s="184"/>
      <c r="O2" s="185"/>
      <c r="P2" s="183" t="s">
        <v>27</v>
      </c>
      <c r="Q2" s="184"/>
      <c r="R2" s="185"/>
      <c r="S2" s="183" t="s">
        <v>26</v>
      </c>
      <c r="T2" s="184"/>
      <c r="U2" s="184"/>
      <c r="V2" s="185"/>
    </row>
    <row r="3" spans="1:23" ht="32.75" customHeight="1" thickBot="1">
      <c r="A3" s="191"/>
      <c r="B3" s="194"/>
      <c r="C3" s="194"/>
      <c r="D3" s="197"/>
      <c r="E3" s="197"/>
      <c r="F3" s="201"/>
      <c r="G3" s="202"/>
      <c r="H3" s="207"/>
      <c r="I3" s="207"/>
      <c r="J3" s="208"/>
      <c r="K3" s="35"/>
      <c r="L3" s="23" t="s">
        <v>1</v>
      </c>
      <c r="M3" s="18" t="s">
        <v>1</v>
      </c>
      <c r="N3" s="19" t="s">
        <v>2</v>
      </c>
      <c r="O3" s="24" t="s">
        <v>3</v>
      </c>
      <c r="P3" s="186"/>
      <c r="Q3" s="187"/>
      <c r="R3" s="188"/>
      <c r="S3" s="186"/>
      <c r="T3" s="187"/>
      <c r="U3" s="187"/>
      <c r="V3" s="188"/>
    </row>
    <row r="4" spans="1:23" ht="15" customHeight="1" thickBot="1">
      <c r="A4" s="192"/>
      <c r="B4" s="195"/>
      <c r="C4" s="195"/>
      <c r="D4" s="198"/>
      <c r="E4" s="198"/>
      <c r="F4" s="203"/>
      <c r="G4" s="204"/>
      <c r="H4" s="102" t="s">
        <v>1</v>
      </c>
      <c r="I4" s="21" t="s">
        <v>2</v>
      </c>
      <c r="J4" s="22" t="s">
        <v>3</v>
      </c>
      <c r="K4" s="36"/>
      <c r="L4" s="25" t="s">
        <v>5</v>
      </c>
      <c r="M4" s="20" t="s">
        <v>6</v>
      </c>
      <c r="N4" s="20" t="s">
        <v>6</v>
      </c>
      <c r="O4" s="26" t="s">
        <v>6</v>
      </c>
      <c r="P4" s="44" t="s">
        <v>1</v>
      </c>
      <c r="Q4" s="45" t="s">
        <v>2</v>
      </c>
      <c r="R4" s="46" t="s">
        <v>3</v>
      </c>
      <c r="S4" s="23" t="s">
        <v>1</v>
      </c>
      <c r="T4" s="63" t="s">
        <v>2</v>
      </c>
      <c r="U4" s="58" t="s">
        <v>2</v>
      </c>
      <c r="V4" s="46" t="s">
        <v>3</v>
      </c>
    </row>
    <row r="5" spans="1:23" ht="19.75" customHeight="1" thickBot="1">
      <c r="A5" s="166" t="s">
        <v>35</v>
      </c>
      <c r="B5" s="109">
        <v>2</v>
      </c>
      <c r="C5" s="99" t="s">
        <v>7</v>
      </c>
      <c r="D5" s="100" t="s">
        <v>66</v>
      </c>
      <c r="E5" s="101" t="s">
        <v>61</v>
      </c>
      <c r="F5" s="209" t="s">
        <v>28</v>
      </c>
      <c r="G5" s="210"/>
      <c r="H5" s="103">
        <v>45</v>
      </c>
      <c r="I5" s="61">
        <v>30</v>
      </c>
      <c r="J5" s="62">
        <v>25</v>
      </c>
      <c r="K5" s="36"/>
      <c r="L5" s="27">
        <f>IFERROR(VLOOKUP($F5,'Variables Règlement'!$A$4:$F$7,3,FALSE)," ")</f>
        <v>10</v>
      </c>
      <c r="M5" s="16">
        <f>IFERROR(VLOOKUP($F5,'Variables Règlement'!$A$4:$F$7,4,FALSE)," ")</f>
        <v>45</v>
      </c>
      <c r="N5" s="16">
        <f>IFERROR(VLOOKUP($F5,'Variables Règlement'!$A$4:$F$7,5,FALSE)," ")</f>
        <v>30</v>
      </c>
      <c r="O5" s="65">
        <f>IFERROR(VLOOKUP($F5,'Variables Règlement'!$A$4:$F$7,6,FALSE)," ")</f>
        <v>25</v>
      </c>
      <c r="P5" s="56" t="b">
        <f>IF(F5=0," ",IF(H5=0," ",AND(H5&gt;=L5,H5&lt;=M5)))</f>
        <v>1</v>
      </c>
      <c r="Q5" s="57" t="b">
        <f>IF(F5=0," ",IF(I5=0," ",AND(I5&gt;=5,I5&lt;=N5)))</f>
        <v>1</v>
      </c>
      <c r="R5" s="68" t="b">
        <f>IF(J5=0," ",AND(J5&gt;=5,J5&lt;=O5))</f>
        <v>1</v>
      </c>
      <c r="S5" s="211" t="str">
        <f t="shared" ref="S5:S29" si="0">IF(H5=0," ",IF(AND((H5&gt;=I5),(H5-I5&lt;=15)),"ok","Hors Fourchette"))</f>
        <v>ok</v>
      </c>
      <c r="T5" s="212"/>
      <c r="U5" s="212" t="str">
        <f t="shared" ref="U5:U29" si="1">IF(I5=0," ",IF(AND((I5&gt;=J5),(I5-J5&lt;=15),J5&gt;=5),"ok","Hors Fourchette"))</f>
        <v>ok</v>
      </c>
      <c r="V5" s="213"/>
    </row>
    <row r="6" spans="1:23" ht="20.75" customHeight="1">
      <c r="A6" s="167">
        <v>1</v>
      </c>
      <c r="B6" s="168"/>
      <c r="C6" s="169"/>
      <c r="D6" s="169"/>
      <c r="E6" s="169"/>
      <c r="F6" s="214"/>
      <c r="G6" s="215"/>
      <c r="H6" s="150"/>
      <c r="I6" s="151"/>
      <c r="J6" s="152"/>
      <c r="K6" s="37"/>
      <c r="L6" s="27" t="str">
        <f>IFERROR(VLOOKUP($F6,'Variables Règlement'!$A$4:$F$7,3,FALSE)," ")</f>
        <v xml:space="preserve"> </v>
      </c>
      <c r="M6" s="16" t="str">
        <f>IFERROR(VLOOKUP($F6,'Variables Règlement'!$A$4:$F$7,4,FALSE)," ")</f>
        <v xml:space="preserve"> </v>
      </c>
      <c r="N6" s="16" t="str">
        <f>IFERROR(VLOOKUP($F6,'Variables Règlement'!$A$4:$F$7,5,FALSE)," ")</f>
        <v xml:space="preserve"> </v>
      </c>
      <c r="O6" s="65" t="str">
        <f>IFERROR(VLOOKUP($F6,'Variables Règlement'!$A$4:$F$7,6,FALSE)," ")</f>
        <v xml:space="preserve"> </v>
      </c>
      <c r="P6" s="56" t="str">
        <f>IF(F6=0," ",IF(H6=0," ",AND(H6&gt;=L6,H6&lt;=M6)))</f>
        <v xml:space="preserve"> </v>
      </c>
      <c r="Q6" s="57" t="str">
        <f>IF(F6=0," ",IF(I6=0," ",AND(I6&gt;=5,I6&lt;=N6)))</f>
        <v xml:space="preserve"> </v>
      </c>
      <c r="R6" s="68" t="str">
        <f>IF(J6=0," ",AND(J6&gt;=5,J6&lt;=O6))</f>
        <v xml:space="preserve"> </v>
      </c>
      <c r="S6" s="216" t="str">
        <f t="shared" si="0"/>
        <v xml:space="preserve"> </v>
      </c>
      <c r="T6" s="217"/>
      <c r="U6" s="217" t="str">
        <f t="shared" si="1"/>
        <v xml:space="preserve"> </v>
      </c>
      <c r="V6" s="218"/>
      <c r="W6" s="1"/>
    </row>
    <row r="7" spans="1:23" ht="20.75" customHeight="1">
      <c r="A7" s="97">
        <v>2</v>
      </c>
      <c r="B7" s="110"/>
      <c r="C7" s="153"/>
      <c r="D7" s="153"/>
      <c r="E7" s="154"/>
      <c r="F7" s="219"/>
      <c r="G7" s="220"/>
      <c r="H7" s="155"/>
      <c r="I7" s="156"/>
      <c r="J7" s="157"/>
      <c r="K7" s="37"/>
      <c r="L7" s="28" t="str">
        <f>IFERROR(VLOOKUP($F7,'Variables Règlement'!$A$4:$F$7,3,FALSE)," ")</f>
        <v xml:space="preserve"> </v>
      </c>
      <c r="M7" s="15" t="str">
        <f>IFERROR(VLOOKUP($F7,'Variables Règlement'!$A$4:$F$7,4,FALSE)," ")</f>
        <v xml:space="preserve"> </v>
      </c>
      <c r="N7" s="15" t="str">
        <f>IFERROR(VLOOKUP($F7,'Variables Règlement'!$A$4:$F$7,5,FALSE)," ")</f>
        <v xml:space="preserve"> </v>
      </c>
      <c r="O7" s="66" t="str">
        <f>IFERROR(VLOOKUP($F7,'Variables Règlement'!$A$4:$F$7,6,FALSE)," ")</f>
        <v xml:space="preserve"> </v>
      </c>
      <c r="P7" s="53" t="str">
        <f t="shared" ref="P7:P29" si="2">IF(F7=0," ",IF(H7=0," ",AND(H7&gt;=L7,H7&lt;=M7)))</f>
        <v xml:space="preserve"> </v>
      </c>
      <c r="Q7" s="52" t="str">
        <f t="shared" ref="Q7:Q29" si="3">IF(F7=0," ",IF(I7=0," ",AND(I7&gt;=5,I7&lt;=N7)))</f>
        <v xml:space="preserve"> </v>
      </c>
      <c r="R7" s="69" t="str">
        <f t="shared" ref="R7:R29" si="4">IF(J7=0," ",AND(J7&gt;=5,J7&lt;=O7))</f>
        <v xml:space="preserve"> </v>
      </c>
      <c r="S7" s="216" t="str">
        <f t="shared" si="0"/>
        <v xml:space="preserve"> </v>
      </c>
      <c r="T7" s="217"/>
      <c r="U7" s="217" t="str">
        <f t="shared" si="1"/>
        <v xml:space="preserve"> </v>
      </c>
      <c r="V7" s="218"/>
    </row>
    <row r="8" spans="1:23" ht="20.75" customHeight="1">
      <c r="A8" s="97">
        <v>3</v>
      </c>
      <c r="B8" s="110"/>
      <c r="C8" s="158"/>
      <c r="D8" s="158"/>
      <c r="E8" s="149"/>
      <c r="F8" s="219"/>
      <c r="G8" s="220"/>
      <c r="H8" s="155"/>
      <c r="I8" s="156"/>
      <c r="J8" s="157"/>
      <c r="K8" s="37"/>
      <c r="L8" s="28" t="str">
        <f>IFERROR(VLOOKUP($F8,'Variables Règlement'!$A$4:$F$7,3,FALSE)," ")</f>
        <v xml:space="preserve"> </v>
      </c>
      <c r="M8" s="15" t="str">
        <f>IFERROR(VLOOKUP($F8,'Variables Règlement'!$A$4:$F$7,4,FALSE)," ")</f>
        <v xml:space="preserve"> </v>
      </c>
      <c r="N8" s="15" t="str">
        <f>IFERROR(VLOOKUP($F8,'Variables Règlement'!$A$4:$F$7,5,FALSE)," ")</f>
        <v xml:space="preserve"> </v>
      </c>
      <c r="O8" s="66" t="str">
        <f>IFERROR(VLOOKUP($F8,'Variables Règlement'!$A$4:$F$7,6,FALSE)," ")</f>
        <v xml:space="preserve"> </v>
      </c>
      <c r="P8" s="53" t="str">
        <f t="shared" si="2"/>
        <v xml:space="preserve"> </v>
      </c>
      <c r="Q8" s="52" t="str">
        <f t="shared" si="3"/>
        <v xml:space="preserve"> </v>
      </c>
      <c r="R8" s="69" t="str">
        <f t="shared" si="4"/>
        <v xml:space="preserve"> </v>
      </c>
      <c r="S8" s="216" t="str">
        <f t="shared" si="0"/>
        <v xml:space="preserve"> </v>
      </c>
      <c r="T8" s="217"/>
      <c r="U8" s="217" t="str">
        <f t="shared" si="1"/>
        <v xml:space="preserve"> </v>
      </c>
      <c r="V8" s="218"/>
    </row>
    <row r="9" spans="1:23" ht="20.75" customHeight="1">
      <c r="A9" s="97">
        <v>4</v>
      </c>
      <c r="B9" s="110"/>
      <c r="C9" s="159"/>
      <c r="D9" s="159"/>
      <c r="E9" s="149"/>
      <c r="F9" s="221"/>
      <c r="G9" s="222"/>
      <c r="H9" s="155"/>
      <c r="I9" s="156"/>
      <c r="J9" s="157"/>
      <c r="K9" s="37"/>
      <c r="L9" s="28" t="str">
        <f>IFERROR(VLOOKUP($F9,'Variables Règlement'!$A$4:$F$7,3,FALSE)," ")</f>
        <v xml:space="preserve"> </v>
      </c>
      <c r="M9" s="15" t="str">
        <f>IFERROR(VLOOKUP($F9,'Variables Règlement'!$A$4:$F$7,4,FALSE)," ")</f>
        <v xml:space="preserve"> </v>
      </c>
      <c r="N9" s="15" t="str">
        <f>IFERROR(VLOOKUP($F9,'Variables Règlement'!$A$4:$F$7,5,FALSE)," ")</f>
        <v xml:space="preserve"> </v>
      </c>
      <c r="O9" s="66" t="str">
        <f>IFERROR(VLOOKUP($F9,'Variables Règlement'!$A$4:$F$7,6,FALSE)," ")</f>
        <v xml:space="preserve"> </v>
      </c>
      <c r="P9" s="53" t="str">
        <f t="shared" si="2"/>
        <v xml:space="preserve"> </v>
      </c>
      <c r="Q9" s="52" t="str">
        <f t="shared" si="3"/>
        <v xml:space="preserve"> </v>
      </c>
      <c r="R9" s="69" t="str">
        <f t="shared" si="4"/>
        <v xml:space="preserve"> </v>
      </c>
      <c r="S9" s="216" t="str">
        <f t="shared" si="0"/>
        <v xml:space="preserve"> </v>
      </c>
      <c r="T9" s="217"/>
      <c r="U9" s="217" t="str">
        <f t="shared" si="1"/>
        <v xml:space="preserve"> </v>
      </c>
      <c r="V9" s="218"/>
    </row>
    <row r="10" spans="1:23" ht="20.75" customHeight="1">
      <c r="A10" s="97">
        <v>5</v>
      </c>
      <c r="B10" s="110"/>
      <c r="C10" s="158"/>
      <c r="D10" s="158"/>
      <c r="E10" s="149"/>
      <c r="F10" s="221"/>
      <c r="G10" s="222"/>
      <c r="H10" s="155"/>
      <c r="I10" s="156"/>
      <c r="J10" s="157"/>
      <c r="K10" s="37"/>
      <c r="L10" s="28" t="str">
        <f>IFERROR(VLOOKUP($F10,'Variables Règlement'!$A$4:$F$7,3,FALSE)," ")</f>
        <v xml:space="preserve"> </v>
      </c>
      <c r="M10" s="15" t="str">
        <f>IFERROR(VLOOKUP($F10,'Variables Règlement'!$A$4:$F$7,4,FALSE)," ")</f>
        <v xml:space="preserve"> </v>
      </c>
      <c r="N10" s="15" t="str">
        <f>IFERROR(VLOOKUP($F10,'Variables Règlement'!$A$4:$F$7,5,FALSE)," ")</f>
        <v xml:space="preserve"> </v>
      </c>
      <c r="O10" s="66" t="str">
        <f>IFERROR(VLOOKUP($F10,'Variables Règlement'!$A$4:$F$7,6,FALSE)," ")</f>
        <v xml:space="preserve"> </v>
      </c>
      <c r="P10" s="53" t="str">
        <f t="shared" si="2"/>
        <v xml:space="preserve"> </v>
      </c>
      <c r="Q10" s="52" t="str">
        <f t="shared" si="3"/>
        <v xml:space="preserve"> </v>
      </c>
      <c r="R10" s="69" t="str">
        <f t="shared" si="4"/>
        <v xml:space="preserve"> </v>
      </c>
      <c r="S10" s="216" t="str">
        <f t="shared" si="0"/>
        <v xml:space="preserve"> </v>
      </c>
      <c r="T10" s="217"/>
      <c r="U10" s="217" t="str">
        <f t="shared" si="1"/>
        <v xml:space="preserve"> </v>
      </c>
      <c r="V10" s="218"/>
    </row>
    <row r="11" spans="1:23" ht="20.75" customHeight="1">
      <c r="A11" s="97">
        <v>6</v>
      </c>
      <c r="B11" s="110"/>
      <c r="C11" s="158"/>
      <c r="D11" s="158"/>
      <c r="E11" s="149"/>
      <c r="F11" s="221"/>
      <c r="G11" s="222"/>
      <c r="H11" s="155"/>
      <c r="I11" s="156"/>
      <c r="J11" s="157"/>
      <c r="K11" s="37"/>
      <c r="L11" s="28" t="str">
        <f>IFERROR(VLOOKUP($F11,'Variables Règlement'!$A$4:$F$7,3,FALSE)," ")</f>
        <v xml:space="preserve"> </v>
      </c>
      <c r="M11" s="15" t="str">
        <f>IFERROR(VLOOKUP($F11,'Variables Règlement'!$A$4:$F$7,4,FALSE)," ")</f>
        <v xml:space="preserve"> </v>
      </c>
      <c r="N11" s="15" t="str">
        <f>IFERROR(VLOOKUP($F11,'Variables Règlement'!$A$4:$F$7,5,FALSE)," ")</f>
        <v xml:space="preserve"> </v>
      </c>
      <c r="O11" s="66" t="str">
        <f>IFERROR(VLOOKUP($F11,'Variables Règlement'!$A$4:$F$7,6,FALSE)," ")</f>
        <v xml:space="preserve"> </v>
      </c>
      <c r="P11" s="53" t="str">
        <f t="shared" si="2"/>
        <v xml:space="preserve"> </v>
      </c>
      <c r="Q11" s="52" t="str">
        <f t="shared" si="3"/>
        <v xml:space="preserve"> </v>
      </c>
      <c r="R11" s="69" t="str">
        <f t="shared" si="4"/>
        <v xml:space="preserve"> </v>
      </c>
      <c r="S11" s="216" t="str">
        <f t="shared" si="0"/>
        <v xml:space="preserve"> </v>
      </c>
      <c r="T11" s="217"/>
      <c r="U11" s="217" t="str">
        <f t="shared" si="1"/>
        <v xml:space="preserve"> </v>
      </c>
      <c r="V11" s="218"/>
    </row>
    <row r="12" spans="1:23" ht="20.75" customHeight="1">
      <c r="A12" s="97">
        <v>7</v>
      </c>
      <c r="B12" s="110"/>
      <c r="C12" s="159"/>
      <c r="D12" s="159"/>
      <c r="E12" s="149"/>
      <c r="F12" s="221"/>
      <c r="G12" s="222"/>
      <c r="H12" s="155"/>
      <c r="I12" s="156"/>
      <c r="J12" s="157"/>
      <c r="K12" s="37"/>
      <c r="L12" s="28" t="str">
        <f>IFERROR(VLOOKUP($F12,'Variables Règlement'!$A$4:$F$7,3,FALSE)," ")</f>
        <v xml:space="preserve"> </v>
      </c>
      <c r="M12" s="15" t="str">
        <f>IFERROR(VLOOKUP($F12,'Variables Règlement'!$A$4:$F$7,4,FALSE)," ")</f>
        <v xml:space="preserve"> </v>
      </c>
      <c r="N12" s="15" t="str">
        <f>IFERROR(VLOOKUP($F12,'Variables Règlement'!$A$4:$F$7,5,FALSE)," ")</f>
        <v xml:space="preserve"> </v>
      </c>
      <c r="O12" s="66" t="str">
        <f>IFERROR(VLOOKUP($F12,'Variables Règlement'!$A$4:$F$7,6,FALSE)," ")</f>
        <v xml:space="preserve"> </v>
      </c>
      <c r="P12" s="53" t="str">
        <f t="shared" si="2"/>
        <v xml:space="preserve"> </v>
      </c>
      <c r="Q12" s="52" t="str">
        <f t="shared" si="3"/>
        <v xml:space="preserve"> </v>
      </c>
      <c r="R12" s="69" t="str">
        <f t="shared" si="4"/>
        <v xml:space="preserve"> </v>
      </c>
      <c r="S12" s="216" t="str">
        <f t="shared" si="0"/>
        <v xml:space="preserve"> </v>
      </c>
      <c r="T12" s="217"/>
      <c r="U12" s="217" t="str">
        <f t="shared" si="1"/>
        <v xml:space="preserve"> </v>
      </c>
      <c r="V12" s="218"/>
    </row>
    <row r="13" spans="1:23" ht="20.75" customHeight="1">
      <c r="A13" s="97">
        <v>8</v>
      </c>
      <c r="B13" s="110"/>
      <c r="C13" s="158"/>
      <c r="D13" s="158"/>
      <c r="E13" s="149"/>
      <c r="F13" s="221"/>
      <c r="G13" s="222"/>
      <c r="H13" s="155"/>
      <c r="I13" s="156"/>
      <c r="J13" s="157"/>
      <c r="K13" s="37"/>
      <c r="L13" s="28" t="str">
        <f>IFERROR(VLOOKUP($F13,'Variables Règlement'!$A$4:$F$7,3,FALSE)," ")</f>
        <v xml:space="preserve"> </v>
      </c>
      <c r="M13" s="15" t="str">
        <f>IFERROR(VLOOKUP($F13,'Variables Règlement'!$A$4:$F$7,4,FALSE)," ")</f>
        <v xml:space="preserve"> </v>
      </c>
      <c r="N13" s="15" t="str">
        <f>IFERROR(VLOOKUP($F13,'Variables Règlement'!$A$4:$F$7,5,FALSE)," ")</f>
        <v xml:space="preserve"> </v>
      </c>
      <c r="O13" s="66" t="str">
        <f>IFERROR(VLOOKUP($F13,'Variables Règlement'!$A$4:$F$7,6,FALSE)," ")</f>
        <v xml:space="preserve"> </v>
      </c>
      <c r="P13" s="53" t="str">
        <f t="shared" si="2"/>
        <v xml:space="preserve"> </v>
      </c>
      <c r="Q13" s="52" t="str">
        <f t="shared" si="3"/>
        <v xml:space="preserve"> </v>
      </c>
      <c r="R13" s="69" t="str">
        <f t="shared" si="4"/>
        <v xml:space="preserve"> </v>
      </c>
      <c r="S13" s="216" t="str">
        <f t="shared" si="0"/>
        <v xml:space="preserve"> </v>
      </c>
      <c r="T13" s="217"/>
      <c r="U13" s="217" t="str">
        <f t="shared" si="1"/>
        <v xml:space="preserve"> </v>
      </c>
      <c r="V13" s="218"/>
    </row>
    <row r="14" spans="1:23" ht="20.75" customHeight="1">
      <c r="A14" s="97">
        <v>9</v>
      </c>
      <c r="B14" s="110"/>
      <c r="C14" s="158"/>
      <c r="D14" s="158"/>
      <c r="E14" s="149"/>
      <c r="F14" s="221"/>
      <c r="G14" s="222"/>
      <c r="H14" s="155"/>
      <c r="I14" s="156"/>
      <c r="J14" s="157"/>
      <c r="K14" s="37"/>
      <c r="L14" s="28" t="str">
        <f>IFERROR(VLOOKUP($F14,'Variables Règlement'!$A$4:$F$7,3,FALSE)," ")</f>
        <v xml:space="preserve"> </v>
      </c>
      <c r="M14" s="15" t="str">
        <f>IFERROR(VLOOKUP($F14,'Variables Règlement'!$A$4:$F$7,4,FALSE)," ")</f>
        <v xml:space="preserve"> </v>
      </c>
      <c r="N14" s="15" t="str">
        <f>IFERROR(VLOOKUP($F14,'Variables Règlement'!$A$4:$F$7,5,FALSE)," ")</f>
        <v xml:space="preserve"> </v>
      </c>
      <c r="O14" s="66" t="str">
        <f>IFERROR(VLOOKUP($F14,'Variables Règlement'!$A$4:$F$7,6,FALSE)," ")</f>
        <v xml:space="preserve"> </v>
      </c>
      <c r="P14" s="53" t="str">
        <f t="shared" si="2"/>
        <v xml:space="preserve"> </v>
      </c>
      <c r="Q14" s="52" t="str">
        <f t="shared" si="3"/>
        <v xml:space="preserve"> </v>
      </c>
      <c r="R14" s="69" t="str">
        <f t="shared" si="4"/>
        <v xml:space="preserve"> </v>
      </c>
      <c r="S14" s="216" t="str">
        <f t="shared" si="0"/>
        <v xml:space="preserve"> </v>
      </c>
      <c r="T14" s="217"/>
      <c r="U14" s="217" t="str">
        <f t="shared" si="1"/>
        <v xml:space="preserve"> </v>
      </c>
      <c r="V14" s="218"/>
    </row>
    <row r="15" spans="1:23" ht="20.75" customHeight="1">
      <c r="A15" s="97">
        <v>10</v>
      </c>
      <c r="B15" s="110"/>
      <c r="C15" s="158"/>
      <c r="D15" s="158"/>
      <c r="E15" s="149"/>
      <c r="F15" s="221"/>
      <c r="G15" s="222"/>
      <c r="H15" s="155"/>
      <c r="I15" s="156"/>
      <c r="J15" s="157"/>
      <c r="K15" s="37"/>
      <c r="L15" s="28" t="str">
        <f>IFERROR(VLOOKUP($F15,'Variables Règlement'!$A$4:$F$7,3,FALSE)," ")</f>
        <v xml:space="preserve"> </v>
      </c>
      <c r="M15" s="15" t="str">
        <f>IFERROR(VLOOKUP($F15,'Variables Règlement'!$A$4:$F$7,4,FALSE)," ")</f>
        <v xml:space="preserve"> </v>
      </c>
      <c r="N15" s="15" t="str">
        <f>IFERROR(VLOOKUP($F15,'Variables Règlement'!$A$4:$F$7,5,FALSE)," ")</f>
        <v xml:space="preserve"> </v>
      </c>
      <c r="O15" s="66" t="str">
        <f>IFERROR(VLOOKUP($F15,'Variables Règlement'!$A$4:$F$7,6,FALSE)," ")</f>
        <v xml:space="preserve"> </v>
      </c>
      <c r="P15" s="53" t="str">
        <f t="shared" si="2"/>
        <v xml:space="preserve"> </v>
      </c>
      <c r="Q15" s="52" t="str">
        <f t="shared" si="3"/>
        <v xml:space="preserve"> </v>
      </c>
      <c r="R15" s="69" t="str">
        <f t="shared" si="4"/>
        <v xml:space="preserve"> </v>
      </c>
      <c r="S15" s="216" t="str">
        <f t="shared" si="0"/>
        <v xml:space="preserve"> </v>
      </c>
      <c r="T15" s="217"/>
      <c r="U15" s="217" t="str">
        <f t="shared" si="1"/>
        <v xml:space="preserve"> </v>
      </c>
      <c r="V15" s="218"/>
    </row>
    <row r="16" spans="1:23" ht="20.75" customHeight="1">
      <c r="A16" s="97">
        <v>11</v>
      </c>
      <c r="B16" s="110"/>
      <c r="C16" s="158"/>
      <c r="D16" s="158"/>
      <c r="E16" s="149"/>
      <c r="F16" s="221"/>
      <c r="G16" s="222"/>
      <c r="H16" s="155"/>
      <c r="I16" s="156"/>
      <c r="J16" s="157"/>
      <c r="K16" s="37"/>
      <c r="L16" s="28" t="str">
        <f>IFERROR(VLOOKUP($F16,'Variables Règlement'!$A$4:$F$7,3,FALSE)," ")</f>
        <v xml:space="preserve"> </v>
      </c>
      <c r="M16" s="15" t="str">
        <f>IFERROR(VLOOKUP($F16,'Variables Règlement'!$A$4:$F$7,4,FALSE)," ")</f>
        <v xml:space="preserve"> </v>
      </c>
      <c r="N16" s="15" t="str">
        <f>IFERROR(VLOOKUP($F16,'Variables Règlement'!$A$4:$F$7,5,FALSE)," ")</f>
        <v xml:space="preserve"> </v>
      </c>
      <c r="O16" s="66" t="str">
        <f>IFERROR(VLOOKUP($F16,'Variables Règlement'!$A$4:$F$7,6,FALSE)," ")</f>
        <v xml:space="preserve"> </v>
      </c>
      <c r="P16" s="53" t="str">
        <f t="shared" si="2"/>
        <v xml:space="preserve"> </v>
      </c>
      <c r="Q16" s="52" t="str">
        <f t="shared" si="3"/>
        <v xml:space="preserve"> </v>
      </c>
      <c r="R16" s="69" t="str">
        <f t="shared" si="4"/>
        <v xml:space="preserve"> </v>
      </c>
      <c r="S16" s="216" t="str">
        <f t="shared" si="0"/>
        <v xml:space="preserve"> </v>
      </c>
      <c r="T16" s="217"/>
      <c r="U16" s="217" t="str">
        <f t="shared" si="1"/>
        <v xml:space="preserve"> </v>
      </c>
      <c r="V16" s="218"/>
    </row>
    <row r="17" spans="1:193" ht="20.75" customHeight="1">
      <c r="A17" s="97">
        <v>12</v>
      </c>
      <c r="B17" s="110"/>
      <c r="C17" s="158"/>
      <c r="D17" s="158"/>
      <c r="E17" s="149"/>
      <c r="F17" s="221"/>
      <c r="G17" s="222"/>
      <c r="H17" s="155"/>
      <c r="I17" s="156"/>
      <c r="J17" s="157"/>
      <c r="K17" s="37"/>
      <c r="L17" s="28" t="str">
        <f>IFERROR(VLOOKUP($F17,'Variables Règlement'!$A$4:$F$7,3,FALSE)," ")</f>
        <v xml:space="preserve"> </v>
      </c>
      <c r="M17" s="15" t="str">
        <f>IFERROR(VLOOKUP($F17,'Variables Règlement'!$A$4:$F$7,4,FALSE)," ")</f>
        <v xml:space="preserve"> </v>
      </c>
      <c r="N17" s="15" t="str">
        <f>IFERROR(VLOOKUP($F17,'Variables Règlement'!$A$4:$F$7,5,FALSE)," ")</f>
        <v xml:space="preserve"> </v>
      </c>
      <c r="O17" s="66" t="str">
        <f>IFERROR(VLOOKUP($F17,'Variables Règlement'!$A$4:$F$7,6,FALSE)," ")</f>
        <v xml:space="preserve"> </v>
      </c>
      <c r="P17" s="53" t="str">
        <f t="shared" si="2"/>
        <v xml:space="preserve"> </v>
      </c>
      <c r="Q17" s="52" t="str">
        <f t="shared" si="3"/>
        <v xml:space="preserve"> </v>
      </c>
      <c r="R17" s="69" t="str">
        <f t="shared" si="4"/>
        <v xml:space="preserve"> </v>
      </c>
      <c r="S17" s="216" t="str">
        <f t="shared" si="0"/>
        <v xml:space="preserve"> </v>
      </c>
      <c r="T17" s="217"/>
      <c r="U17" s="217" t="str">
        <f t="shared" si="1"/>
        <v xml:space="preserve"> </v>
      </c>
      <c r="V17" s="218"/>
    </row>
    <row r="18" spans="1:193" ht="20.75" customHeight="1">
      <c r="A18" s="97">
        <v>13</v>
      </c>
      <c r="B18" s="110"/>
      <c r="C18" s="158"/>
      <c r="D18" s="158"/>
      <c r="E18" s="149"/>
      <c r="F18" s="221"/>
      <c r="G18" s="222"/>
      <c r="H18" s="155"/>
      <c r="I18" s="156"/>
      <c r="J18" s="157"/>
      <c r="K18" s="37"/>
      <c r="L18" s="28" t="str">
        <f>IFERROR(VLOOKUP($F18,'Variables Règlement'!$A$4:$F$7,3,FALSE)," ")</f>
        <v xml:space="preserve"> </v>
      </c>
      <c r="M18" s="15" t="str">
        <f>IFERROR(VLOOKUP($F18,'Variables Règlement'!$A$4:$F$7,4,FALSE)," ")</f>
        <v xml:space="preserve"> </v>
      </c>
      <c r="N18" s="15" t="str">
        <f>IFERROR(VLOOKUP($F18,'Variables Règlement'!$A$4:$F$7,5,FALSE)," ")</f>
        <v xml:space="preserve"> </v>
      </c>
      <c r="O18" s="66" t="str">
        <f>IFERROR(VLOOKUP($F18,'Variables Règlement'!$A$4:$F$7,6,FALSE)," ")</f>
        <v xml:space="preserve"> </v>
      </c>
      <c r="P18" s="53" t="str">
        <f t="shared" si="2"/>
        <v xml:space="preserve"> </v>
      </c>
      <c r="Q18" s="52" t="str">
        <f t="shared" si="3"/>
        <v xml:space="preserve"> </v>
      </c>
      <c r="R18" s="69" t="str">
        <f t="shared" si="4"/>
        <v xml:space="preserve"> </v>
      </c>
      <c r="S18" s="216" t="str">
        <f t="shared" si="0"/>
        <v xml:space="preserve"> </v>
      </c>
      <c r="T18" s="217"/>
      <c r="U18" s="217" t="str">
        <f t="shared" si="1"/>
        <v xml:space="preserve"> </v>
      </c>
      <c r="V18" s="218"/>
    </row>
    <row r="19" spans="1:193" ht="20" customHeight="1">
      <c r="A19" s="97">
        <v>14</v>
      </c>
      <c r="B19" s="110"/>
      <c r="C19" s="159"/>
      <c r="D19" s="159"/>
      <c r="E19" s="149"/>
      <c r="F19" s="221"/>
      <c r="G19" s="222"/>
      <c r="H19" s="155"/>
      <c r="I19" s="156"/>
      <c r="J19" s="157"/>
      <c r="K19" s="37"/>
      <c r="L19" s="28" t="str">
        <f>IFERROR(VLOOKUP($F19,'Variables Règlement'!$A$4:$F$7,3,FALSE)," ")</f>
        <v xml:space="preserve"> </v>
      </c>
      <c r="M19" s="15" t="str">
        <f>IFERROR(VLOOKUP($F19,'Variables Règlement'!$A$4:$F$7,4,FALSE)," ")</f>
        <v xml:space="preserve"> </v>
      </c>
      <c r="N19" s="15" t="str">
        <f>IFERROR(VLOOKUP($F19,'Variables Règlement'!$A$4:$F$7,5,FALSE)," ")</f>
        <v xml:space="preserve"> </v>
      </c>
      <c r="O19" s="66" t="str">
        <f>IFERROR(VLOOKUP($F19,'Variables Règlement'!$A$4:$F$7,6,FALSE)," ")</f>
        <v xml:space="preserve"> </v>
      </c>
      <c r="P19" s="53" t="str">
        <f t="shared" si="2"/>
        <v xml:space="preserve"> </v>
      </c>
      <c r="Q19" s="52" t="str">
        <f t="shared" si="3"/>
        <v xml:space="preserve"> </v>
      </c>
      <c r="R19" s="69" t="str">
        <f t="shared" si="4"/>
        <v xml:space="preserve"> </v>
      </c>
      <c r="S19" s="216" t="str">
        <f t="shared" si="0"/>
        <v xml:space="preserve"> </v>
      </c>
      <c r="T19" s="217"/>
      <c r="U19" s="217" t="str">
        <f t="shared" si="1"/>
        <v xml:space="preserve"> </v>
      </c>
      <c r="V19" s="218"/>
    </row>
    <row r="20" spans="1:193" ht="20.75" customHeight="1">
      <c r="A20" s="97">
        <v>15</v>
      </c>
      <c r="B20" s="110"/>
      <c r="C20" s="158"/>
      <c r="D20" s="158"/>
      <c r="E20" s="149"/>
      <c r="F20" s="221"/>
      <c r="G20" s="222"/>
      <c r="H20" s="155"/>
      <c r="I20" s="156"/>
      <c r="J20" s="157"/>
      <c r="K20" s="37"/>
      <c r="L20" s="28" t="str">
        <f>IFERROR(VLOOKUP($F20,'Variables Règlement'!$A$4:$F$7,3,FALSE)," ")</f>
        <v xml:space="preserve"> </v>
      </c>
      <c r="M20" s="15" t="str">
        <f>IFERROR(VLOOKUP($F20,'Variables Règlement'!$A$4:$F$7,4,FALSE)," ")</f>
        <v xml:space="preserve"> </v>
      </c>
      <c r="N20" s="15" t="str">
        <f>IFERROR(VLOOKUP($F20,'Variables Règlement'!$A$4:$F$7,5,FALSE)," ")</f>
        <v xml:space="preserve"> </v>
      </c>
      <c r="O20" s="66" t="str">
        <f>IFERROR(VLOOKUP($F20,'Variables Règlement'!$A$4:$F$7,6,FALSE)," ")</f>
        <v xml:space="preserve"> </v>
      </c>
      <c r="P20" s="53" t="str">
        <f t="shared" si="2"/>
        <v xml:space="preserve"> </v>
      </c>
      <c r="Q20" s="52" t="str">
        <f t="shared" si="3"/>
        <v xml:space="preserve"> </v>
      </c>
      <c r="R20" s="69" t="str">
        <f t="shared" si="4"/>
        <v xml:space="preserve"> </v>
      </c>
      <c r="S20" s="216" t="str">
        <f t="shared" si="0"/>
        <v xml:space="preserve"> </v>
      </c>
      <c r="T20" s="217"/>
      <c r="U20" s="217" t="str">
        <f t="shared" si="1"/>
        <v xml:space="preserve"> </v>
      </c>
      <c r="V20" s="218"/>
    </row>
    <row r="21" spans="1:193" ht="20.75" customHeight="1">
      <c r="A21" s="97">
        <v>16</v>
      </c>
      <c r="B21" s="110"/>
      <c r="C21" s="158"/>
      <c r="D21" s="158"/>
      <c r="E21" s="149"/>
      <c r="F21" s="221"/>
      <c r="G21" s="222"/>
      <c r="H21" s="155"/>
      <c r="I21" s="156"/>
      <c r="J21" s="157"/>
      <c r="K21" s="37"/>
      <c r="L21" s="28" t="str">
        <f>IFERROR(VLOOKUP($F21,'Variables Règlement'!$A$4:$F$7,3,FALSE)," ")</f>
        <v xml:space="preserve"> </v>
      </c>
      <c r="M21" s="15" t="str">
        <f>IFERROR(VLOOKUP($F21,'Variables Règlement'!$A$4:$F$7,4,FALSE)," ")</f>
        <v xml:space="preserve"> </v>
      </c>
      <c r="N21" s="15" t="str">
        <f>IFERROR(VLOOKUP($F21,'Variables Règlement'!$A$4:$F$7,5,FALSE)," ")</f>
        <v xml:space="preserve"> </v>
      </c>
      <c r="O21" s="66" t="str">
        <f>IFERROR(VLOOKUP($F21,'Variables Règlement'!$A$4:$F$7,6,FALSE)," ")</f>
        <v xml:space="preserve"> </v>
      </c>
      <c r="P21" s="53" t="str">
        <f t="shared" si="2"/>
        <v xml:space="preserve"> </v>
      </c>
      <c r="Q21" s="52" t="str">
        <f t="shared" si="3"/>
        <v xml:space="preserve"> </v>
      </c>
      <c r="R21" s="69" t="str">
        <f t="shared" si="4"/>
        <v xml:space="preserve"> </v>
      </c>
      <c r="S21" s="216" t="str">
        <f t="shared" si="0"/>
        <v xml:space="preserve"> </v>
      </c>
      <c r="T21" s="217"/>
      <c r="U21" s="217" t="str">
        <f t="shared" si="1"/>
        <v xml:space="preserve"> </v>
      </c>
      <c r="V21" s="218"/>
    </row>
    <row r="22" spans="1:193" ht="20.75" customHeight="1">
      <c r="A22" s="97">
        <v>17</v>
      </c>
      <c r="B22" s="110"/>
      <c r="C22" s="158"/>
      <c r="D22" s="158"/>
      <c r="E22" s="149"/>
      <c r="F22" s="221"/>
      <c r="G22" s="222"/>
      <c r="H22" s="155"/>
      <c r="I22" s="156"/>
      <c r="J22" s="157"/>
      <c r="K22" s="37"/>
      <c r="L22" s="28" t="str">
        <f>IFERROR(VLOOKUP($F22,'Variables Règlement'!$A$4:$F$7,3,FALSE)," ")</f>
        <v xml:space="preserve"> </v>
      </c>
      <c r="M22" s="15" t="str">
        <f>IFERROR(VLOOKUP($F22,'Variables Règlement'!$A$4:$F$7,4,FALSE)," ")</f>
        <v xml:space="preserve"> </v>
      </c>
      <c r="N22" s="15" t="str">
        <f>IFERROR(VLOOKUP($F22,'Variables Règlement'!$A$4:$F$7,5,FALSE)," ")</f>
        <v xml:space="preserve"> </v>
      </c>
      <c r="O22" s="66" t="str">
        <f>IFERROR(VLOOKUP($F22,'Variables Règlement'!$A$4:$F$7,6,FALSE)," ")</f>
        <v xml:space="preserve"> </v>
      </c>
      <c r="P22" s="53" t="str">
        <f t="shared" si="2"/>
        <v xml:space="preserve"> </v>
      </c>
      <c r="Q22" s="52" t="str">
        <f t="shared" si="3"/>
        <v xml:space="preserve"> </v>
      </c>
      <c r="R22" s="69" t="str">
        <f t="shared" si="4"/>
        <v xml:space="preserve"> </v>
      </c>
      <c r="S22" s="216" t="str">
        <f t="shared" si="0"/>
        <v xml:space="preserve"> </v>
      </c>
      <c r="T22" s="217"/>
      <c r="U22" s="217" t="str">
        <f t="shared" si="1"/>
        <v xml:space="preserve"> </v>
      </c>
      <c r="V22" s="218"/>
    </row>
    <row r="23" spans="1:193" ht="20.75" customHeight="1">
      <c r="A23" s="97">
        <v>18</v>
      </c>
      <c r="B23" s="110"/>
      <c r="C23" s="159"/>
      <c r="D23" s="159"/>
      <c r="E23" s="160"/>
      <c r="F23" s="221"/>
      <c r="G23" s="222"/>
      <c r="H23" s="155"/>
      <c r="I23" s="156"/>
      <c r="J23" s="157"/>
      <c r="K23" s="37"/>
      <c r="L23" s="28" t="str">
        <f>IFERROR(VLOOKUP($F23,'Variables Règlement'!$A$4:$F$7,3,FALSE)," ")</f>
        <v xml:space="preserve"> </v>
      </c>
      <c r="M23" s="15" t="str">
        <f>IFERROR(VLOOKUP($F23,'Variables Règlement'!$A$4:$F$7,4,FALSE)," ")</f>
        <v xml:space="preserve"> </v>
      </c>
      <c r="N23" s="15" t="str">
        <f>IFERROR(VLOOKUP($F23,'Variables Règlement'!$A$4:$F$7,5,FALSE)," ")</f>
        <v xml:space="preserve"> </v>
      </c>
      <c r="O23" s="66" t="str">
        <f>IFERROR(VLOOKUP($F23,'Variables Règlement'!$A$4:$F$7,6,FALSE)," ")</f>
        <v xml:space="preserve"> </v>
      </c>
      <c r="P23" s="53" t="str">
        <f t="shared" si="2"/>
        <v xml:space="preserve"> </v>
      </c>
      <c r="Q23" s="52" t="str">
        <f t="shared" si="3"/>
        <v xml:space="preserve"> </v>
      </c>
      <c r="R23" s="69" t="str">
        <f t="shared" si="4"/>
        <v xml:space="preserve"> </v>
      </c>
      <c r="S23" s="216" t="str">
        <f t="shared" si="0"/>
        <v xml:space="preserve"> </v>
      </c>
      <c r="T23" s="217"/>
      <c r="U23" s="217" t="str">
        <f t="shared" si="1"/>
        <v xml:space="preserve"> </v>
      </c>
      <c r="V23" s="218"/>
    </row>
    <row r="24" spans="1:193" ht="20.75" customHeight="1">
      <c r="A24" s="97">
        <v>19</v>
      </c>
      <c r="B24" s="110"/>
      <c r="C24" s="158"/>
      <c r="D24" s="158"/>
      <c r="E24" s="149"/>
      <c r="F24" s="221"/>
      <c r="G24" s="222"/>
      <c r="H24" s="155"/>
      <c r="I24" s="156"/>
      <c r="J24" s="157"/>
      <c r="K24" s="37"/>
      <c r="L24" s="28" t="str">
        <f>IFERROR(VLOOKUP($F24,'Variables Règlement'!$A$4:$F$7,3,FALSE)," ")</f>
        <v xml:space="preserve"> </v>
      </c>
      <c r="M24" s="15" t="str">
        <f>IFERROR(VLOOKUP($F24,'Variables Règlement'!$A$4:$F$7,4,FALSE)," ")</f>
        <v xml:space="preserve"> </v>
      </c>
      <c r="N24" s="15" t="str">
        <f>IFERROR(VLOOKUP($F24,'Variables Règlement'!$A$4:$F$7,5,FALSE)," ")</f>
        <v xml:space="preserve"> </v>
      </c>
      <c r="O24" s="66" t="str">
        <f>IFERROR(VLOOKUP($F24,'Variables Règlement'!$A$4:$F$7,6,FALSE)," ")</f>
        <v xml:space="preserve"> </v>
      </c>
      <c r="P24" s="53" t="str">
        <f t="shared" si="2"/>
        <v xml:space="preserve"> </v>
      </c>
      <c r="Q24" s="52" t="str">
        <f t="shared" si="3"/>
        <v xml:space="preserve"> </v>
      </c>
      <c r="R24" s="69" t="str">
        <f t="shared" si="4"/>
        <v xml:space="preserve"> </v>
      </c>
      <c r="S24" s="216" t="str">
        <f t="shared" si="0"/>
        <v xml:space="preserve"> </v>
      </c>
      <c r="T24" s="217"/>
      <c r="U24" s="217" t="str">
        <f t="shared" si="1"/>
        <v xml:space="preserve"> </v>
      </c>
      <c r="V24" s="218"/>
    </row>
    <row r="25" spans="1:193" ht="20.75" customHeight="1">
      <c r="A25" s="97">
        <v>20</v>
      </c>
      <c r="B25" s="110"/>
      <c r="C25" s="158"/>
      <c r="D25" s="158"/>
      <c r="E25" s="149"/>
      <c r="F25" s="221"/>
      <c r="G25" s="222"/>
      <c r="H25" s="155"/>
      <c r="I25" s="156"/>
      <c r="J25" s="157"/>
      <c r="K25" s="37"/>
      <c r="L25" s="28" t="str">
        <f>IFERROR(VLOOKUP($F25,'Variables Règlement'!$A$4:$F$7,3,FALSE)," ")</f>
        <v xml:space="preserve"> </v>
      </c>
      <c r="M25" s="15" t="str">
        <f>IFERROR(VLOOKUP($F25,'Variables Règlement'!$A$4:$F$7,4,FALSE)," ")</f>
        <v xml:space="preserve"> </v>
      </c>
      <c r="N25" s="15" t="str">
        <f>IFERROR(VLOOKUP($F25,'Variables Règlement'!$A$4:$F$7,5,FALSE)," ")</f>
        <v xml:space="preserve"> </v>
      </c>
      <c r="O25" s="66" t="str">
        <f>IFERROR(VLOOKUP($F25,'Variables Règlement'!$A$4:$F$7,6,FALSE)," ")</f>
        <v xml:space="preserve"> </v>
      </c>
      <c r="P25" s="53" t="str">
        <f t="shared" si="2"/>
        <v xml:space="preserve"> </v>
      </c>
      <c r="Q25" s="52" t="str">
        <f t="shared" si="3"/>
        <v xml:space="preserve"> </v>
      </c>
      <c r="R25" s="69" t="str">
        <f t="shared" si="4"/>
        <v xml:space="preserve"> </v>
      </c>
      <c r="S25" s="216" t="str">
        <f t="shared" si="0"/>
        <v xml:space="preserve"> </v>
      </c>
      <c r="T25" s="217"/>
      <c r="U25" s="217" t="str">
        <f t="shared" si="1"/>
        <v xml:space="preserve"> </v>
      </c>
      <c r="V25" s="218"/>
    </row>
    <row r="26" spans="1:193" ht="20.75" customHeight="1">
      <c r="A26" s="97">
        <v>21</v>
      </c>
      <c r="B26" s="110"/>
      <c r="C26" s="159"/>
      <c r="D26" s="159"/>
      <c r="E26" s="149"/>
      <c r="F26" s="221"/>
      <c r="G26" s="222"/>
      <c r="H26" s="155"/>
      <c r="I26" s="156"/>
      <c r="J26" s="157"/>
      <c r="K26" s="37"/>
      <c r="L26" s="28" t="str">
        <f>IFERROR(VLOOKUP($F26,'Variables Règlement'!$A$4:$F$7,3,FALSE)," ")</f>
        <v xml:space="preserve"> </v>
      </c>
      <c r="M26" s="15" t="str">
        <f>IFERROR(VLOOKUP($F26,'Variables Règlement'!$A$4:$F$7,4,FALSE)," ")</f>
        <v xml:space="preserve"> </v>
      </c>
      <c r="N26" s="15" t="str">
        <f>IFERROR(VLOOKUP($F26,'Variables Règlement'!$A$4:$F$7,5,FALSE)," ")</f>
        <v xml:space="preserve"> </v>
      </c>
      <c r="O26" s="66" t="str">
        <f>IFERROR(VLOOKUP($F26,'Variables Règlement'!$A$4:$F$7,6,FALSE)," ")</f>
        <v xml:space="preserve"> </v>
      </c>
      <c r="P26" s="53" t="str">
        <f t="shared" si="2"/>
        <v xml:space="preserve"> </v>
      </c>
      <c r="Q26" s="52" t="str">
        <f t="shared" si="3"/>
        <v xml:space="preserve"> </v>
      </c>
      <c r="R26" s="69" t="str">
        <f t="shared" si="4"/>
        <v xml:space="preserve"> </v>
      </c>
      <c r="S26" s="216" t="str">
        <f t="shared" si="0"/>
        <v xml:space="preserve"> </v>
      </c>
      <c r="T26" s="217"/>
      <c r="U26" s="217" t="str">
        <f t="shared" si="1"/>
        <v xml:space="preserve"> </v>
      </c>
      <c r="V26" s="218"/>
    </row>
    <row r="27" spans="1:193" ht="20.75" customHeight="1">
      <c r="A27" s="97">
        <v>22</v>
      </c>
      <c r="B27" s="110"/>
      <c r="C27" s="158"/>
      <c r="D27" s="158"/>
      <c r="E27" s="149"/>
      <c r="F27" s="221"/>
      <c r="G27" s="222"/>
      <c r="H27" s="155"/>
      <c r="I27" s="156"/>
      <c r="J27" s="157"/>
      <c r="K27" s="37"/>
      <c r="L27" s="28" t="str">
        <f>IFERROR(VLOOKUP($F27,'Variables Règlement'!$A$4:$F$7,3,FALSE)," ")</f>
        <v xml:space="preserve"> </v>
      </c>
      <c r="M27" s="15" t="str">
        <f>IFERROR(VLOOKUP($F27,'Variables Règlement'!$A$4:$F$7,4,FALSE)," ")</f>
        <v xml:space="preserve"> </v>
      </c>
      <c r="N27" s="15" t="str">
        <f>IFERROR(VLOOKUP($F27,'Variables Règlement'!$A$4:$F$7,5,FALSE)," ")</f>
        <v xml:space="preserve"> </v>
      </c>
      <c r="O27" s="66" t="str">
        <f>IFERROR(VLOOKUP($F27,'Variables Règlement'!$A$4:$F$7,6,FALSE)," ")</f>
        <v xml:space="preserve"> </v>
      </c>
      <c r="P27" s="53" t="str">
        <f t="shared" si="2"/>
        <v xml:space="preserve"> </v>
      </c>
      <c r="Q27" s="52" t="str">
        <f t="shared" si="3"/>
        <v xml:space="preserve"> </v>
      </c>
      <c r="R27" s="69" t="str">
        <f t="shared" si="4"/>
        <v xml:space="preserve"> </v>
      </c>
      <c r="S27" s="216" t="str">
        <f t="shared" si="0"/>
        <v xml:space="preserve"> </v>
      </c>
      <c r="T27" s="217"/>
      <c r="U27" s="217" t="str">
        <f t="shared" si="1"/>
        <v xml:space="preserve"> </v>
      </c>
      <c r="V27" s="218"/>
    </row>
    <row r="28" spans="1:193" ht="20.75" customHeight="1">
      <c r="A28" s="97">
        <v>23</v>
      </c>
      <c r="B28" s="110"/>
      <c r="C28" s="158"/>
      <c r="D28" s="158"/>
      <c r="E28" s="149"/>
      <c r="F28" s="221"/>
      <c r="G28" s="222"/>
      <c r="H28" s="155"/>
      <c r="I28" s="156"/>
      <c r="J28" s="157"/>
      <c r="K28" s="37"/>
      <c r="L28" s="28" t="str">
        <f>IFERROR(VLOOKUP($F28,'Variables Règlement'!$A$4:$F$7,3,FALSE)," ")</f>
        <v xml:space="preserve"> </v>
      </c>
      <c r="M28" s="15" t="str">
        <f>IFERROR(VLOOKUP($F28,'Variables Règlement'!$A$4:$F$7,4,FALSE)," ")</f>
        <v xml:space="preserve"> </v>
      </c>
      <c r="N28" s="15" t="str">
        <f>IFERROR(VLOOKUP($F28,'Variables Règlement'!$A$4:$F$7,5,FALSE)," ")</f>
        <v xml:space="preserve"> </v>
      </c>
      <c r="O28" s="66" t="str">
        <f>IFERROR(VLOOKUP($F28,'Variables Règlement'!$A$4:$F$7,6,FALSE)," ")</f>
        <v xml:space="preserve"> </v>
      </c>
      <c r="P28" s="53" t="str">
        <f t="shared" si="2"/>
        <v xml:space="preserve"> </v>
      </c>
      <c r="Q28" s="52" t="str">
        <f t="shared" si="3"/>
        <v xml:space="preserve"> </v>
      </c>
      <c r="R28" s="69" t="str">
        <f t="shared" si="4"/>
        <v xml:space="preserve"> </v>
      </c>
      <c r="S28" s="216" t="str">
        <f t="shared" si="0"/>
        <v xml:space="preserve"> </v>
      </c>
      <c r="T28" s="217"/>
      <c r="U28" s="217" t="str">
        <f t="shared" si="1"/>
        <v xml:space="preserve"> </v>
      </c>
      <c r="V28" s="218"/>
    </row>
    <row r="29" spans="1:193" ht="20.75" customHeight="1" thickBot="1">
      <c r="A29" s="98">
        <v>24</v>
      </c>
      <c r="B29" s="111"/>
      <c r="C29" s="161"/>
      <c r="D29" s="161"/>
      <c r="E29" s="162"/>
      <c r="F29" s="225"/>
      <c r="G29" s="226"/>
      <c r="H29" s="163"/>
      <c r="I29" s="164"/>
      <c r="J29" s="165"/>
      <c r="K29" s="37"/>
      <c r="L29" s="29" t="str">
        <f>IFERROR(VLOOKUP($F29,'Variables Règlement'!$A$4:$F$7,3,FALSE)," ")</f>
        <v xml:space="preserve"> </v>
      </c>
      <c r="M29" s="30" t="str">
        <f>IFERROR(VLOOKUP($F29,'Variables Règlement'!$A$4:$F$7,4,FALSE)," ")</f>
        <v xml:space="preserve"> </v>
      </c>
      <c r="N29" s="30" t="str">
        <f>IFERROR(VLOOKUP($F29,'Variables Règlement'!$A$4:$F$7,5,FALSE)," ")</f>
        <v xml:space="preserve"> </v>
      </c>
      <c r="O29" s="67" t="str">
        <f>IFERROR(VLOOKUP($F29,'Variables Règlement'!$A$4:$F$7,6,FALSE)," ")</f>
        <v xml:space="preserve"> </v>
      </c>
      <c r="P29" s="54" t="str">
        <f t="shared" si="2"/>
        <v xml:space="preserve"> </v>
      </c>
      <c r="Q29" s="55" t="str">
        <f t="shared" si="3"/>
        <v xml:space="preserve"> </v>
      </c>
      <c r="R29" s="70" t="str">
        <f t="shared" si="4"/>
        <v xml:space="preserve"> </v>
      </c>
      <c r="S29" s="227" t="str">
        <f t="shared" si="0"/>
        <v xml:space="preserve"> </v>
      </c>
      <c r="T29" s="228"/>
      <c r="U29" s="228" t="str">
        <f t="shared" si="1"/>
        <v xml:space="preserve"> </v>
      </c>
      <c r="V29" s="229"/>
    </row>
    <row r="30" spans="1:193" ht="19.75" customHeight="1" thickBot="1">
      <c r="A30" s="39"/>
      <c r="B30" s="39"/>
      <c r="C30" s="40"/>
      <c r="D30" s="40"/>
      <c r="E30" s="40"/>
      <c r="F30" s="39"/>
      <c r="H30" s="34"/>
      <c r="I30" s="34"/>
      <c r="J30" s="34"/>
      <c r="K30" s="38"/>
      <c r="L30" s="17"/>
      <c r="M30" s="17"/>
      <c r="N30" s="17"/>
      <c r="O30" s="17"/>
      <c r="P30" s="17"/>
      <c r="Q30" s="17"/>
      <c r="R30" s="17"/>
      <c r="S30" s="17"/>
      <c r="T30" s="17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</row>
    <row r="31" spans="1:193" ht="27" customHeight="1" thickBot="1">
      <c r="C31" s="39"/>
      <c r="D31" s="230" t="s">
        <v>21</v>
      </c>
      <c r="E31" s="231"/>
      <c r="F31" s="41" t="s">
        <v>9</v>
      </c>
      <c r="G31" s="43" t="s">
        <v>10</v>
      </c>
      <c r="H31" s="44" t="s">
        <v>22</v>
      </c>
      <c r="I31" s="45" t="s">
        <v>22</v>
      </c>
      <c r="J31" s="46" t="s">
        <v>22</v>
      </c>
      <c r="L31" s="17"/>
      <c r="M31" s="17"/>
      <c r="N31" s="17"/>
      <c r="O31" s="17"/>
      <c r="P31" s="17"/>
      <c r="Q31" s="17"/>
      <c r="R31" s="17"/>
      <c r="S31" s="17"/>
      <c r="T31" s="17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</row>
    <row r="32" spans="1:193" ht="27.25" customHeight="1" thickBot="1">
      <c r="C32" s="104" t="str">
        <f>'Variables Règlement'!A4</f>
        <v>Groupe 4</v>
      </c>
      <c r="D32" s="232">
        <f>'Variables Règlement'!B4</f>
        <v>6</v>
      </c>
      <c r="E32" s="233"/>
      <c r="F32" s="73">
        <f>COUNTIF($F6:$F29,C32)</f>
        <v>0</v>
      </c>
      <c r="G32" s="51" t="str">
        <f>IF(F32=D32,"ok","manque")</f>
        <v>manque</v>
      </c>
      <c r="H32" s="48" t="str">
        <f ca="1">IFERROR(AVERAGEIF(F6:G29,C32,H6:H29)," ")</f>
        <v xml:space="preserve"> </v>
      </c>
      <c r="I32" s="49" t="str">
        <f>IFERROR(AVERAGEIF(F6:F29,C32,I6:I29)," ")</f>
        <v xml:space="preserve"> </v>
      </c>
      <c r="J32" s="50" t="str">
        <f>IFERROR(AVERAGEIF(F6:F29,C32,J6:J29)," ")</f>
        <v xml:space="preserve"> </v>
      </c>
      <c r="L32" s="17"/>
      <c r="M32" s="236" t="s">
        <v>67</v>
      </c>
      <c r="N32" s="237"/>
      <c r="O32" s="237"/>
      <c r="P32" s="237"/>
      <c r="Q32" s="237"/>
      <c r="R32" s="237"/>
      <c r="S32" s="237"/>
      <c r="T32" s="238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</row>
    <row r="33" spans="3:193" ht="20.75" customHeight="1" thickBot="1">
      <c r="C33" s="105" t="str">
        <f>'Variables Règlement'!A5</f>
        <v>Groupe 3</v>
      </c>
      <c r="D33" s="234">
        <f>'Variables Règlement'!B5</f>
        <v>8</v>
      </c>
      <c r="E33" s="235"/>
      <c r="F33" s="74">
        <f>COUNTIF($F6:$F29,C33)</f>
        <v>0</v>
      </c>
      <c r="G33" s="75" t="str">
        <f>IF(F33=D33,"ok","manque")</f>
        <v>manque</v>
      </c>
      <c r="H33" s="76" t="str">
        <f>IFERROR(AVERAGEIF($F6:$F29,C33,H6:H29)," ")</f>
        <v xml:space="preserve"> </v>
      </c>
      <c r="I33" s="77" t="str">
        <f>IFERROR(AVERAGEIF($F6:$F29,C33,I6:I29)," ")</f>
        <v xml:space="preserve"> </v>
      </c>
      <c r="J33" s="78" t="str">
        <f>IFERROR(AVERAGEIF($F6:$F29,C33,J6:J29)," ")</f>
        <v xml:space="preserve"> </v>
      </c>
      <c r="L33" s="17"/>
      <c r="M33" s="239"/>
      <c r="N33" s="240"/>
      <c r="O33" s="240"/>
      <c r="P33" s="240"/>
      <c r="Q33" s="240"/>
      <c r="R33" s="240"/>
      <c r="S33" s="240"/>
      <c r="T33" s="24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</row>
    <row r="34" spans="3:193" ht="20.75" customHeight="1" thickBot="1">
      <c r="C34" s="106" t="str">
        <f>'Variables Règlement'!A6</f>
        <v>Groupe 2</v>
      </c>
      <c r="D34" s="245">
        <f>'Variables Règlement'!B6</f>
        <v>6</v>
      </c>
      <c r="E34" s="246"/>
      <c r="F34" s="73">
        <f>COUNTIF($F6:$F29,C34)</f>
        <v>0</v>
      </c>
      <c r="G34" s="51" t="str">
        <f>IF(F34=D34,"ok","manque")</f>
        <v>manque</v>
      </c>
      <c r="H34" s="48" t="str">
        <f>IFERROR(AVERAGEIF($F6:$F29,C34,H6:H29)," ")</f>
        <v xml:space="preserve"> </v>
      </c>
      <c r="I34" s="49" t="str">
        <f>IFERROR(AVERAGEIF($F6:$F29,C34,I6:I29)," ")</f>
        <v xml:space="preserve"> </v>
      </c>
      <c r="J34" s="50" t="str">
        <f>IFERROR(AVERAGEIF($F6:$F29,C34,J6:J29)," ")</f>
        <v xml:space="preserve"> </v>
      </c>
      <c r="L34" s="17"/>
      <c r="M34" s="242"/>
      <c r="N34" s="243"/>
      <c r="O34" s="243"/>
      <c r="P34" s="243"/>
      <c r="Q34" s="243"/>
      <c r="R34" s="243"/>
      <c r="S34" s="243"/>
      <c r="T34" s="244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</row>
    <row r="35" spans="3:193" ht="20.75" customHeight="1" thickBot="1">
      <c r="C35" s="107" t="str">
        <f>'Variables Règlement'!A7</f>
        <v>Groupe 1</v>
      </c>
      <c r="D35" s="247">
        <f>'Variables Règlement'!B7</f>
        <v>4</v>
      </c>
      <c r="E35" s="248"/>
      <c r="F35" s="79">
        <f>COUNTIF($F6:$F29,C35)</f>
        <v>0</v>
      </c>
      <c r="G35" s="80" t="str">
        <f>IF(F35=D35,"ok","manque")</f>
        <v>manque</v>
      </c>
      <c r="H35" s="31" t="str">
        <f>IFERROR(AVERAGEIF($F6:$F29,C35,H6:H29)," ")</f>
        <v xml:space="preserve"> </v>
      </c>
      <c r="I35" s="32" t="str">
        <f>IFERROR(AVERAGEIF($F6:$F29,C35,I6:I29)," ")</f>
        <v xml:space="preserve"> </v>
      </c>
      <c r="J35" s="33" t="str">
        <f>IFERROR(AVERAGEIF($F6:$F29,C35,J6:J29)," ")</f>
        <v xml:space="preserve"> </v>
      </c>
      <c r="L35" s="17"/>
      <c r="M35" s="17"/>
      <c r="N35" s="17"/>
      <c r="O35" s="17"/>
      <c r="P35" s="17"/>
      <c r="Q35" s="17"/>
      <c r="R35" s="17"/>
      <c r="S35" s="17"/>
      <c r="T35" s="17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</row>
    <row r="36" spans="3:193" ht="20.75" customHeight="1" thickBot="1">
      <c r="C36" s="42"/>
      <c r="D36" s="249">
        <f>SUM(D32:D35)</f>
        <v>24</v>
      </c>
      <c r="E36" s="250"/>
      <c r="F36" s="17"/>
      <c r="H36" s="44" t="s">
        <v>8</v>
      </c>
      <c r="I36" s="45" t="s">
        <v>8</v>
      </c>
      <c r="J36" s="46" t="s">
        <v>8</v>
      </c>
      <c r="L36" s="17"/>
      <c r="M36" s="17"/>
      <c r="N36" s="17"/>
      <c r="O36" s="17"/>
      <c r="P36" s="17"/>
      <c r="Q36" s="17"/>
      <c r="R36" s="17"/>
      <c r="S36" s="17"/>
      <c r="T36" s="17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</row>
    <row r="37" spans="3:193" ht="20" customHeight="1" thickBot="1">
      <c r="F37"/>
      <c r="H37" s="48">
        <f>SUM(H6:H29)</f>
        <v>0</v>
      </c>
      <c r="I37" s="49">
        <f>SUM(I6:I29)</f>
        <v>0</v>
      </c>
      <c r="J37" s="50">
        <f>SUM(J6:J29)</f>
        <v>0</v>
      </c>
    </row>
    <row r="38" spans="3:193" ht="20" customHeight="1" thickBot="1">
      <c r="D38" s="251" t="s">
        <v>23</v>
      </c>
      <c r="E38" s="252"/>
      <c r="F38" s="71">
        <f>'Variables Règlement'!C9</f>
        <v>630</v>
      </c>
      <c r="G38" s="72">
        <f>'Variables Règlement'!D9</f>
        <v>670</v>
      </c>
      <c r="H38" s="51" t="str">
        <f>IF(AND(H37&gt;=F38,H37&lt;=G38),"ok","manque")</f>
        <v>manque</v>
      </c>
    </row>
    <row r="39" spans="3:193" ht="20" customHeight="1" thickBot="1">
      <c r="D39" s="253" t="s">
        <v>32</v>
      </c>
      <c r="E39" s="254"/>
      <c r="F39" s="71">
        <f>'Variables Règlement'!C10</f>
        <v>490</v>
      </c>
      <c r="G39" s="72">
        <f>'Variables Règlement'!D10</f>
        <v>520</v>
      </c>
      <c r="I39" s="51" t="str">
        <f>IF(AND(I37&gt;=F39,I37&lt;=G39),"ok","manque")</f>
        <v>manque</v>
      </c>
    </row>
    <row r="40" spans="3:193" ht="20" customHeight="1" thickBot="1">
      <c r="D40" s="223" t="s">
        <v>33</v>
      </c>
      <c r="E40" s="224"/>
      <c r="F40" s="71">
        <f>'Variables Règlement'!C11</f>
        <v>350</v>
      </c>
      <c r="G40" s="72">
        <f>'Variables Règlement'!D11</f>
        <v>370</v>
      </c>
      <c r="J40" s="51" t="str">
        <f>IF(AND(J37&gt;=F40,J37&lt;=G40),"ok","manque")</f>
        <v>manque</v>
      </c>
    </row>
  </sheetData>
  <sheetProtection sheet="1" selectLockedCells="1"/>
  <mergeCells count="96">
    <mergeCell ref="D40:E40"/>
    <mergeCell ref="F29:G29"/>
    <mergeCell ref="S29:T29"/>
    <mergeCell ref="U29:V29"/>
    <mergeCell ref="D31:E31"/>
    <mergeCell ref="D32:E32"/>
    <mergeCell ref="D33:E33"/>
    <mergeCell ref="M32:T34"/>
    <mergeCell ref="D34:E34"/>
    <mergeCell ref="D35:E35"/>
    <mergeCell ref="D36:E36"/>
    <mergeCell ref="D38:E38"/>
    <mergeCell ref="D39:E39"/>
    <mergeCell ref="F27:G27"/>
    <mergeCell ref="S27:T27"/>
    <mergeCell ref="U27:V27"/>
    <mergeCell ref="F28:G28"/>
    <mergeCell ref="S28:T28"/>
    <mergeCell ref="U28:V28"/>
    <mergeCell ref="F25:G25"/>
    <mergeCell ref="S25:T25"/>
    <mergeCell ref="U25:V25"/>
    <mergeCell ref="F26:G26"/>
    <mergeCell ref="S26:T26"/>
    <mergeCell ref="U26:V26"/>
    <mergeCell ref="F23:G23"/>
    <mergeCell ref="S23:T23"/>
    <mergeCell ref="U23:V23"/>
    <mergeCell ref="F24:G24"/>
    <mergeCell ref="S24:T24"/>
    <mergeCell ref="U24:V24"/>
    <mergeCell ref="F21:G21"/>
    <mergeCell ref="S21:T21"/>
    <mergeCell ref="U21:V21"/>
    <mergeCell ref="F22:G22"/>
    <mergeCell ref="S22:T22"/>
    <mergeCell ref="U22:V22"/>
    <mergeCell ref="F19:G19"/>
    <mergeCell ref="S19:T19"/>
    <mergeCell ref="U19:V19"/>
    <mergeCell ref="F20:G20"/>
    <mergeCell ref="S20:T20"/>
    <mergeCell ref="U20:V20"/>
    <mergeCell ref="F17:G17"/>
    <mergeCell ref="S17:T17"/>
    <mergeCell ref="U17:V17"/>
    <mergeCell ref="F18:G18"/>
    <mergeCell ref="S18:T18"/>
    <mergeCell ref="U18:V18"/>
    <mergeCell ref="F15:G15"/>
    <mergeCell ref="S15:T15"/>
    <mergeCell ref="U15:V15"/>
    <mergeCell ref="F16:G16"/>
    <mergeCell ref="S16:T16"/>
    <mergeCell ref="U16:V16"/>
    <mergeCell ref="F13:G13"/>
    <mergeCell ref="S13:T13"/>
    <mergeCell ref="U13:V13"/>
    <mergeCell ref="F14:G14"/>
    <mergeCell ref="S14:T14"/>
    <mergeCell ref="U14:V14"/>
    <mergeCell ref="F11:G11"/>
    <mergeCell ref="S11:T11"/>
    <mergeCell ref="U11:V11"/>
    <mergeCell ref="F12:G12"/>
    <mergeCell ref="S12:T12"/>
    <mergeCell ref="U12:V12"/>
    <mergeCell ref="F9:G9"/>
    <mergeCell ref="S9:T9"/>
    <mergeCell ref="U9:V9"/>
    <mergeCell ref="F10:G10"/>
    <mergeCell ref="S10:T10"/>
    <mergeCell ref="U10:V10"/>
    <mergeCell ref="F7:G7"/>
    <mergeCell ref="S7:T7"/>
    <mergeCell ref="U7:V7"/>
    <mergeCell ref="F8:G8"/>
    <mergeCell ref="S8:T8"/>
    <mergeCell ref="U8:V8"/>
    <mergeCell ref="F5:G5"/>
    <mergeCell ref="S5:T5"/>
    <mergeCell ref="U5:V5"/>
    <mergeCell ref="F6:G6"/>
    <mergeCell ref="S6:T6"/>
    <mergeCell ref="U6:V6"/>
    <mergeCell ref="P2:R3"/>
    <mergeCell ref="S2:V3"/>
    <mergeCell ref="A1:U1"/>
    <mergeCell ref="A2:A4"/>
    <mergeCell ref="B2:B4"/>
    <mergeCell ref="C2:C4"/>
    <mergeCell ref="D2:D4"/>
    <mergeCell ref="E2:E4"/>
    <mergeCell ref="F2:G4"/>
    <mergeCell ref="H2:J3"/>
    <mergeCell ref="L2:O2"/>
  </mergeCells>
  <conditionalFormatting sqref="A6:G29">
    <cfRule type="expression" dxfId="46" priority="26" stopIfTrue="1">
      <formula>$F6=$C$35</formula>
    </cfRule>
    <cfRule type="expression" dxfId="45" priority="27">
      <formula>$F6=$C$34</formula>
    </cfRule>
    <cfRule type="expression" dxfId="44" priority="28">
      <formula>$F6=$C$33</formula>
    </cfRule>
    <cfRule type="expression" dxfId="43" priority="29">
      <formula>$F6=$C$32</formula>
    </cfRule>
  </conditionalFormatting>
  <conditionalFormatting sqref="B2:B4">
    <cfRule type="expression" dxfId="42" priority="15">
      <formula>COUNTIF(B6:B29,1)&gt;4</formula>
    </cfRule>
  </conditionalFormatting>
  <conditionalFormatting sqref="B6:B29">
    <cfRule type="expression" dxfId="41" priority="14" stopIfTrue="1">
      <formula>AND(B6=1,COUNTIF($B$6:$B$29,1)&gt;4)</formula>
    </cfRule>
  </conditionalFormatting>
  <conditionalFormatting sqref="F5:G5">
    <cfRule type="expression" dxfId="40" priority="78">
      <formula>AND($F5&lt;&gt;"",NOT(OR(     AND($F5="Groupe 1",#REF!&gt;=9000),     AND($F5="Groupe 2",#REF!&gt;=5000,#REF!&lt;9000),     AND($F5="Groupe 3",#REF!&gt;=2000,#REF!&lt;5000),     AND($F5="Groupe 4",#REF!&gt;=300,#REF!&lt;2000) )))</formula>
    </cfRule>
    <cfRule type="expression" dxfId="39" priority="79">
      <formula>OR(     AND($F5="Groupe 1",#REF!&gt;=9000),     AND($F5="Groupe 2",#REF!&gt;=5000,#REF!&lt;9000),     AND($F5="Groupe 3",#REF!&gt;=2000,#REF!&lt;5000),     AND($F5="Groupe 4",#REF!&gt;=300,#REF!&lt;2000) )</formula>
    </cfRule>
  </conditionalFormatting>
  <conditionalFormatting sqref="P5:R29">
    <cfRule type="containsText" dxfId="30" priority="20" operator="containsText" text="VRAI">
      <formula>NOT(ISERROR(SEARCH("VRAI",P5)))</formula>
    </cfRule>
    <cfRule type="containsText" dxfId="29" priority="21" stopIfTrue="1" operator="containsText" text="FAUX">
      <formula>NOT(ISERROR(FIND(UPPER("FAUX"),UPPER(P5))))</formula>
      <formula>"FAUX"</formula>
    </cfRule>
  </conditionalFormatting>
  <conditionalFormatting sqref="S5:S29 U5:U29">
    <cfRule type="containsText" dxfId="28" priority="12" operator="containsText" text="ok">
      <formula>NOT(ISERROR(SEARCH("ok",S5)))</formula>
    </cfRule>
  </conditionalFormatting>
  <pageMargins left="0.98425196850393704" right="0.98425196850393704" top="0.98425196850393704" bottom="0.98425196850393704" header="0.23622047244094491" footer="0.23622047244094491"/>
  <pageSetup scale="46" orientation="landscape"/>
  <headerFooter>
    <oddFooter>&amp;C&amp;"Helvetica Neue,Regular"&amp;12&amp;K000000&amp;P</oddFooter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4" stopIfTrue="1" operator="containsText" id="{054CF77D-3F0A-FC41-90F8-2C4C170D23A8}">
            <xm:f>NOT(ISERROR(SEARCH("ok",G32)))</xm:f>
            <xm:f>"ok"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notContainsText" priority="25" operator="notContains" id="{CA5A78B4-8CFC-9348-A025-4AE17186CDF0}">
            <xm:f>ISERROR(SEARCH("ok",G32))</xm:f>
            <xm:f>"ok"</xm:f>
            <x14:dxf>
              <font>
                <color rgb="FF000000"/>
              </font>
              <fill>
                <patternFill patternType="solid">
                  <fgColor indexed="16"/>
                  <bgColor indexed="17"/>
                </patternFill>
              </fill>
            </x14:dxf>
          </x14:cfRule>
          <xm:sqref>G32:G35</xm:sqref>
        </x14:conditionalFormatting>
        <x14:conditionalFormatting xmlns:xm="http://schemas.microsoft.com/office/excel/2006/main">
          <x14:cfRule type="containsText" priority="18" stopIfTrue="1" operator="containsText" id="{30F7181F-9F26-B547-82BF-864C090E5200}">
            <xm:f>NOT(ISERROR(SEARCH("ok",H38)))</xm:f>
            <xm:f>"ok"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notContainsText" priority="19" operator="notContains" id="{3A3F9057-E668-5948-8643-AC460CAB5D98}">
            <xm:f>ISERROR(SEARCH("ok",H38))</xm:f>
            <xm:f>"ok"</xm:f>
            <x14:dxf>
              <font>
                <color rgb="FF000000"/>
              </font>
              <fill>
                <patternFill patternType="solid">
                  <fgColor indexed="16"/>
                  <bgColor indexed="17"/>
                </patternFill>
              </fill>
            </x14:dxf>
          </x14:cfRule>
          <xm:sqref>H38</xm:sqref>
        </x14:conditionalFormatting>
        <x14:conditionalFormatting xmlns:xm="http://schemas.microsoft.com/office/excel/2006/main">
          <x14:cfRule type="containsText" priority="16" stopIfTrue="1" operator="containsText" id="{552D048F-87AA-1342-937F-7F3E2B423336}">
            <xm:f>NOT(ISERROR(SEARCH("ok",I39)))</xm:f>
            <xm:f>"ok"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notContainsText" priority="17" operator="notContains" id="{927ED36D-0DA4-0449-B89E-EB8AEF2154A4}">
            <xm:f>ISERROR(SEARCH("ok",I39))</xm:f>
            <xm:f>"ok"</xm:f>
            <x14:dxf>
              <font>
                <color rgb="FF000000"/>
              </font>
              <fill>
                <patternFill patternType="solid">
                  <fgColor indexed="16"/>
                  <bgColor indexed="17"/>
                </patternFill>
              </fill>
            </x14:dxf>
          </x14:cfRule>
          <xm:sqref>I39</xm:sqref>
        </x14:conditionalFormatting>
        <x14:conditionalFormatting xmlns:xm="http://schemas.microsoft.com/office/excel/2006/main">
          <x14:cfRule type="containsText" priority="22" stopIfTrue="1" operator="containsText" id="{6997EA9A-A4B1-3B4C-9220-457A99B17E95}">
            <xm:f>NOT(ISERROR(SEARCH("ok",J40)))</xm:f>
            <xm:f>"ok"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notContainsText" priority="23" operator="notContains" id="{6B957C2F-4CAC-7043-9E50-82649808DAC9}">
            <xm:f>ISERROR(SEARCH("ok",J40))</xm:f>
            <xm:f>"ok"</xm:f>
            <x14:dxf>
              <font>
                <color rgb="FF000000"/>
              </font>
              <fill>
                <patternFill patternType="solid">
                  <fgColor indexed="16"/>
                  <bgColor indexed="17"/>
                </patternFill>
              </fill>
            </x14:dxf>
          </x14:cfRule>
          <xm:sqref>J40</xm:sqref>
        </x14:conditionalFormatting>
        <x14:conditionalFormatting xmlns:xm="http://schemas.microsoft.com/office/excel/2006/main">
          <x14:cfRule type="containsText" priority="13" operator="containsText" id="{2A75B66C-325C-3A43-A6FB-1DADDB1D776D}">
            <xm:f>NOT(ISERROR(SEARCH("Hors",S5)))</xm:f>
            <xm:f>"Hors"</xm:f>
            <x14:dxf>
              <font>
                <color rgb="FF000000"/>
              </font>
              <fill>
                <patternFill patternType="solid">
                  <fgColor indexed="16"/>
                  <bgColor indexed="17"/>
                </patternFill>
              </fill>
            </x14:dxf>
          </x14:cfRule>
          <xm:sqref>S5:S29 U5:U29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E1A7A36-AF59-A346-A071-60C3EBAD1D8F}">
          <x14:formula1>
            <xm:f>'Variables Règlement'!$G$10:$G$11</xm:f>
          </x14:formula1>
          <xm:sqref>B5:B29</xm:sqref>
        </x14:dataValidation>
        <x14:dataValidation type="list" allowBlank="1" showInputMessage="1" showErrorMessage="1" xr:uid="{6C054964-C081-9F42-BCE8-2DCC954EF79E}">
          <x14:formula1>
            <xm:f>'Variables Règlement'!$E$8:$E$11</xm:f>
          </x14:formula1>
          <xm:sqref>E5 E6:E29</xm:sqref>
        </x14:dataValidation>
        <x14:dataValidation type="list" showInputMessage="1" showErrorMessage="1" xr:uid="{855DF5B7-E88C-C341-B5B4-065F67C9AA92}">
          <x14:formula1>
            <xm:f>'Variables Règlement'!$A$4:$A$7</xm:f>
          </x14:formula1>
          <xm:sqref>K7:K29</xm:sqref>
        </x14:dataValidation>
        <x14:dataValidation type="list" allowBlank="1" showErrorMessage="1" xr:uid="{27AB2B55-52AA-D547-BD4C-E9B92FE07D4F}">
          <x14:formula1>
            <xm:f>'Variables Règlement'!$A$4:$A$7</xm:f>
          </x14:formula1>
          <xm:sqref>K6 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432FF"/>
    <pageSetUpPr fitToPage="1"/>
  </sheetPr>
  <dimension ref="A1:HA40"/>
  <sheetViews>
    <sheetView showGridLines="0" tabSelected="1" zoomScaleNormal="75" workbookViewId="0">
      <pane xSplit="1" ySplit="4" topLeftCell="B5" activePane="bottomRight" state="frozen"/>
      <selection pane="topRight"/>
      <selection pane="bottomLeft"/>
      <selection pane="bottomRight" activeCell="F18" sqref="F18:G18"/>
    </sheetView>
  </sheetViews>
  <sheetFormatPr baseColWidth="10" defaultColWidth="16.33203125" defaultRowHeight="20" customHeight="1"/>
  <cols>
    <col min="1" max="1" width="10.33203125" style="1" customWidth="1"/>
    <col min="2" max="2" width="6.1640625" style="1" customWidth="1"/>
    <col min="3" max="3" width="25.5" style="1" customWidth="1"/>
    <col min="4" max="4" width="16" style="1" customWidth="1"/>
    <col min="5" max="5" width="15" style="1" customWidth="1"/>
    <col min="6" max="6" width="8" style="1" bestFit="1" customWidth="1"/>
    <col min="7" max="7" width="7.33203125" bestFit="1" customWidth="1"/>
    <col min="8" max="10" width="7.6640625" style="1" bestFit="1" customWidth="1"/>
    <col min="11" max="11" width="2" style="1" customWidth="1"/>
    <col min="12" max="13" width="5.5" style="1" bestFit="1" customWidth="1"/>
    <col min="14" max="14" width="4.5" style="1" bestFit="1" customWidth="1"/>
    <col min="15" max="15" width="5" style="1" bestFit="1" customWidth="1"/>
    <col min="16" max="16" width="5.5" style="1" bestFit="1" customWidth="1"/>
    <col min="17" max="17" width="4.1640625" style="1" bestFit="1" customWidth="1"/>
    <col min="18" max="18" width="5" style="1" bestFit="1" customWidth="1"/>
    <col min="19" max="19" width="5.5" style="1" bestFit="1" customWidth="1"/>
    <col min="20" max="20" width="4.1640625" style="1" bestFit="1" customWidth="1"/>
    <col min="21" max="21" width="4.83203125" style="17" customWidth="1"/>
    <col min="22" max="22" width="5" style="17" bestFit="1" customWidth="1"/>
    <col min="23" max="23" width="3.6640625" style="17" customWidth="1"/>
    <col min="24" max="24" width="6" style="17" customWidth="1"/>
    <col min="25" max="25" width="5.1640625" style="17" customWidth="1"/>
    <col min="26" max="26" width="7.33203125" style="17" customWidth="1"/>
    <col min="27" max="27" width="4.83203125" style="17" customWidth="1"/>
    <col min="28" max="28" width="4.6640625" style="17" customWidth="1"/>
    <col min="29" max="29" width="4.5" style="17" customWidth="1"/>
    <col min="30" max="30" width="5.5" style="17" customWidth="1"/>
    <col min="31" max="31" width="5.83203125" style="17" customWidth="1"/>
    <col min="32" max="32" width="4.83203125" style="17" bestFit="1" customWidth="1"/>
    <col min="33" max="33" width="10.1640625" style="17" bestFit="1" customWidth="1"/>
    <col min="34" max="34" width="7.33203125" style="17" customWidth="1"/>
    <col min="35" max="35" width="7.6640625" style="17" bestFit="1" customWidth="1"/>
    <col min="36" max="36" width="9.6640625" style="17" customWidth="1"/>
    <col min="37" max="37" width="7.33203125" style="17" customWidth="1"/>
    <col min="38" max="38" width="7.1640625" style="17" customWidth="1"/>
    <col min="41" max="209" width="16.33203125" style="17"/>
    <col min="210" max="16384" width="16.33203125" style="1"/>
  </cols>
  <sheetData>
    <row r="1" spans="1:38" ht="27.75" customHeight="1" thickBot="1">
      <c r="A1" s="268" t="str">
        <f>Organisateur!A1</f>
        <v>Lieu - date - numéro projet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X1" s="261" t="s">
        <v>38</v>
      </c>
      <c r="Y1" s="262"/>
      <c r="Z1" s="262"/>
      <c r="AA1" s="262"/>
      <c r="AB1" s="262"/>
      <c r="AC1" s="262"/>
      <c r="AD1" s="262"/>
      <c r="AE1" s="262"/>
      <c r="AF1" s="262"/>
      <c r="AG1" s="263"/>
      <c r="AH1" s="126"/>
      <c r="AI1" s="126"/>
      <c r="AJ1" s="126"/>
      <c r="AK1" s="126"/>
      <c r="AL1" s="126"/>
    </row>
    <row r="2" spans="1:38" ht="27.75" customHeight="1" thickBot="1">
      <c r="A2" s="190" t="s">
        <v>4</v>
      </c>
      <c r="B2" s="193" t="s">
        <v>65</v>
      </c>
      <c r="C2" s="193" t="s">
        <v>24</v>
      </c>
      <c r="D2" s="196" t="s">
        <v>58</v>
      </c>
      <c r="E2" s="196" t="s">
        <v>59</v>
      </c>
      <c r="F2" s="199" t="s">
        <v>64</v>
      </c>
      <c r="G2" s="200"/>
      <c r="H2" s="205" t="s">
        <v>20</v>
      </c>
      <c r="I2" s="205"/>
      <c r="J2" s="206"/>
      <c r="K2" s="35"/>
      <c r="L2" s="183" t="s">
        <v>25</v>
      </c>
      <c r="M2" s="184"/>
      <c r="N2" s="184"/>
      <c r="O2" s="185"/>
      <c r="P2" s="183" t="s">
        <v>27</v>
      </c>
      <c r="Q2" s="184"/>
      <c r="R2" s="185"/>
      <c r="S2" s="183" t="s">
        <v>26</v>
      </c>
      <c r="T2" s="184"/>
      <c r="U2" s="184"/>
      <c r="V2" s="185"/>
      <c r="X2" s="287"/>
      <c r="Y2" s="288"/>
      <c r="Z2" s="265" t="s">
        <v>39</v>
      </c>
      <c r="AA2" s="266"/>
      <c r="AB2" s="266"/>
      <c r="AC2" s="266"/>
      <c r="AD2" s="266"/>
      <c r="AE2" s="267"/>
      <c r="AF2" s="274" t="s">
        <v>53</v>
      </c>
      <c r="AG2" s="275"/>
      <c r="AH2" s="269" t="s">
        <v>54</v>
      </c>
      <c r="AI2" s="270"/>
      <c r="AJ2" s="269" t="s">
        <v>49</v>
      </c>
      <c r="AK2" s="273"/>
      <c r="AL2" s="270"/>
    </row>
    <row r="3" spans="1:38" ht="32.75" customHeight="1" thickBot="1">
      <c r="A3" s="191"/>
      <c r="B3" s="194"/>
      <c r="C3" s="194"/>
      <c r="D3" s="197"/>
      <c r="E3" s="197"/>
      <c r="F3" s="201"/>
      <c r="G3" s="202"/>
      <c r="H3" s="207"/>
      <c r="I3" s="207"/>
      <c r="J3" s="208"/>
      <c r="K3" s="35"/>
      <c r="L3" s="23" t="s">
        <v>1</v>
      </c>
      <c r="M3" s="18" t="s">
        <v>1</v>
      </c>
      <c r="N3" s="19" t="s">
        <v>2</v>
      </c>
      <c r="O3" s="24" t="s">
        <v>3</v>
      </c>
      <c r="P3" s="186"/>
      <c r="Q3" s="187"/>
      <c r="R3" s="188"/>
      <c r="S3" s="186"/>
      <c r="T3" s="187"/>
      <c r="U3" s="187"/>
      <c r="V3" s="188"/>
      <c r="X3" s="289" t="s">
        <v>40</v>
      </c>
      <c r="Y3" s="289" t="s">
        <v>55</v>
      </c>
      <c r="Z3" s="278" t="s">
        <v>46</v>
      </c>
      <c r="AA3" s="279"/>
      <c r="AB3" s="279" t="s">
        <v>47</v>
      </c>
      <c r="AC3" s="279"/>
      <c r="AD3" s="279" t="s">
        <v>48</v>
      </c>
      <c r="AE3" s="280"/>
      <c r="AF3" s="276"/>
      <c r="AG3" s="277"/>
      <c r="AH3" s="271"/>
      <c r="AI3" s="272"/>
      <c r="AJ3" s="281" t="s">
        <v>52</v>
      </c>
      <c r="AK3" s="283" t="s">
        <v>51</v>
      </c>
      <c r="AL3" s="285" t="s">
        <v>50</v>
      </c>
    </row>
    <row r="4" spans="1:38" ht="15" customHeight="1" thickBot="1">
      <c r="A4" s="192"/>
      <c r="B4" s="195"/>
      <c r="C4" s="195"/>
      <c r="D4" s="198"/>
      <c r="E4" s="198"/>
      <c r="F4" s="203"/>
      <c r="G4" s="204"/>
      <c r="H4" s="102" t="s">
        <v>1</v>
      </c>
      <c r="I4" s="21" t="s">
        <v>2</v>
      </c>
      <c r="J4" s="22" t="s">
        <v>3</v>
      </c>
      <c r="K4" s="36"/>
      <c r="L4" s="25" t="s">
        <v>5</v>
      </c>
      <c r="M4" s="20" t="s">
        <v>6</v>
      </c>
      <c r="N4" s="20" t="s">
        <v>6</v>
      </c>
      <c r="O4" s="26" t="s">
        <v>6</v>
      </c>
      <c r="P4" s="44" t="s">
        <v>1</v>
      </c>
      <c r="Q4" s="45" t="s">
        <v>2</v>
      </c>
      <c r="R4" s="46" t="s">
        <v>3</v>
      </c>
      <c r="S4" s="23" t="s">
        <v>1</v>
      </c>
      <c r="T4" s="63" t="s">
        <v>2</v>
      </c>
      <c r="U4" s="58" t="s">
        <v>2</v>
      </c>
      <c r="V4" s="46" t="s">
        <v>3</v>
      </c>
      <c r="X4" s="290"/>
      <c r="Y4" s="290"/>
      <c r="Z4" s="86" t="s">
        <v>41</v>
      </c>
      <c r="AA4" s="87" t="s">
        <v>42</v>
      </c>
      <c r="AB4" s="87" t="s">
        <v>41</v>
      </c>
      <c r="AC4" s="87" t="s">
        <v>42</v>
      </c>
      <c r="AD4" s="87" t="s">
        <v>41</v>
      </c>
      <c r="AE4" s="88" t="s">
        <v>42</v>
      </c>
      <c r="AF4" s="91">
        <v>0.25</v>
      </c>
      <c r="AG4" s="93" t="s">
        <v>57</v>
      </c>
      <c r="AH4" s="89" t="s">
        <v>43</v>
      </c>
      <c r="AI4" s="90" t="s">
        <v>44</v>
      </c>
      <c r="AJ4" s="282"/>
      <c r="AK4" s="284"/>
      <c r="AL4" s="286"/>
    </row>
    <row r="5" spans="1:38" ht="19.75" customHeight="1" thickBot="1">
      <c r="A5" s="166" t="s">
        <v>35</v>
      </c>
      <c r="B5" s="127">
        <v>2</v>
      </c>
      <c r="C5" s="128" t="s">
        <v>7</v>
      </c>
      <c r="D5" s="100" t="s">
        <v>66</v>
      </c>
      <c r="E5" s="101" t="s">
        <v>61</v>
      </c>
      <c r="F5" s="209" t="s">
        <v>28</v>
      </c>
      <c r="G5" s="210"/>
      <c r="H5" s="129">
        <v>45</v>
      </c>
      <c r="I5" s="130">
        <v>30</v>
      </c>
      <c r="J5" s="131">
        <v>25</v>
      </c>
      <c r="K5" s="36"/>
      <c r="L5" s="27">
        <f>IFERROR(VLOOKUP($F5,'Variables Règlement'!$A$4:$F$7,3,FALSE)," ")</f>
        <v>10</v>
      </c>
      <c r="M5" s="16">
        <f>IFERROR(VLOOKUP($F5,'Variables Règlement'!$A$4:$F$7,4,FALSE)," ")</f>
        <v>45</v>
      </c>
      <c r="N5" s="16">
        <f>IFERROR(VLOOKUP($F5,'Variables Règlement'!$A$4:$F$7,5,FALSE)," ")</f>
        <v>30</v>
      </c>
      <c r="O5" s="65">
        <f>IFERROR(VLOOKUP($F5,'Variables Règlement'!$A$4:$F$7,6,FALSE)," ")</f>
        <v>25</v>
      </c>
      <c r="P5" s="132" t="b">
        <f>IF(F5=0," ",IF(H5=0," ",AND(H5&gt;=L5,H5&lt;=M5)))</f>
        <v>1</v>
      </c>
      <c r="Q5" s="133" t="b">
        <f>IF(F5=0," ",IF(I5=0," ",AND(I5&gt;=5,I5&lt;=N5)))</f>
        <v>1</v>
      </c>
      <c r="R5" s="134" t="b">
        <f>IF(J5=0," ",AND(J5&gt;=5,J5&lt;=O5))</f>
        <v>1</v>
      </c>
      <c r="S5" s="259" t="str">
        <f>IF(H5=0," ",IF(AND((H5&gt;=I5),(H5-I5&lt;=15)),"ok","Hors Fourchette"))</f>
        <v>ok</v>
      </c>
      <c r="T5" s="260"/>
      <c r="U5" s="260" t="str">
        <f>IF(I5=0," ",IF(AND((I5&gt;=J5),(I5-J5&lt;=15),J5&gt;=5),"ok","Hors Fourchette"))</f>
        <v>ok</v>
      </c>
      <c r="V5" s="264"/>
      <c r="X5" s="95" t="s">
        <v>56</v>
      </c>
      <c r="Y5" s="96" t="s">
        <v>56</v>
      </c>
      <c r="Z5" s="116">
        <v>4</v>
      </c>
      <c r="AA5" s="116">
        <v>4</v>
      </c>
      <c r="AB5" s="116">
        <v>8</v>
      </c>
      <c r="AC5" s="116">
        <v>8</v>
      </c>
      <c r="AD5" s="116">
        <v>10</v>
      </c>
      <c r="AE5" s="117">
        <v>30</v>
      </c>
      <c r="AF5" s="92">
        <f t="shared" ref="AF5:AF29" si="0">IF(AJ5=" "," ",IF(AK5=" ","Manque  11",AJ5/AK5))</f>
        <v>0.25</v>
      </c>
      <c r="AG5" s="113">
        <f t="shared" ref="AG5" si="1">IF(Z5&gt;0,IF(AB5&gt;0,IF(AD5&gt;0,AL5*AB5," ")," ")," ")</f>
        <v>1884.9555921538758</v>
      </c>
      <c r="AH5" s="118">
        <f>IFERROR(VLOOKUP($F5,'Variables Règlement'!$A$4:$H$7,7,FALSE)," ")</f>
        <v>300</v>
      </c>
      <c r="AI5" s="119">
        <f>IFERROR(VLOOKUP($F5,'Variables Règlement'!$A$4:$H$7,8,FALSE)," ")</f>
        <v>1999</v>
      </c>
      <c r="AJ5" s="120">
        <f t="shared" ref="AJ5:AJ29" si="2">IF(Z5&gt;0,IF(X5="Oui",IF(Y5="Oui",PI()*Z5*Z5,PI()*(Z5/2)*(Z5/2)),IF(Y5="Oui",PI()*Z5*AA5,PI()*(Z5/2)*(AA5/2)))," ")</f>
        <v>12.566370614359172</v>
      </c>
      <c r="AK5" s="121">
        <f t="shared" ref="AK5:AK29" si="3">IF(AB5&gt;0,IF(X5="Oui",IF(Y5="Oui",PI()*AB5*AB5,PI()*(AB5/2)*(AB5/2)),IF(Y5="Oui",PI()*AB5*AC5,PI()*(AB5/2)*(AC5/2)))," ")</f>
        <v>50.26548245743669</v>
      </c>
      <c r="AL5" s="112">
        <f t="shared" ref="AL5:AL29" si="4">IF(AD5&gt;0,IF(Y5="Oui",PI()*POWER(AD5/2,2),PI()*AD5/2*AE5/2)," ")</f>
        <v>235.61944901923448</v>
      </c>
    </row>
    <row r="6" spans="1:38" ht="20.75" customHeight="1">
      <c r="A6" s="167">
        <v>1</v>
      </c>
      <c r="B6" s="174" t="str">
        <f>IF(NOT(ISBLANK(Organisateur!B6)),Organisateur!B6," ")</f>
        <v xml:space="preserve"> </v>
      </c>
      <c r="C6" s="177" t="str">
        <f>IF(NOT(ISBLANK(Organisateur!C6)),Organisateur!C6," ")</f>
        <v xml:space="preserve"> </v>
      </c>
      <c r="D6" s="178" t="str">
        <f>IF(NOT(ISBLANK(Organisateur!D6)),Organisateur!D6," ")</f>
        <v xml:space="preserve"> </v>
      </c>
      <c r="E6" s="178" t="str">
        <f>IF(NOT(ISBLANK(Organisateur!E6)),Organisateur!E6," ")</f>
        <v xml:space="preserve"> </v>
      </c>
      <c r="F6" s="255" t="str">
        <f>IF(NOT(ISBLANK(Organisateur!F6)),Organisateur!F6," ")</f>
        <v xml:space="preserve"> </v>
      </c>
      <c r="G6" s="222"/>
      <c r="H6" s="177" t="str">
        <f>IF(NOT(ISBLANK(Organisateur!H6)),Organisateur!H6," ")</f>
        <v xml:space="preserve"> </v>
      </c>
      <c r="I6" s="177" t="str">
        <f>IF(NOT(ISBLANK(Organisateur!I6)),Organisateur!I6," ")</f>
        <v xml:space="preserve"> </v>
      </c>
      <c r="J6" s="177" t="str">
        <f>IF(NOT(ISBLANK(Organisateur!J6)),Organisateur!J6," ")</f>
        <v xml:space="preserve"> </v>
      </c>
      <c r="K6" s="37"/>
      <c r="L6" s="27" t="str">
        <f>IFERROR(VLOOKUP($F6,'Variables Règlement'!$A$4:$F$7,3,FALSE)," ")</f>
        <v xml:space="preserve"> </v>
      </c>
      <c r="M6" s="16" t="str">
        <f>IFERROR(VLOOKUP($F6,'Variables Règlement'!$A$4:$F$7,4,FALSE)," ")</f>
        <v xml:space="preserve"> </v>
      </c>
      <c r="N6" s="16" t="str">
        <f>IFERROR(VLOOKUP($F6,'Variables Règlement'!$A$4:$F$7,5,FALSE)," ")</f>
        <v xml:space="preserve"> </v>
      </c>
      <c r="O6" s="65" t="str">
        <f>IFERROR(VLOOKUP($F6,'Variables Règlement'!$A$4:$F$7,6,FALSE)," ")</f>
        <v xml:space="preserve"> </v>
      </c>
      <c r="P6" s="135" t="str">
        <f>IF(F6=" "," ",IF(H6=0," ",AND(H6&gt;=L6,H6&lt;=M6)))</f>
        <v xml:space="preserve"> </v>
      </c>
      <c r="Q6" s="136" t="str">
        <f>IF(F6=" "," ",IF(I6=0," ",AND(I6&gt;=5,I6&lt;=N6)))</f>
        <v xml:space="preserve"> </v>
      </c>
      <c r="R6" s="137" t="str">
        <f>IF(J6=" "," ",AND(J6&gt;=5,J6&lt;=O6))</f>
        <v xml:space="preserve"> </v>
      </c>
      <c r="S6" s="256" t="str">
        <f t="shared" ref="S6:S29" si="5">IF(H6=" "," ",IF(AND((H6&gt;=I6),(H6-I6&lt;=15)),"ok","Hors Fourchette"))</f>
        <v xml:space="preserve"> </v>
      </c>
      <c r="T6" s="257"/>
      <c r="U6" s="257" t="str">
        <f t="shared" ref="U6:U29" si="6">IF(I6=" "," ",IF(AND((I6&gt;=J6),(I6-J6&lt;=15),J6&gt;=5),"ok","Hors Fourchette"))</f>
        <v xml:space="preserve"> </v>
      </c>
      <c r="V6" s="258"/>
      <c r="W6" s="1"/>
      <c r="X6" s="141" t="s">
        <v>45</v>
      </c>
      <c r="Y6" s="142" t="s">
        <v>56</v>
      </c>
      <c r="Z6" s="145"/>
      <c r="AA6" s="145"/>
      <c r="AB6" s="145"/>
      <c r="AC6" s="145"/>
      <c r="AD6" s="145"/>
      <c r="AE6" s="146"/>
      <c r="AF6" s="94" t="str">
        <f t="shared" si="0"/>
        <v xml:space="preserve"> </v>
      </c>
      <c r="AG6" s="113" t="str">
        <f t="shared" ref="AG6:AG29" si="7">IF(Z6&gt;0,IF(AB6&gt;0,IF(AD6&gt;0,AL6*AB6," ")," ")," ")</f>
        <v xml:space="preserve"> </v>
      </c>
      <c r="AH6" s="170" t="str">
        <f>IFERROR(VLOOKUP($F6,'Variables Règlement'!$A$4:$H$7,7,FALSE)," ")</f>
        <v xml:space="preserve"> </v>
      </c>
      <c r="AI6" s="171" t="str">
        <f>IFERROR(VLOOKUP($F6,'Variables Règlement'!$A$4:$H$7,8,FALSE)," ")</f>
        <v xml:space="preserve"> </v>
      </c>
      <c r="AJ6" s="122" t="str">
        <f t="shared" si="2"/>
        <v xml:space="preserve"> </v>
      </c>
      <c r="AK6" s="123" t="str">
        <f t="shared" si="3"/>
        <v xml:space="preserve"> </v>
      </c>
      <c r="AL6" s="114" t="str">
        <f t="shared" si="4"/>
        <v xml:space="preserve"> </v>
      </c>
    </row>
    <row r="7" spans="1:38" ht="20.75" customHeight="1">
      <c r="A7" s="97">
        <v>2</v>
      </c>
      <c r="B7" s="175" t="str">
        <f>IF(NOT(ISBLANK(Organisateur!B7)),Organisateur!B7," ")</f>
        <v xml:space="preserve"> </v>
      </c>
      <c r="C7" s="179" t="str">
        <f>IF(NOT(ISBLANK(Organisateur!C7)),Organisateur!C7," ")</f>
        <v xml:space="preserve"> </v>
      </c>
      <c r="D7" s="180" t="str">
        <f>IF(NOT(ISBLANK(Organisateur!D7)),Organisateur!D7," ")</f>
        <v xml:space="preserve"> </v>
      </c>
      <c r="E7" s="180" t="str">
        <f>IF(NOT(ISBLANK(Organisateur!E7)),Organisateur!E7," ")</f>
        <v xml:space="preserve"> </v>
      </c>
      <c r="F7" s="255" t="str">
        <f>IF(NOT(ISBLANK(Organisateur!F7)),Organisateur!F7," ")</f>
        <v xml:space="preserve"> </v>
      </c>
      <c r="G7" s="222"/>
      <c r="H7" s="179" t="str">
        <f>IF(NOT(ISBLANK(Organisateur!H7)),Organisateur!H7," ")</f>
        <v xml:space="preserve"> </v>
      </c>
      <c r="I7" s="179" t="str">
        <f>IF(NOT(ISBLANK(Organisateur!I7)),Organisateur!I7," ")</f>
        <v xml:space="preserve"> </v>
      </c>
      <c r="J7" s="179" t="str">
        <f>IF(NOT(ISBLANK(Organisateur!J7)),Organisateur!J7," ")</f>
        <v xml:space="preserve"> </v>
      </c>
      <c r="K7" s="37"/>
      <c r="L7" s="28" t="str">
        <f>IFERROR(VLOOKUP($F7,'Variables Règlement'!$A$4:$F$7,3,FALSE)," ")</f>
        <v xml:space="preserve"> </v>
      </c>
      <c r="M7" s="15" t="str">
        <f>IFERROR(VLOOKUP($F7,'Variables Règlement'!$A$4:$F$7,4,FALSE)," ")</f>
        <v xml:space="preserve"> </v>
      </c>
      <c r="N7" s="15" t="str">
        <f>IFERROR(VLOOKUP($F7,'Variables Règlement'!$A$4:$F$7,5,FALSE)," ")</f>
        <v xml:space="preserve"> </v>
      </c>
      <c r="O7" s="66" t="str">
        <f>IFERROR(VLOOKUP($F7,'Variables Règlement'!$A$4:$F$7,6,FALSE)," ")</f>
        <v xml:space="preserve"> </v>
      </c>
      <c r="P7" s="56" t="str">
        <f t="shared" ref="P7:P29" si="8">IF(F7=" "," ",IF(H7=0," ",AND(H7&gt;=L7,H7&lt;=M7)))</f>
        <v xml:space="preserve"> </v>
      </c>
      <c r="Q7" s="57" t="str">
        <f t="shared" ref="Q7:Q29" si="9">IF(F7=" "," ",IF(I7=0," ",AND(I7&gt;=5,I7&lt;=N7)))</f>
        <v xml:space="preserve"> </v>
      </c>
      <c r="R7" s="68" t="str">
        <f t="shared" ref="R7:R29" si="10">IF(J7=" "," ",AND(J7&gt;=5,J7&lt;=O7))</f>
        <v xml:space="preserve"> </v>
      </c>
      <c r="S7" s="256" t="str">
        <f t="shared" si="5"/>
        <v xml:space="preserve"> </v>
      </c>
      <c r="T7" s="257"/>
      <c r="U7" s="257" t="str">
        <f t="shared" si="6"/>
        <v xml:space="preserve"> </v>
      </c>
      <c r="V7" s="258"/>
      <c r="X7" s="141" t="s">
        <v>45</v>
      </c>
      <c r="Y7" s="142" t="s">
        <v>56</v>
      </c>
      <c r="Z7" s="145"/>
      <c r="AA7" s="145"/>
      <c r="AB7" s="145"/>
      <c r="AC7" s="145"/>
      <c r="AD7" s="145"/>
      <c r="AE7" s="146"/>
      <c r="AF7" s="94" t="str">
        <f t="shared" si="0"/>
        <v xml:space="preserve"> </v>
      </c>
      <c r="AG7" s="113" t="str">
        <f t="shared" si="7"/>
        <v xml:space="preserve"> </v>
      </c>
      <c r="AH7" s="170" t="str">
        <f>IFERROR(VLOOKUP($F7,'Variables Règlement'!$A$4:$H$7,7,FALSE)," ")</f>
        <v xml:space="preserve"> </v>
      </c>
      <c r="AI7" s="171" t="str">
        <f>IFERROR(VLOOKUP($F7,'Variables Règlement'!$A$4:$H$7,8,FALSE)," ")</f>
        <v xml:space="preserve"> </v>
      </c>
      <c r="AJ7" s="122" t="str">
        <f t="shared" si="2"/>
        <v xml:space="preserve"> </v>
      </c>
      <c r="AK7" s="123" t="str">
        <f t="shared" si="3"/>
        <v xml:space="preserve"> </v>
      </c>
      <c r="AL7" s="114" t="str">
        <f t="shared" si="4"/>
        <v xml:space="preserve"> </v>
      </c>
    </row>
    <row r="8" spans="1:38" ht="20.75" customHeight="1">
      <c r="A8" s="97">
        <v>3</v>
      </c>
      <c r="B8" s="175" t="str">
        <f>IF(NOT(ISBLANK(Organisateur!B8)),Organisateur!B8," ")</f>
        <v xml:space="preserve"> </v>
      </c>
      <c r="C8" s="179" t="str">
        <f>IF(NOT(ISBLANK(Organisateur!C8)),Organisateur!C8," ")</f>
        <v xml:space="preserve"> </v>
      </c>
      <c r="D8" s="180" t="str">
        <f>IF(NOT(ISBLANK(Organisateur!D8)),Organisateur!D8," ")</f>
        <v xml:space="preserve"> </v>
      </c>
      <c r="E8" s="180" t="str">
        <f>IF(NOT(ISBLANK(Organisateur!E8)),Organisateur!E8," ")</f>
        <v xml:space="preserve"> </v>
      </c>
      <c r="F8" s="255" t="str">
        <f>IF(NOT(ISBLANK(Organisateur!F8)),Organisateur!F8," ")</f>
        <v xml:space="preserve"> </v>
      </c>
      <c r="G8" s="222"/>
      <c r="H8" s="179" t="str">
        <f>IF(NOT(ISBLANK(Organisateur!H8)),Organisateur!H8," ")</f>
        <v xml:space="preserve"> </v>
      </c>
      <c r="I8" s="179" t="str">
        <f>IF(NOT(ISBLANK(Organisateur!I8)),Organisateur!I8," ")</f>
        <v xml:space="preserve"> </v>
      </c>
      <c r="J8" s="179" t="str">
        <f>IF(NOT(ISBLANK(Organisateur!J8)),Organisateur!J8," ")</f>
        <v xml:space="preserve"> </v>
      </c>
      <c r="K8" s="37"/>
      <c r="L8" s="28" t="str">
        <f>IFERROR(VLOOKUP($F8,'Variables Règlement'!$A$4:$F$7,3,FALSE)," ")</f>
        <v xml:space="preserve"> </v>
      </c>
      <c r="M8" s="15" t="str">
        <f>IFERROR(VLOOKUP($F8,'Variables Règlement'!$A$4:$F$7,4,FALSE)," ")</f>
        <v xml:space="preserve"> </v>
      </c>
      <c r="N8" s="15" t="str">
        <f>IFERROR(VLOOKUP($F8,'Variables Règlement'!$A$4:$F$7,5,FALSE)," ")</f>
        <v xml:space="preserve"> </v>
      </c>
      <c r="O8" s="66" t="str">
        <f>IFERROR(VLOOKUP($F8,'Variables Règlement'!$A$4:$F$7,6,FALSE)," ")</f>
        <v xml:space="preserve"> </v>
      </c>
      <c r="P8" s="56" t="str">
        <f t="shared" si="8"/>
        <v xml:space="preserve"> </v>
      </c>
      <c r="Q8" s="57" t="str">
        <f t="shared" si="9"/>
        <v xml:space="preserve"> </v>
      </c>
      <c r="R8" s="68" t="str">
        <f t="shared" si="10"/>
        <v xml:space="preserve"> </v>
      </c>
      <c r="S8" s="256" t="str">
        <f t="shared" si="5"/>
        <v xml:space="preserve"> </v>
      </c>
      <c r="T8" s="257"/>
      <c r="U8" s="257" t="str">
        <f t="shared" si="6"/>
        <v xml:space="preserve"> </v>
      </c>
      <c r="V8" s="258"/>
      <c r="X8" s="141" t="s">
        <v>45</v>
      </c>
      <c r="Y8" s="142" t="s">
        <v>56</v>
      </c>
      <c r="Z8" s="145"/>
      <c r="AA8" s="145"/>
      <c r="AB8" s="145"/>
      <c r="AC8" s="145"/>
      <c r="AD8" s="145"/>
      <c r="AE8" s="146"/>
      <c r="AF8" s="94" t="str">
        <f t="shared" si="0"/>
        <v xml:space="preserve"> </v>
      </c>
      <c r="AG8" s="113" t="str">
        <f t="shared" si="7"/>
        <v xml:space="preserve"> </v>
      </c>
      <c r="AH8" s="170" t="str">
        <f>IFERROR(VLOOKUP($F8,'Variables Règlement'!$A$4:$H$7,7,FALSE)," ")</f>
        <v xml:space="preserve"> </v>
      </c>
      <c r="AI8" s="171" t="str">
        <f>IFERROR(VLOOKUP($F8,'Variables Règlement'!$A$4:$H$7,8,FALSE)," ")</f>
        <v xml:space="preserve"> </v>
      </c>
      <c r="AJ8" s="122" t="str">
        <f t="shared" si="2"/>
        <v xml:space="preserve"> </v>
      </c>
      <c r="AK8" s="123" t="str">
        <f t="shared" si="3"/>
        <v xml:space="preserve"> </v>
      </c>
      <c r="AL8" s="114" t="str">
        <f t="shared" si="4"/>
        <v xml:space="preserve"> </v>
      </c>
    </row>
    <row r="9" spans="1:38" ht="20.75" customHeight="1">
      <c r="A9" s="97">
        <v>4</v>
      </c>
      <c r="B9" s="175" t="str">
        <f>IF(NOT(ISBLANK(Organisateur!B9)),Organisateur!B9," ")</f>
        <v xml:space="preserve"> </v>
      </c>
      <c r="C9" s="179" t="str">
        <f>IF(NOT(ISBLANK(Organisateur!C9)),Organisateur!C9," ")</f>
        <v xml:space="preserve"> </v>
      </c>
      <c r="D9" s="180" t="str">
        <f>IF(NOT(ISBLANK(Organisateur!D9)),Organisateur!D9," ")</f>
        <v xml:space="preserve"> </v>
      </c>
      <c r="E9" s="180" t="str">
        <f>IF(NOT(ISBLANK(Organisateur!E9)),Organisateur!E9," ")</f>
        <v xml:space="preserve"> </v>
      </c>
      <c r="F9" s="255" t="str">
        <f>IF(NOT(ISBLANK(Organisateur!F9)),Organisateur!F9," ")</f>
        <v xml:space="preserve"> </v>
      </c>
      <c r="G9" s="222"/>
      <c r="H9" s="179" t="str">
        <f>IF(NOT(ISBLANK(Organisateur!H9)),Organisateur!H9," ")</f>
        <v xml:space="preserve"> </v>
      </c>
      <c r="I9" s="179" t="str">
        <f>IF(NOT(ISBLANK(Organisateur!I9)),Organisateur!I9," ")</f>
        <v xml:space="preserve"> </v>
      </c>
      <c r="J9" s="179" t="str">
        <f>IF(NOT(ISBLANK(Organisateur!J9)),Organisateur!J9," ")</f>
        <v xml:space="preserve"> </v>
      </c>
      <c r="K9" s="37"/>
      <c r="L9" s="28" t="str">
        <f>IFERROR(VLOOKUP($F9,'Variables Règlement'!$A$4:$F$7,3,FALSE)," ")</f>
        <v xml:space="preserve"> </v>
      </c>
      <c r="M9" s="15" t="str">
        <f>IFERROR(VLOOKUP($F9,'Variables Règlement'!$A$4:$F$7,4,FALSE)," ")</f>
        <v xml:space="preserve"> </v>
      </c>
      <c r="N9" s="15" t="str">
        <f>IFERROR(VLOOKUP($F9,'Variables Règlement'!$A$4:$F$7,5,FALSE)," ")</f>
        <v xml:space="preserve"> </v>
      </c>
      <c r="O9" s="66" t="str">
        <f>IFERROR(VLOOKUP($F9,'Variables Règlement'!$A$4:$F$7,6,FALSE)," ")</f>
        <v xml:space="preserve"> </v>
      </c>
      <c r="P9" s="56" t="str">
        <f t="shared" si="8"/>
        <v xml:space="preserve"> </v>
      </c>
      <c r="Q9" s="57" t="str">
        <f t="shared" si="9"/>
        <v xml:space="preserve"> </v>
      </c>
      <c r="R9" s="68" t="str">
        <f t="shared" si="10"/>
        <v xml:space="preserve"> </v>
      </c>
      <c r="S9" s="256" t="str">
        <f t="shared" si="5"/>
        <v xml:space="preserve"> </v>
      </c>
      <c r="T9" s="257"/>
      <c r="U9" s="257" t="str">
        <f t="shared" si="6"/>
        <v xml:space="preserve"> </v>
      </c>
      <c r="V9" s="258"/>
      <c r="X9" s="141" t="s">
        <v>45</v>
      </c>
      <c r="Y9" s="142" t="s">
        <v>56</v>
      </c>
      <c r="Z9" s="145"/>
      <c r="AA9" s="145"/>
      <c r="AB9" s="145"/>
      <c r="AC9" s="145"/>
      <c r="AD9" s="145"/>
      <c r="AE9" s="146"/>
      <c r="AF9" s="94" t="str">
        <f t="shared" si="0"/>
        <v xml:space="preserve"> </v>
      </c>
      <c r="AG9" s="113" t="str">
        <f t="shared" si="7"/>
        <v xml:space="preserve"> </v>
      </c>
      <c r="AH9" s="170" t="str">
        <f>IFERROR(VLOOKUP($F9,'Variables Règlement'!$A$4:$H$7,7,FALSE)," ")</f>
        <v xml:space="preserve"> </v>
      </c>
      <c r="AI9" s="171" t="str">
        <f>IFERROR(VLOOKUP($F9,'Variables Règlement'!$A$4:$H$7,8,FALSE)," ")</f>
        <v xml:space="preserve"> </v>
      </c>
      <c r="AJ9" s="122" t="str">
        <f t="shared" si="2"/>
        <v xml:space="preserve"> </v>
      </c>
      <c r="AK9" s="123" t="str">
        <f t="shared" si="3"/>
        <v xml:space="preserve"> </v>
      </c>
      <c r="AL9" s="114" t="str">
        <f t="shared" si="4"/>
        <v xml:space="preserve"> </v>
      </c>
    </row>
    <row r="10" spans="1:38" ht="20.75" customHeight="1">
      <c r="A10" s="97">
        <v>5</v>
      </c>
      <c r="B10" s="175" t="str">
        <f>IF(NOT(ISBLANK(Organisateur!B10)),Organisateur!B10," ")</f>
        <v xml:space="preserve"> </v>
      </c>
      <c r="C10" s="179" t="str">
        <f>IF(NOT(ISBLANK(Organisateur!C10)),Organisateur!C10," ")</f>
        <v xml:space="preserve"> </v>
      </c>
      <c r="D10" s="180" t="str">
        <f>IF(NOT(ISBLANK(Organisateur!D10)),Organisateur!D10," ")</f>
        <v xml:space="preserve"> </v>
      </c>
      <c r="E10" s="180" t="str">
        <f>IF(NOT(ISBLANK(Organisateur!E10)),Organisateur!E10," ")</f>
        <v xml:space="preserve"> </v>
      </c>
      <c r="F10" s="255" t="str">
        <f>IF(NOT(ISBLANK(Organisateur!F10)),Organisateur!F10," ")</f>
        <v xml:space="preserve"> </v>
      </c>
      <c r="G10" s="222"/>
      <c r="H10" s="179" t="str">
        <f>IF(NOT(ISBLANK(Organisateur!H10)),Organisateur!H10," ")</f>
        <v xml:space="preserve"> </v>
      </c>
      <c r="I10" s="179" t="str">
        <f>IF(NOT(ISBLANK(Organisateur!I10)),Organisateur!I10," ")</f>
        <v xml:space="preserve"> </v>
      </c>
      <c r="J10" s="179" t="str">
        <f>IF(NOT(ISBLANK(Organisateur!J10)),Organisateur!J10," ")</f>
        <v xml:space="preserve"> </v>
      </c>
      <c r="K10" s="37"/>
      <c r="L10" s="28" t="str">
        <f>IFERROR(VLOOKUP($F10,'Variables Règlement'!$A$4:$F$7,3,FALSE)," ")</f>
        <v xml:space="preserve"> </v>
      </c>
      <c r="M10" s="15" t="str">
        <f>IFERROR(VLOOKUP($F10,'Variables Règlement'!$A$4:$F$7,4,FALSE)," ")</f>
        <v xml:space="preserve"> </v>
      </c>
      <c r="N10" s="15" t="str">
        <f>IFERROR(VLOOKUP($F10,'Variables Règlement'!$A$4:$F$7,5,FALSE)," ")</f>
        <v xml:space="preserve"> </v>
      </c>
      <c r="O10" s="66" t="str">
        <f>IFERROR(VLOOKUP($F10,'Variables Règlement'!$A$4:$F$7,6,FALSE)," ")</f>
        <v xml:space="preserve"> </v>
      </c>
      <c r="P10" s="56" t="str">
        <f t="shared" si="8"/>
        <v xml:space="preserve"> </v>
      </c>
      <c r="Q10" s="57" t="str">
        <f t="shared" si="9"/>
        <v xml:space="preserve"> </v>
      </c>
      <c r="R10" s="68" t="str">
        <f t="shared" si="10"/>
        <v xml:space="preserve"> </v>
      </c>
      <c r="S10" s="256" t="str">
        <f t="shared" si="5"/>
        <v xml:space="preserve"> </v>
      </c>
      <c r="T10" s="257"/>
      <c r="U10" s="257" t="str">
        <f t="shared" si="6"/>
        <v xml:space="preserve"> </v>
      </c>
      <c r="V10" s="258"/>
      <c r="X10" s="141" t="s">
        <v>45</v>
      </c>
      <c r="Y10" s="142" t="s">
        <v>56</v>
      </c>
      <c r="Z10" s="145"/>
      <c r="AA10" s="145"/>
      <c r="AB10" s="145"/>
      <c r="AC10" s="145"/>
      <c r="AD10" s="145"/>
      <c r="AE10" s="146"/>
      <c r="AF10" s="94" t="str">
        <f t="shared" si="0"/>
        <v xml:space="preserve"> </v>
      </c>
      <c r="AG10" s="113" t="str">
        <f t="shared" si="7"/>
        <v xml:space="preserve"> </v>
      </c>
      <c r="AH10" s="170" t="str">
        <f>IFERROR(VLOOKUP($F10,'Variables Règlement'!$A$4:$H$7,7,FALSE)," ")</f>
        <v xml:space="preserve"> </v>
      </c>
      <c r="AI10" s="171" t="str">
        <f>IFERROR(VLOOKUP($F10,'Variables Règlement'!$A$4:$H$7,8,FALSE)," ")</f>
        <v xml:space="preserve"> </v>
      </c>
      <c r="AJ10" s="122" t="str">
        <f t="shared" si="2"/>
        <v xml:space="preserve"> </v>
      </c>
      <c r="AK10" s="123" t="str">
        <f t="shared" si="3"/>
        <v xml:space="preserve"> </v>
      </c>
      <c r="AL10" s="114" t="str">
        <f t="shared" si="4"/>
        <v xml:space="preserve"> </v>
      </c>
    </row>
    <row r="11" spans="1:38" ht="20.75" customHeight="1">
      <c r="A11" s="97">
        <v>6</v>
      </c>
      <c r="B11" s="175" t="str">
        <f>IF(NOT(ISBLANK(Organisateur!B11)),Organisateur!B11," ")</f>
        <v xml:space="preserve"> </v>
      </c>
      <c r="C11" s="179" t="str">
        <f>IF(NOT(ISBLANK(Organisateur!C11)),Organisateur!C11," ")</f>
        <v xml:space="preserve"> </v>
      </c>
      <c r="D11" s="180" t="str">
        <f>IF(NOT(ISBLANK(Organisateur!D11)),Organisateur!D11," ")</f>
        <v xml:space="preserve"> </v>
      </c>
      <c r="E11" s="180" t="str">
        <f>IF(NOT(ISBLANK(Organisateur!E11)),Organisateur!E11," ")</f>
        <v xml:space="preserve"> </v>
      </c>
      <c r="F11" s="255" t="str">
        <f>IF(NOT(ISBLANK(Organisateur!F11)),Organisateur!F11," ")</f>
        <v xml:space="preserve"> </v>
      </c>
      <c r="G11" s="222"/>
      <c r="H11" s="179" t="str">
        <f>IF(NOT(ISBLANK(Organisateur!H11)),Organisateur!H11," ")</f>
        <v xml:space="preserve"> </v>
      </c>
      <c r="I11" s="179" t="str">
        <f>IF(NOT(ISBLANK(Organisateur!I11)),Organisateur!I11," ")</f>
        <v xml:space="preserve"> </v>
      </c>
      <c r="J11" s="179" t="str">
        <f>IF(NOT(ISBLANK(Organisateur!J11)),Organisateur!J11," ")</f>
        <v xml:space="preserve"> </v>
      </c>
      <c r="K11" s="37"/>
      <c r="L11" s="28" t="str">
        <f>IFERROR(VLOOKUP($F11,'Variables Règlement'!$A$4:$F$7,3,FALSE)," ")</f>
        <v xml:space="preserve"> </v>
      </c>
      <c r="M11" s="15" t="str">
        <f>IFERROR(VLOOKUP($F11,'Variables Règlement'!$A$4:$F$7,4,FALSE)," ")</f>
        <v xml:space="preserve"> </v>
      </c>
      <c r="N11" s="15" t="str">
        <f>IFERROR(VLOOKUP($F11,'Variables Règlement'!$A$4:$F$7,5,FALSE)," ")</f>
        <v xml:space="preserve"> </v>
      </c>
      <c r="O11" s="66" t="str">
        <f>IFERROR(VLOOKUP($F11,'Variables Règlement'!$A$4:$F$7,6,FALSE)," ")</f>
        <v xml:space="preserve"> </v>
      </c>
      <c r="P11" s="56" t="str">
        <f t="shared" si="8"/>
        <v xml:space="preserve"> </v>
      </c>
      <c r="Q11" s="57" t="str">
        <f t="shared" si="9"/>
        <v xml:space="preserve"> </v>
      </c>
      <c r="R11" s="68" t="str">
        <f t="shared" si="10"/>
        <v xml:space="preserve"> </v>
      </c>
      <c r="S11" s="256" t="str">
        <f t="shared" si="5"/>
        <v xml:space="preserve"> </v>
      </c>
      <c r="T11" s="257"/>
      <c r="U11" s="257" t="str">
        <f t="shared" si="6"/>
        <v xml:space="preserve"> </v>
      </c>
      <c r="V11" s="258"/>
      <c r="X11" s="141" t="s">
        <v>45</v>
      </c>
      <c r="Y11" s="142" t="s">
        <v>56</v>
      </c>
      <c r="Z11" s="145"/>
      <c r="AA11" s="145"/>
      <c r="AB11" s="145"/>
      <c r="AC11" s="145"/>
      <c r="AD11" s="145"/>
      <c r="AE11" s="146"/>
      <c r="AF11" s="94" t="str">
        <f t="shared" si="0"/>
        <v xml:space="preserve"> </v>
      </c>
      <c r="AG11" s="113" t="str">
        <f t="shared" si="7"/>
        <v xml:space="preserve"> </v>
      </c>
      <c r="AH11" s="170" t="str">
        <f>IFERROR(VLOOKUP($F11,'Variables Règlement'!$A$4:$H$7,7,FALSE)," ")</f>
        <v xml:space="preserve"> </v>
      </c>
      <c r="AI11" s="171" t="str">
        <f>IFERROR(VLOOKUP($F11,'Variables Règlement'!$A$4:$H$7,8,FALSE)," ")</f>
        <v xml:space="preserve"> </v>
      </c>
      <c r="AJ11" s="122" t="str">
        <f t="shared" si="2"/>
        <v xml:space="preserve"> </v>
      </c>
      <c r="AK11" s="123" t="str">
        <f t="shared" si="3"/>
        <v xml:space="preserve"> </v>
      </c>
      <c r="AL11" s="114" t="str">
        <f t="shared" si="4"/>
        <v xml:space="preserve"> </v>
      </c>
    </row>
    <row r="12" spans="1:38" ht="20.75" customHeight="1">
      <c r="A12" s="97">
        <v>7</v>
      </c>
      <c r="B12" s="175" t="str">
        <f>IF(NOT(ISBLANK(Organisateur!B12)),Organisateur!B12," ")</f>
        <v xml:space="preserve"> </v>
      </c>
      <c r="C12" s="179" t="str">
        <f>IF(NOT(ISBLANK(Organisateur!C12)),Organisateur!C12," ")</f>
        <v xml:space="preserve"> </v>
      </c>
      <c r="D12" s="180" t="str">
        <f>IF(NOT(ISBLANK(Organisateur!D12)),Organisateur!D12," ")</f>
        <v xml:space="preserve"> </v>
      </c>
      <c r="E12" s="180" t="str">
        <f>IF(NOT(ISBLANK(Organisateur!E12)),Organisateur!E12," ")</f>
        <v xml:space="preserve"> </v>
      </c>
      <c r="F12" s="255" t="str">
        <f>IF(NOT(ISBLANK(Organisateur!F12)),Organisateur!F12," ")</f>
        <v xml:space="preserve"> </v>
      </c>
      <c r="G12" s="222"/>
      <c r="H12" s="179" t="str">
        <f>IF(NOT(ISBLANK(Organisateur!H12)),Organisateur!H12," ")</f>
        <v xml:space="preserve"> </v>
      </c>
      <c r="I12" s="179" t="str">
        <f>IF(NOT(ISBLANK(Organisateur!I12)),Organisateur!I12," ")</f>
        <v xml:space="preserve"> </v>
      </c>
      <c r="J12" s="179" t="str">
        <f>IF(NOT(ISBLANK(Organisateur!J12)),Organisateur!J12," ")</f>
        <v xml:space="preserve"> </v>
      </c>
      <c r="K12" s="37"/>
      <c r="L12" s="28" t="str">
        <f>IFERROR(VLOOKUP($F12,'Variables Règlement'!$A$4:$F$7,3,FALSE)," ")</f>
        <v xml:space="preserve"> </v>
      </c>
      <c r="M12" s="15" t="str">
        <f>IFERROR(VLOOKUP($F12,'Variables Règlement'!$A$4:$F$7,4,FALSE)," ")</f>
        <v xml:space="preserve"> </v>
      </c>
      <c r="N12" s="15" t="str">
        <f>IFERROR(VLOOKUP($F12,'Variables Règlement'!$A$4:$F$7,5,FALSE)," ")</f>
        <v xml:space="preserve"> </v>
      </c>
      <c r="O12" s="66" t="str">
        <f>IFERROR(VLOOKUP($F12,'Variables Règlement'!$A$4:$F$7,6,FALSE)," ")</f>
        <v xml:space="preserve"> </v>
      </c>
      <c r="P12" s="56" t="str">
        <f t="shared" si="8"/>
        <v xml:space="preserve"> </v>
      </c>
      <c r="Q12" s="57" t="str">
        <f t="shared" si="9"/>
        <v xml:space="preserve"> </v>
      </c>
      <c r="R12" s="68" t="str">
        <f t="shared" si="10"/>
        <v xml:space="preserve"> </v>
      </c>
      <c r="S12" s="256" t="str">
        <f t="shared" si="5"/>
        <v xml:space="preserve"> </v>
      </c>
      <c r="T12" s="257"/>
      <c r="U12" s="257" t="str">
        <f t="shared" si="6"/>
        <v xml:space="preserve"> </v>
      </c>
      <c r="V12" s="258"/>
      <c r="X12" s="141" t="s">
        <v>45</v>
      </c>
      <c r="Y12" s="142" t="s">
        <v>56</v>
      </c>
      <c r="Z12" s="145"/>
      <c r="AA12" s="145"/>
      <c r="AB12" s="145"/>
      <c r="AC12" s="145"/>
      <c r="AD12" s="145"/>
      <c r="AE12" s="146"/>
      <c r="AF12" s="94" t="str">
        <f t="shared" si="0"/>
        <v xml:space="preserve"> </v>
      </c>
      <c r="AG12" s="113" t="str">
        <f t="shared" si="7"/>
        <v xml:space="preserve"> </v>
      </c>
      <c r="AH12" s="170" t="str">
        <f>IFERROR(VLOOKUP($F12,'Variables Règlement'!$A$4:$H$7,7,FALSE)," ")</f>
        <v xml:space="preserve"> </v>
      </c>
      <c r="AI12" s="171" t="str">
        <f>IFERROR(VLOOKUP($F12,'Variables Règlement'!$A$4:$H$7,8,FALSE)," ")</f>
        <v xml:space="preserve"> </v>
      </c>
      <c r="AJ12" s="122" t="str">
        <f t="shared" si="2"/>
        <v xml:space="preserve"> </v>
      </c>
      <c r="AK12" s="123" t="str">
        <f t="shared" si="3"/>
        <v xml:space="preserve"> </v>
      </c>
      <c r="AL12" s="114" t="str">
        <f t="shared" si="4"/>
        <v xml:space="preserve"> </v>
      </c>
    </row>
    <row r="13" spans="1:38" ht="20.75" customHeight="1">
      <c r="A13" s="97">
        <v>8</v>
      </c>
      <c r="B13" s="175" t="str">
        <f>IF(NOT(ISBLANK(Organisateur!B13)),Organisateur!B13," ")</f>
        <v xml:space="preserve"> </v>
      </c>
      <c r="C13" s="179" t="str">
        <f>IF(NOT(ISBLANK(Organisateur!C13)),Organisateur!C13," ")</f>
        <v xml:space="preserve"> </v>
      </c>
      <c r="D13" s="180" t="str">
        <f>IF(NOT(ISBLANK(Organisateur!D13)),Organisateur!D13," ")</f>
        <v xml:space="preserve"> </v>
      </c>
      <c r="E13" s="180" t="str">
        <f>IF(NOT(ISBLANK(Organisateur!E13)),Organisateur!E13," ")</f>
        <v xml:space="preserve"> </v>
      </c>
      <c r="F13" s="255" t="str">
        <f>IF(NOT(ISBLANK(Organisateur!F13)),Organisateur!F13," ")</f>
        <v xml:space="preserve"> </v>
      </c>
      <c r="G13" s="222"/>
      <c r="H13" s="179" t="str">
        <f>IF(NOT(ISBLANK(Organisateur!H13)),Organisateur!H13," ")</f>
        <v xml:space="preserve"> </v>
      </c>
      <c r="I13" s="179" t="str">
        <f>IF(NOT(ISBLANK(Organisateur!I13)),Organisateur!I13," ")</f>
        <v xml:space="preserve"> </v>
      </c>
      <c r="J13" s="179" t="str">
        <f>IF(NOT(ISBLANK(Organisateur!J13)),Organisateur!J13," ")</f>
        <v xml:space="preserve"> </v>
      </c>
      <c r="K13" s="37"/>
      <c r="L13" s="28" t="str">
        <f>IFERROR(VLOOKUP($F13,'Variables Règlement'!$A$4:$F$7,3,FALSE)," ")</f>
        <v xml:space="preserve"> </v>
      </c>
      <c r="M13" s="15" t="str">
        <f>IFERROR(VLOOKUP($F13,'Variables Règlement'!$A$4:$F$7,4,FALSE)," ")</f>
        <v xml:space="preserve"> </v>
      </c>
      <c r="N13" s="15" t="str">
        <f>IFERROR(VLOOKUP($F13,'Variables Règlement'!$A$4:$F$7,5,FALSE)," ")</f>
        <v xml:space="preserve"> </v>
      </c>
      <c r="O13" s="66" t="str">
        <f>IFERROR(VLOOKUP($F13,'Variables Règlement'!$A$4:$F$7,6,FALSE)," ")</f>
        <v xml:space="preserve"> </v>
      </c>
      <c r="P13" s="56" t="str">
        <f t="shared" si="8"/>
        <v xml:space="preserve"> </v>
      </c>
      <c r="Q13" s="57" t="str">
        <f t="shared" si="9"/>
        <v xml:space="preserve"> </v>
      </c>
      <c r="R13" s="68" t="str">
        <f t="shared" si="10"/>
        <v xml:space="preserve"> </v>
      </c>
      <c r="S13" s="256" t="str">
        <f t="shared" si="5"/>
        <v xml:space="preserve"> </v>
      </c>
      <c r="T13" s="257"/>
      <c r="U13" s="257" t="str">
        <f t="shared" si="6"/>
        <v xml:space="preserve"> </v>
      </c>
      <c r="V13" s="258"/>
      <c r="X13" s="141" t="s">
        <v>45</v>
      </c>
      <c r="Y13" s="142" t="s">
        <v>56</v>
      </c>
      <c r="Z13" s="145"/>
      <c r="AA13" s="145"/>
      <c r="AB13" s="145"/>
      <c r="AC13" s="145"/>
      <c r="AD13" s="145"/>
      <c r="AE13" s="146"/>
      <c r="AF13" s="94" t="str">
        <f t="shared" si="0"/>
        <v xml:space="preserve"> </v>
      </c>
      <c r="AG13" s="113" t="str">
        <f t="shared" si="7"/>
        <v xml:space="preserve"> </v>
      </c>
      <c r="AH13" s="170" t="str">
        <f>IFERROR(VLOOKUP($F13,'Variables Règlement'!$A$4:$H$7,7,FALSE)," ")</f>
        <v xml:space="preserve"> </v>
      </c>
      <c r="AI13" s="171" t="str">
        <f>IFERROR(VLOOKUP($F13,'Variables Règlement'!$A$4:$H$7,8,FALSE)," ")</f>
        <v xml:space="preserve"> </v>
      </c>
      <c r="AJ13" s="122" t="str">
        <f t="shared" si="2"/>
        <v xml:space="preserve"> </v>
      </c>
      <c r="AK13" s="123" t="str">
        <f t="shared" si="3"/>
        <v xml:space="preserve"> </v>
      </c>
      <c r="AL13" s="114" t="str">
        <f t="shared" si="4"/>
        <v xml:space="preserve"> </v>
      </c>
    </row>
    <row r="14" spans="1:38" ht="20.75" customHeight="1">
      <c r="A14" s="97">
        <v>9</v>
      </c>
      <c r="B14" s="175" t="str">
        <f>IF(NOT(ISBLANK(Organisateur!B14)),Organisateur!B14," ")</f>
        <v xml:space="preserve"> </v>
      </c>
      <c r="C14" s="179" t="str">
        <f>IF(NOT(ISBLANK(Organisateur!C14)),Organisateur!C14," ")</f>
        <v xml:space="preserve"> </v>
      </c>
      <c r="D14" s="180" t="str">
        <f>IF(NOT(ISBLANK(Organisateur!D14)),Organisateur!D14," ")</f>
        <v xml:space="preserve"> </v>
      </c>
      <c r="E14" s="180" t="str">
        <f>IF(NOT(ISBLANK(Organisateur!E14)),Organisateur!E14," ")</f>
        <v xml:space="preserve"> </v>
      </c>
      <c r="F14" s="255" t="str">
        <f>IF(NOT(ISBLANK(Organisateur!F14)),Organisateur!F14," ")</f>
        <v xml:space="preserve"> </v>
      </c>
      <c r="G14" s="222"/>
      <c r="H14" s="179" t="str">
        <f>IF(NOT(ISBLANK(Organisateur!H14)),Organisateur!H14," ")</f>
        <v xml:space="preserve"> </v>
      </c>
      <c r="I14" s="179" t="str">
        <f>IF(NOT(ISBLANK(Organisateur!I14)),Organisateur!I14," ")</f>
        <v xml:space="preserve"> </v>
      </c>
      <c r="J14" s="179" t="str">
        <f>IF(NOT(ISBLANK(Organisateur!J14)),Organisateur!J14," ")</f>
        <v xml:space="preserve"> </v>
      </c>
      <c r="K14" s="37"/>
      <c r="L14" s="28" t="str">
        <f>IFERROR(VLOOKUP($F14,'Variables Règlement'!$A$4:$F$7,3,FALSE)," ")</f>
        <v xml:space="preserve"> </v>
      </c>
      <c r="M14" s="15" t="str">
        <f>IFERROR(VLOOKUP($F14,'Variables Règlement'!$A$4:$F$7,4,FALSE)," ")</f>
        <v xml:space="preserve"> </v>
      </c>
      <c r="N14" s="15" t="str">
        <f>IFERROR(VLOOKUP($F14,'Variables Règlement'!$A$4:$F$7,5,FALSE)," ")</f>
        <v xml:space="preserve"> </v>
      </c>
      <c r="O14" s="66" t="str">
        <f>IFERROR(VLOOKUP($F14,'Variables Règlement'!$A$4:$F$7,6,FALSE)," ")</f>
        <v xml:space="preserve"> </v>
      </c>
      <c r="P14" s="56" t="str">
        <f t="shared" si="8"/>
        <v xml:space="preserve"> </v>
      </c>
      <c r="Q14" s="57" t="str">
        <f t="shared" si="9"/>
        <v xml:space="preserve"> </v>
      </c>
      <c r="R14" s="68" t="str">
        <f t="shared" si="10"/>
        <v xml:space="preserve"> </v>
      </c>
      <c r="S14" s="256" t="str">
        <f t="shared" si="5"/>
        <v xml:space="preserve"> </v>
      </c>
      <c r="T14" s="257"/>
      <c r="U14" s="257" t="str">
        <f t="shared" si="6"/>
        <v xml:space="preserve"> </v>
      </c>
      <c r="V14" s="258"/>
      <c r="X14" s="141" t="s">
        <v>45</v>
      </c>
      <c r="Y14" s="142" t="s">
        <v>56</v>
      </c>
      <c r="Z14" s="145"/>
      <c r="AA14" s="145"/>
      <c r="AB14" s="145"/>
      <c r="AC14" s="145"/>
      <c r="AD14" s="145"/>
      <c r="AE14" s="146"/>
      <c r="AF14" s="94" t="str">
        <f t="shared" si="0"/>
        <v xml:space="preserve"> </v>
      </c>
      <c r="AG14" s="113" t="str">
        <f t="shared" si="7"/>
        <v xml:space="preserve"> </v>
      </c>
      <c r="AH14" s="170" t="str">
        <f>IFERROR(VLOOKUP($F14,'Variables Règlement'!$A$4:$H$7,7,FALSE)," ")</f>
        <v xml:space="preserve"> </v>
      </c>
      <c r="AI14" s="171" t="str">
        <f>IFERROR(VLOOKUP($F14,'Variables Règlement'!$A$4:$H$7,8,FALSE)," ")</f>
        <v xml:space="preserve"> </v>
      </c>
      <c r="AJ14" s="122" t="str">
        <f t="shared" si="2"/>
        <v xml:space="preserve"> </v>
      </c>
      <c r="AK14" s="123" t="str">
        <f t="shared" si="3"/>
        <v xml:space="preserve"> </v>
      </c>
      <c r="AL14" s="114" t="str">
        <f t="shared" si="4"/>
        <v xml:space="preserve"> </v>
      </c>
    </row>
    <row r="15" spans="1:38" ht="20.75" customHeight="1">
      <c r="A15" s="97">
        <v>10</v>
      </c>
      <c r="B15" s="175" t="str">
        <f>IF(NOT(ISBLANK(Organisateur!B15)),Organisateur!B15," ")</f>
        <v xml:space="preserve"> </v>
      </c>
      <c r="C15" s="179" t="str">
        <f>IF(NOT(ISBLANK(Organisateur!C15)),Organisateur!C15," ")</f>
        <v xml:space="preserve"> </v>
      </c>
      <c r="D15" s="180" t="str">
        <f>IF(NOT(ISBLANK(Organisateur!D15)),Organisateur!D15," ")</f>
        <v xml:space="preserve"> </v>
      </c>
      <c r="E15" s="180" t="str">
        <f>IF(NOT(ISBLANK(Organisateur!E15)),Organisateur!E15," ")</f>
        <v xml:space="preserve"> </v>
      </c>
      <c r="F15" s="255" t="str">
        <f>IF(NOT(ISBLANK(Organisateur!F15)),Organisateur!F15," ")</f>
        <v xml:space="preserve"> </v>
      </c>
      <c r="G15" s="222"/>
      <c r="H15" s="179" t="str">
        <f>IF(NOT(ISBLANK(Organisateur!H15)),Organisateur!H15," ")</f>
        <v xml:space="preserve"> </v>
      </c>
      <c r="I15" s="179" t="str">
        <f>IF(NOT(ISBLANK(Organisateur!I15)),Organisateur!I15," ")</f>
        <v xml:space="preserve"> </v>
      </c>
      <c r="J15" s="179" t="str">
        <f>IF(NOT(ISBLANK(Organisateur!J15)),Organisateur!J15," ")</f>
        <v xml:space="preserve"> </v>
      </c>
      <c r="K15" s="37"/>
      <c r="L15" s="28" t="str">
        <f>IFERROR(VLOOKUP($F15,'Variables Règlement'!$A$4:$F$7,3,FALSE)," ")</f>
        <v xml:space="preserve"> </v>
      </c>
      <c r="M15" s="15" t="str">
        <f>IFERROR(VLOOKUP($F15,'Variables Règlement'!$A$4:$F$7,4,FALSE)," ")</f>
        <v xml:space="preserve"> </v>
      </c>
      <c r="N15" s="15" t="str">
        <f>IFERROR(VLOOKUP($F15,'Variables Règlement'!$A$4:$F$7,5,FALSE)," ")</f>
        <v xml:space="preserve"> </v>
      </c>
      <c r="O15" s="66" t="str">
        <f>IFERROR(VLOOKUP($F15,'Variables Règlement'!$A$4:$F$7,6,FALSE)," ")</f>
        <v xml:space="preserve"> </v>
      </c>
      <c r="P15" s="56" t="str">
        <f t="shared" si="8"/>
        <v xml:space="preserve"> </v>
      </c>
      <c r="Q15" s="57" t="str">
        <f t="shared" si="9"/>
        <v xml:space="preserve"> </v>
      </c>
      <c r="R15" s="68" t="str">
        <f t="shared" si="10"/>
        <v xml:space="preserve"> </v>
      </c>
      <c r="S15" s="256" t="str">
        <f t="shared" si="5"/>
        <v xml:space="preserve"> </v>
      </c>
      <c r="T15" s="257"/>
      <c r="U15" s="257" t="str">
        <f t="shared" si="6"/>
        <v xml:space="preserve"> </v>
      </c>
      <c r="V15" s="258"/>
      <c r="X15" s="141" t="s">
        <v>45</v>
      </c>
      <c r="Y15" s="142" t="s">
        <v>56</v>
      </c>
      <c r="Z15" s="145"/>
      <c r="AA15" s="145"/>
      <c r="AB15" s="145"/>
      <c r="AC15" s="145"/>
      <c r="AD15" s="145"/>
      <c r="AE15" s="146"/>
      <c r="AF15" s="94" t="str">
        <f t="shared" si="0"/>
        <v xml:space="preserve"> </v>
      </c>
      <c r="AG15" s="113" t="str">
        <f t="shared" si="7"/>
        <v xml:space="preserve"> </v>
      </c>
      <c r="AH15" s="170" t="str">
        <f>IFERROR(VLOOKUP($F15,'Variables Règlement'!$A$4:$H$7,7,FALSE)," ")</f>
        <v xml:space="preserve"> </v>
      </c>
      <c r="AI15" s="171" t="str">
        <f>IFERROR(VLOOKUP($F15,'Variables Règlement'!$A$4:$H$7,8,FALSE)," ")</f>
        <v xml:space="preserve"> </v>
      </c>
      <c r="AJ15" s="122" t="str">
        <f t="shared" si="2"/>
        <v xml:space="preserve"> </v>
      </c>
      <c r="AK15" s="123" t="str">
        <f t="shared" si="3"/>
        <v xml:space="preserve"> </v>
      </c>
      <c r="AL15" s="114" t="str">
        <f t="shared" si="4"/>
        <v xml:space="preserve"> </v>
      </c>
    </row>
    <row r="16" spans="1:38" ht="20.75" customHeight="1">
      <c r="A16" s="97">
        <v>11</v>
      </c>
      <c r="B16" s="175" t="str">
        <f>IF(NOT(ISBLANK(Organisateur!B16)),Organisateur!B16," ")</f>
        <v xml:space="preserve"> </v>
      </c>
      <c r="C16" s="179" t="str">
        <f>IF(NOT(ISBLANK(Organisateur!C16)),Organisateur!C16," ")</f>
        <v xml:space="preserve"> </v>
      </c>
      <c r="D16" s="180" t="str">
        <f>IF(NOT(ISBLANK(Organisateur!D16)),Organisateur!D16," ")</f>
        <v xml:space="preserve"> </v>
      </c>
      <c r="E16" s="180" t="str">
        <f>IF(NOT(ISBLANK(Organisateur!E16)),Organisateur!E16," ")</f>
        <v xml:space="preserve"> </v>
      </c>
      <c r="F16" s="255" t="str">
        <f>IF(NOT(ISBLANK(Organisateur!F16)),Organisateur!F16," ")</f>
        <v xml:space="preserve"> </v>
      </c>
      <c r="G16" s="222"/>
      <c r="H16" s="179" t="str">
        <f>IF(NOT(ISBLANK(Organisateur!H16)),Organisateur!H16," ")</f>
        <v xml:space="preserve"> </v>
      </c>
      <c r="I16" s="179" t="str">
        <f>IF(NOT(ISBLANK(Organisateur!I16)),Organisateur!I16," ")</f>
        <v xml:space="preserve"> </v>
      </c>
      <c r="J16" s="179" t="str">
        <f>IF(NOT(ISBLANK(Organisateur!J16)),Organisateur!J16," ")</f>
        <v xml:space="preserve"> </v>
      </c>
      <c r="K16" s="37"/>
      <c r="L16" s="28" t="str">
        <f>IFERROR(VLOOKUP($F16,'Variables Règlement'!$A$4:$F$7,3,FALSE)," ")</f>
        <v xml:space="preserve"> </v>
      </c>
      <c r="M16" s="15" t="str">
        <f>IFERROR(VLOOKUP($F16,'Variables Règlement'!$A$4:$F$7,4,FALSE)," ")</f>
        <v xml:space="preserve"> </v>
      </c>
      <c r="N16" s="15" t="str">
        <f>IFERROR(VLOOKUP($F16,'Variables Règlement'!$A$4:$F$7,5,FALSE)," ")</f>
        <v xml:space="preserve"> </v>
      </c>
      <c r="O16" s="66" t="str">
        <f>IFERROR(VLOOKUP($F16,'Variables Règlement'!$A$4:$F$7,6,FALSE)," ")</f>
        <v xml:space="preserve"> </v>
      </c>
      <c r="P16" s="56" t="str">
        <f t="shared" si="8"/>
        <v xml:space="preserve"> </v>
      </c>
      <c r="Q16" s="57" t="str">
        <f t="shared" si="9"/>
        <v xml:space="preserve"> </v>
      </c>
      <c r="R16" s="68" t="str">
        <f t="shared" si="10"/>
        <v xml:space="preserve"> </v>
      </c>
      <c r="S16" s="256" t="str">
        <f t="shared" si="5"/>
        <v xml:space="preserve"> </v>
      </c>
      <c r="T16" s="257"/>
      <c r="U16" s="257" t="str">
        <f t="shared" si="6"/>
        <v xml:space="preserve"> </v>
      </c>
      <c r="V16" s="258"/>
      <c r="X16" s="141" t="s">
        <v>45</v>
      </c>
      <c r="Y16" s="142" t="s">
        <v>56</v>
      </c>
      <c r="Z16" s="145"/>
      <c r="AA16" s="145"/>
      <c r="AB16" s="145"/>
      <c r="AC16" s="145"/>
      <c r="AD16" s="145"/>
      <c r="AE16" s="146"/>
      <c r="AF16" s="94" t="str">
        <f t="shared" si="0"/>
        <v xml:space="preserve"> </v>
      </c>
      <c r="AG16" s="113" t="str">
        <f t="shared" si="7"/>
        <v xml:space="preserve"> </v>
      </c>
      <c r="AH16" s="170" t="str">
        <f>IFERROR(VLOOKUP($F16,'Variables Règlement'!$A$4:$H$7,7,FALSE)," ")</f>
        <v xml:space="preserve"> </v>
      </c>
      <c r="AI16" s="171" t="str">
        <f>IFERROR(VLOOKUP($F16,'Variables Règlement'!$A$4:$H$7,8,FALSE)," ")</f>
        <v xml:space="preserve"> </v>
      </c>
      <c r="AJ16" s="122" t="str">
        <f t="shared" si="2"/>
        <v xml:space="preserve"> </v>
      </c>
      <c r="AK16" s="123" t="str">
        <f t="shared" si="3"/>
        <v xml:space="preserve"> </v>
      </c>
      <c r="AL16" s="114" t="str">
        <f t="shared" si="4"/>
        <v xml:space="preserve"> </v>
      </c>
    </row>
    <row r="17" spans="1:209" ht="20.75" customHeight="1">
      <c r="A17" s="97">
        <v>12</v>
      </c>
      <c r="B17" s="175" t="str">
        <f>IF(NOT(ISBLANK(Organisateur!B17)),Organisateur!B17," ")</f>
        <v xml:space="preserve"> </v>
      </c>
      <c r="C17" s="179" t="str">
        <f>IF(NOT(ISBLANK(Organisateur!C17)),Organisateur!C17," ")</f>
        <v xml:space="preserve"> </v>
      </c>
      <c r="D17" s="180" t="str">
        <f>IF(NOT(ISBLANK(Organisateur!D17)),Organisateur!D17," ")</f>
        <v xml:space="preserve"> </v>
      </c>
      <c r="E17" s="180" t="str">
        <f>IF(NOT(ISBLANK(Organisateur!E17)),Organisateur!E17," ")</f>
        <v xml:space="preserve"> </v>
      </c>
      <c r="F17" s="255" t="str">
        <f>IF(NOT(ISBLANK(Organisateur!F17)),Organisateur!F17," ")</f>
        <v xml:space="preserve"> </v>
      </c>
      <c r="G17" s="222"/>
      <c r="H17" s="179" t="str">
        <f>IF(NOT(ISBLANK(Organisateur!H17)),Organisateur!H17," ")</f>
        <v xml:space="preserve"> </v>
      </c>
      <c r="I17" s="179" t="str">
        <f>IF(NOT(ISBLANK(Organisateur!I17)),Organisateur!I17," ")</f>
        <v xml:space="preserve"> </v>
      </c>
      <c r="J17" s="179" t="str">
        <f>IF(NOT(ISBLANK(Organisateur!J17)),Organisateur!J17," ")</f>
        <v xml:space="preserve"> </v>
      </c>
      <c r="K17" s="37"/>
      <c r="L17" s="28" t="str">
        <f>IFERROR(VLOOKUP($F17,'Variables Règlement'!$A$4:$F$7,3,FALSE)," ")</f>
        <v xml:space="preserve"> </v>
      </c>
      <c r="M17" s="15" t="str">
        <f>IFERROR(VLOOKUP($F17,'Variables Règlement'!$A$4:$F$7,4,FALSE)," ")</f>
        <v xml:space="preserve"> </v>
      </c>
      <c r="N17" s="15" t="str">
        <f>IFERROR(VLOOKUP($F17,'Variables Règlement'!$A$4:$F$7,5,FALSE)," ")</f>
        <v xml:space="preserve"> </v>
      </c>
      <c r="O17" s="66" t="str">
        <f>IFERROR(VLOOKUP($F17,'Variables Règlement'!$A$4:$F$7,6,FALSE)," ")</f>
        <v xml:space="preserve"> </v>
      </c>
      <c r="P17" s="56" t="str">
        <f t="shared" si="8"/>
        <v xml:space="preserve"> </v>
      </c>
      <c r="Q17" s="57" t="str">
        <f t="shared" si="9"/>
        <v xml:space="preserve"> </v>
      </c>
      <c r="R17" s="68" t="str">
        <f t="shared" si="10"/>
        <v xml:space="preserve"> </v>
      </c>
      <c r="S17" s="256" t="str">
        <f t="shared" si="5"/>
        <v xml:space="preserve"> </v>
      </c>
      <c r="T17" s="257"/>
      <c r="U17" s="257" t="str">
        <f t="shared" si="6"/>
        <v xml:space="preserve"> </v>
      </c>
      <c r="V17" s="258"/>
      <c r="X17" s="141" t="s">
        <v>45</v>
      </c>
      <c r="Y17" s="142" t="s">
        <v>56</v>
      </c>
      <c r="Z17" s="145"/>
      <c r="AA17" s="145"/>
      <c r="AB17" s="145"/>
      <c r="AC17" s="145"/>
      <c r="AD17" s="145"/>
      <c r="AE17" s="146"/>
      <c r="AF17" s="94" t="str">
        <f t="shared" si="0"/>
        <v xml:space="preserve"> </v>
      </c>
      <c r="AG17" s="113" t="str">
        <f t="shared" si="7"/>
        <v xml:space="preserve"> </v>
      </c>
      <c r="AH17" s="170" t="str">
        <f>IFERROR(VLOOKUP($F17,'Variables Règlement'!$A$4:$H$7,7,FALSE)," ")</f>
        <v xml:space="preserve"> </v>
      </c>
      <c r="AI17" s="171" t="str">
        <f>IFERROR(VLOOKUP($F17,'Variables Règlement'!$A$4:$H$7,8,FALSE)," ")</f>
        <v xml:space="preserve"> </v>
      </c>
      <c r="AJ17" s="122" t="str">
        <f t="shared" si="2"/>
        <v xml:space="preserve"> </v>
      </c>
      <c r="AK17" s="123" t="str">
        <f t="shared" si="3"/>
        <v xml:space="preserve"> </v>
      </c>
      <c r="AL17" s="114" t="str">
        <f t="shared" si="4"/>
        <v xml:space="preserve"> </v>
      </c>
    </row>
    <row r="18" spans="1:209" ht="20.75" customHeight="1">
      <c r="A18" s="97">
        <v>13</v>
      </c>
      <c r="B18" s="175" t="str">
        <f>IF(NOT(ISBLANK(Organisateur!B18)),Organisateur!B18," ")</f>
        <v xml:space="preserve"> </v>
      </c>
      <c r="C18" s="179" t="str">
        <f>IF(NOT(ISBLANK(Organisateur!C18)),Organisateur!C18," ")</f>
        <v xml:space="preserve"> </v>
      </c>
      <c r="D18" s="180" t="str">
        <f>IF(NOT(ISBLANK(Organisateur!D18)),Organisateur!D18," ")</f>
        <v xml:space="preserve"> </v>
      </c>
      <c r="E18" s="180" t="str">
        <f>IF(NOT(ISBLANK(Organisateur!E18)),Organisateur!E18," ")</f>
        <v xml:space="preserve"> </v>
      </c>
      <c r="F18" s="255" t="str">
        <f>IF(NOT(ISBLANK(Organisateur!F18)),Organisateur!F18," ")</f>
        <v xml:space="preserve"> </v>
      </c>
      <c r="G18" s="222"/>
      <c r="H18" s="179" t="str">
        <f>IF(NOT(ISBLANK(Organisateur!H18)),Organisateur!H18," ")</f>
        <v xml:space="preserve"> </v>
      </c>
      <c r="I18" s="179" t="str">
        <f>IF(NOT(ISBLANK(Organisateur!I18)),Organisateur!I18," ")</f>
        <v xml:space="preserve"> </v>
      </c>
      <c r="J18" s="179" t="str">
        <f>IF(NOT(ISBLANK(Organisateur!J18)),Organisateur!J18," ")</f>
        <v xml:space="preserve"> </v>
      </c>
      <c r="K18" s="37"/>
      <c r="L18" s="28" t="str">
        <f>IFERROR(VLOOKUP($F18,'Variables Règlement'!$A$4:$F$7,3,FALSE)," ")</f>
        <v xml:space="preserve"> </v>
      </c>
      <c r="M18" s="15" t="str">
        <f>IFERROR(VLOOKUP($F18,'Variables Règlement'!$A$4:$F$7,4,FALSE)," ")</f>
        <v xml:space="preserve"> </v>
      </c>
      <c r="N18" s="15" t="str">
        <f>IFERROR(VLOOKUP($F18,'Variables Règlement'!$A$4:$F$7,5,FALSE)," ")</f>
        <v xml:space="preserve"> </v>
      </c>
      <c r="O18" s="66" t="str">
        <f>IFERROR(VLOOKUP($F18,'Variables Règlement'!$A$4:$F$7,6,FALSE)," ")</f>
        <v xml:space="preserve"> </v>
      </c>
      <c r="P18" s="56" t="str">
        <f t="shared" si="8"/>
        <v xml:space="preserve"> </v>
      </c>
      <c r="Q18" s="57" t="str">
        <f t="shared" si="9"/>
        <v xml:space="preserve"> </v>
      </c>
      <c r="R18" s="68" t="str">
        <f t="shared" si="10"/>
        <v xml:space="preserve"> </v>
      </c>
      <c r="S18" s="256" t="str">
        <f t="shared" si="5"/>
        <v xml:space="preserve"> </v>
      </c>
      <c r="T18" s="257"/>
      <c r="U18" s="257" t="str">
        <f t="shared" si="6"/>
        <v xml:space="preserve"> </v>
      </c>
      <c r="V18" s="258"/>
      <c r="X18" s="141" t="s">
        <v>45</v>
      </c>
      <c r="Y18" s="142" t="s">
        <v>56</v>
      </c>
      <c r="Z18" s="145"/>
      <c r="AA18" s="145"/>
      <c r="AB18" s="145"/>
      <c r="AC18" s="145"/>
      <c r="AD18" s="145"/>
      <c r="AE18" s="146"/>
      <c r="AF18" s="94" t="str">
        <f t="shared" si="0"/>
        <v xml:space="preserve"> </v>
      </c>
      <c r="AG18" s="113" t="str">
        <f t="shared" si="7"/>
        <v xml:space="preserve"> </v>
      </c>
      <c r="AH18" s="170" t="str">
        <f>IFERROR(VLOOKUP($F18,'Variables Règlement'!$A$4:$H$7,7,FALSE)," ")</f>
        <v xml:space="preserve"> </v>
      </c>
      <c r="AI18" s="171" t="str">
        <f>IFERROR(VLOOKUP($F18,'Variables Règlement'!$A$4:$H$7,8,FALSE)," ")</f>
        <v xml:space="preserve"> </v>
      </c>
      <c r="AJ18" s="122" t="str">
        <f t="shared" si="2"/>
        <v xml:space="preserve"> </v>
      </c>
      <c r="AK18" s="123" t="str">
        <f t="shared" si="3"/>
        <v xml:space="preserve"> </v>
      </c>
      <c r="AL18" s="114" t="str">
        <f t="shared" si="4"/>
        <v xml:space="preserve"> </v>
      </c>
    </row>
    <row r="19" spans="1:209" ht="20.75" customHeight="1">
      <c r="A19" s="97">
        <v>14</v>
      </c>
      <c r="B19" s="175" t="str">
        <f>IF(NOT(ISBLANK(Organisateur!B19)),Organisateur!B19," ")</f>
        <v xml:space="preserve"> </v>
      </c>
      <c r="C19" s="179" t="str">
        <f>IF(NOT(ISBLANK(Organisateur!C19)),Organisateur!C19," ")</f>
        <v xml:space="preserve"> </v>
      </c>
      <c r="D19" s="180" t="str">
        <f>IF(NOT(ISBLANK(Organisateur!D19)),Organisateur!D19," ")</f>
        <v xml:space="preserve"> </v>
      </c>
      <c r="E19" s="180" t="str">
        <f>IF(NOT(ISBLANK(Organisateur!E19)),Organisateur!E19," ")</f>
        <v xml:space="preserve"> </v>
      </c>
      <c r="F19" s="255" t="str">
        <f>IF(NOT(ISBLANK(Organisateur!F19)),Organisateur!F19," ")</f>
        <v xml:space="preserve"> </v>
      </c>
      <c r="G19" s="222"/>
      <c r="H19" s="179" t="str">
        <f>IF(NOT(ISBLANK(Organisateur!H19)),Organisateur!H19," ")</f>
        <v xml:space="preserve"> </v>
      </c>
      <c r="I19" s="179" t="str">
        <f>IF(NOT(ISBLANK(Organisateur!I19)),Organisateur!I19," ")</f>
        <v xml:space="preserve"> </v>
      </c>
      <c r="J19" s="179" t="str">
        <f>IF(NOT(ISBLANK(Organisateur!J19)),Organisateur!J19," ")</f>
        <v xml:space="preserve"> </v>
      </c>
      <c r="K19" s="37"/>
      <c r="L19" s="28" t="str">
        <f>IFERROR(VLOOKUP($F19,'Variables Règlement'!$A$4:$F$7,3,FALSE)," ")</f>
        <v xml:space="preserve"> </v>
      </c>
      <c r="M19" s="15" t="str">
        <f>IFERROR(VLOOKUP($F19,'Variables Règlement'!$A$4:$F$7,4,FALSE)," ")</f>
        <v xml:space="preserve"> </v>
      </c>
      <c r="N19" s="15" t="str">
        <f>IFERROR(VLOOKUP($F19,'Variables Règlement'!$A$4:$F$7,5,FALSE)," ")</f>
        <v xml:space="preserve"> </v>
      </c>
      <c r="O19" s="66" t="str">
        <f>IFERROR(VLOOKUP($F19,'Variables Règlement'!$A$4:$F$7,6,FALSE)," ")</f>
        <v xml:space="preserve"> </v>
      </c>
      <c r="P19" s="56" t="str">
        <f t="shared" si="8"/>
        <v xml:space="preserve"> </v>
      </c>
      <c r="Q19" s="57" t="str">
        <f t="shared" si="9"/>
        <v xml:space="preserve"> </v>
      </c>
      <c r="R19" s="68" t="str">
        <f t="shared" si="10"/>
        <v xml:space="preserve"> </v>
      </c>
      <c r="S19" s="256" t="str">
        <f t="shared" si="5"/>
        <v xml:space="preserve"> </v>
      </c>
      <c r="T19" s="257"/>
      <c r="U19" s="257" t="str">
        <f t="shared" si="6"/>
        <v xml:space="preserve"> </v>
      </c>
      <c r="V19" s="258"/>
      <c r="X19" s="141" t="s">
        <v>45</v>
      </c>
      <c r="Y19" s="142" t="s">
        <v>56</v>
      </c>
      <c r="Z19" s="145"/>
      <c r="AA19" s="145"/>
      <c r="AB19" s="145"/>
      <c r="AC19" s="145"/>
      <c r="AD19" s="145"/>
      <c r="AE19" s="146"/>
      <c r="AF19" s="94" t="str">
        <f t="shared" si="0"/>
        <v xml:space="preserve"> </v>
      </c>
      <c r="AG19" s="113" t="str">
        <f t="shared" si="7"/>
        <v xml:space="preserve"> </v>
      </c>
      <c r="AH19" s="170" t="str">
        <f>IFERROR(VLOOKUP($F19,'Variables Règlement'!$A$4:$H$7,7,FALSE)," ")</f>
        <v xml:space="preserve"> </v>
      </c>
      <c r="AI19" s="171" t="str">
        <f>IFERROR(VLOOKUP($F19,'Variables Règlement'!$A$4:$H$7,8,FALSE)," ")</f>
        <v xml:space="preserve"> </v>
      </c>
      <c r="AJ19" s="122" t="str">
        <f t="shared" si="2"/>
        <v xml:space="preserve"> </v>
      </c>
      <c r="AK19" s="123" t="str">
        <f t="shared" si="3"/>
        <v xml:space="preserve"> </v>
      </c>
      <c r="AL19" s="114" t="str">
        <f t="shared" si="4"/>
        <v xml:space="preserve"> </v>
      </c>
    </row>
    <row r="20" spans="1:209" ht="20.75" customHeight="1">
      <c r="A20" s="97">
        <v>15</v>
      </c>
      <c r="B20" s="175" t="str">
        <f>IF(NOT(ISBLANK(Organisateur!B20)),Organisateur!B20," ")</f>
        <v xml:space="preserve"> </v>
      </c>
      <c r="C20" s="179" t="str">
        <f>IF(NOT(ISBLANK(Organisateur!C20)),Organisateur!C20," ")</f>
        <v xml:space="preserve"> </v>
      </c>
      <c r="D20" s="180" t="str">
        <f>IF(NOT(ISBLANK(Organisateur!D20)),Organisateur!D20," ")</f>
        <v xml:space="preserve"> </v>
      </c>
      <c r="E20" s="180" t="str">
        <f>IF(NOT(ISBLANK(Organisateur!E20)),Organisateur!E20," ")</f>
        <v xml:space="preserve"> </v>
      </c>
      <c r="F20" s="255" t="str">
        <f>IF(NOT(ISBLANK(Organisateur!F20)),Organisateur!F20," ")</f>
        <v xml:space="preserve"> </v>
      </c>
      <c r="G20" s="222"/>
      <c r="H20" s="179" t="str">
        <f>IF(NOT(ISBLANK(Organisateur!H20)),Organisateur!H20," ")</f>
        <v xml:space="preserve"> </v>
      </c>
      <c r="I20" s="179" t="str">
        <f>IF(NOT(ISBLANK(Organisateur!I20)),Organisateur!I20," ")</f>
        <v xml:space="preserve"> </v>
      </c>
      <c r="J20" s="179" t="str">
        <f>IF(NOT(ISBLANK(Organisateur!J20)),Organisateur!J20," ")</f>
        <v xml:space="preserve"> </v>
      </c>
      <c r="K20" s="37"/>
      <c r="L20" s="28" t="str">
        <f>IFERROR(VLOOKUP($F20,'Variables Règlement'!$A$4:$F$7,3,FALSE)," ")</f>
        <v xml:space="preserve"> </v>
      </c>
      <c r="M20" s="15" t="str">
        <f>IFERROR(VLOOKUP($F20,'Variables Règlement'!$A$4:$F$7,4,FALSE)," ")</f>
        <v xml:space="preserve"> </v>
      </c>
      <c r="N20" s="15" t="str">
        <f>IFERROR(VLOOKUP($F20,'Variables Règlement'!$A$4:$F$7,5,FALSE)," ")</f>
        <v xml:space="preserve"> </v>
      </c>
      <c r="O20" s="66" t="str">
        <f>IFERROR(VLOOKUP($F20,'Variables Règlement'!$A$4:$F$7,6,FALSE)," ")</f>
        <v xml:space="preserve"> </v>
      </c>
      <c r="P20" s="56" t="str">
        <f t="shared" si="8"/>
        <v xml:space="preserve"> </v>
      </c>
      <c r="Q20" s="57" t="str">
        <f t="shared" si="9"/>
        <v xml:space="preserve"> </v>
      </c>
      <c r="R20" s="68" t="str">
        <f t="shared" si="10"/>
        <v xml:space="preserve"> </v>
      </c>
      <c r="S20" s="256" t="str">
        <f t="shared" si="5"/>
        <v xml:space="preserve"> </v>
      </c>
      <c r="T20" s="257"/>
      <c r="U20" s="257" t="str">
        <f t="shared" si="6"/>
        <v xml:space="preserve"> </v>
      </c>
      <c r="V20" s="258"/>
      <c r="X20" s="141" t="s">
        <v>45</v>
      </c>
      <c r="Y20" s="142" t="s">
        <v>56</v>
      </c>
      <c r="Z20" s="145"/>
      <c r="AA20" s="145"/>
      <c r="AB20" s="145"/>
      <c r="AC20" s="145"/>
      <c r="AD20" s="145"/>
      <c r="AE20" s="146"/>
      <c r="AF20" s="94" t="str">
        <f t="shared" si="0"/>
        <v xml:space="preserve"> </v>
      </c>
      <c r="AG20" s="113" t="str">
        <f t="shared" si="7"/>
        <v xml:space="preserve"> </v>
      </c>
      <c r="AH20" s="170" t="str">
        <f>IFERROR(VLOOKUP($F20,'Variables Règlement'!$A$4:$H$7,7,FALSE)," ")</f>
        <v xml:space="preserve"> </v>
      </c>
      <c r="AI20" s="171" t="str">
        <f>IFERROR(VLOOKUP($F20,'Variables Règlement'!$A$4:$H$7,8,FALSE)," ")</f>
        <v xml:space="preserve"> </v>
      </c>
      <c r="AJ20" s="122" t="str">
        <f t="shared" si="2"/>
        <v xml:space="preserve"> </v>
      </c>
      <c r="AK20" s="123" t="str">
        <f t="shared" si="3"/>
        <v xml:space="preserve"> </v>
      </c>
      <c r="AL20" s="114" t="str">
        <f t="shared" si="4"/>
        <v xml:space="preserve"> </v>
      </c>
    </row>
    <row r="21" spans="1:209" ht="20.75" customHeight="1">
      <c r="A21" s="97">
        <v>16</v>
      </c>
      <c r="B21" s="175" t="str">
        <f>IF(NOT(ISBLANK(Organisateur!B21)),Organisateur!B21," ")</f>
        <v xml:space="preserve"> </v>
      </c>
      <c r="C21" s="179" t="str">
        <f>IF(NOT(ISBLANK(Organisateur!C21)),Organisateur!C21," ")</f>
        <v xml:space="preserve"> </v>
      </c>
      <c r="D21" s="180" t="str">
        <f>IF(NOT(ISBLANK(Organisateur!D21)),Organisateur!D21," ")</f>
        <v xml:space="preserve"> </v>
      </c>
      <c r="E21" s="180" t="str">
        <f>IF(NOT(ISBLANK(Organisateur!E21)),Organisateur!E21," ")</f>
        <v xml:space="preserve"> </v>
      </c>
      <c r="F21" s="255" t="str">
        <f>IF(NOT(ISBLANK(Organisateur!F21)),Organisateur!F21," ")</f>
        <v xml:space="preserve"> </v>
      </c>
      <c r="G21" s="222"/>
      <c r="H21" s="179" t="str">
        <f>IF(NOT(ISBLANK(Organisateur!H21)),Organisateur!H21," ")</f>
        <v xml:space="preserve"> </v>
      </c>
      <c r="I21" s="179" t="str">
        <f>IF(NOT(ISBLANK(Organisateur!I21)),Organisateur!I21," ")</f>
        <v xml:space="preserve"> </v>
      </c>
      <c r="J21" s="179" t="str">
        <f>IF(NOT(ISBLANK(Organisateur!J21)),Organisateur!J21," ")</f>
        <v xml:space="preserve"> </v>
      </c>
      <c r="K21" s="37"/>
      <c r="L21" s="28" t="str">
        <f>IFERROR(VLOOKUP($F21,'Variables Règlement'!$A$4:$F$7,3,FALSE)," ")</f>
        <v xml:space="preserve"> </v>
      </c>
      <c r="M21" s="15" t="str">
        <f>IFERROR(VLOOKUP($F21,'Variables Règlement'!$A$4:$F$7,4,FALSE)," ")</f>
        <v xml:space="preserve"> </v>
      </c>
      <c r="N21" s="15" t="str">
        <f>IFERROR(VLOOKUP($F21,'Variables Règlement'!$A$4:$F$7,5,FALSE)," ")</f>
        <v xml:space="preserve"> </v>
      </c>
      <c r="O21" s="66" t="str">
        <f>IFERROR(VLOOKUP($F21,'Variables Règlement'!$A$4:$F$7,6,FALSE)," ")</f>
        <v xml:space="preserve"> </v>
      </c>
      <c r="P21" s="56" t="str">
        <f t="shared" si="8"/>
        <v xml:space="preserve"> </v>
      </c>
      <c r="Q21" s="57" t="str">
        <f t="shared" si="9"/>
        <v xml:space="preserve"> </v>
      </c>
      <c r="R21" s="68" t="str">
        <f t="shared" si="10"/>
        <v xml:space="preserve"> </v>
      </c>
      <c r="S21" s="256" t="str">
        <f t="shared" si="5"/>
        <v xml:space="preserve"> </v>
      </c>
      <c r="T21" s="257"/>
      <c r="U21" s="257" t="str">
        <f t="shared" si="6"/>
        <v xml:space="preserve"> </v>
      </c>
      <c r="V21" s="258"/>
      <c r="X21" s="141" t="s">
        <v>45</v>
      </c>
      <c r="Y21" s="142" t="s">
        <v>56</v>
      </c>
      <c r="Z21" s="145"/>
      <c r="AA21" s="145"/>
      <c r="AB21" s="145"/>
      <c r="AC21" s="145"/>
      <c r="AD21" s="145"/>
      <c r="AE21" s="146"/>
      <c r="AF21" s="94" t="str">
        <f t="shared" si="0"/>
        <v xml:space="preserve"> </v>
      </c>
      <c r="AG21" s="113" t="str">
        <f t="shared" si="7"/>
        <v xml:space="preserve"> </v>
      </c>
      <c r="AH21" s="170" t="str">
        <f>IFERROR(VLOOKUP($F21,'Variables Règlement'!$A$4:$H$7,7,FALSE)," ")</f>
        <v xml:space="preserve"> </v>
      </c>
      <c r="AI21" s="171" t="str">
        <f>IFERROR(VLOOKUP($F21,'Variables Règlement'!$A$4:$H$7,8,FALSE)," ")</f>
        <v xml:space="preserve"> </v>
      </c>
      <c r="AJ21" s="122" t="str">
        <f t="shared" si="2"/>
        <v xml:space="preserve"> </v>
      </c>
      <c r="AK21" s="123" t="str">
        <f t="shared" si="3"/>
        <v xml:space="preserve"> </v>
      </c>
      <c r="AL21" s="114" t="str">
        <f t="shared" si="4"/>
        <v xml:space="preserve"> </v>
      </c>
    </row>
    <row r="22" spans="1:209" ht="20.75" customHeight="1">
      <c r="A22" s="97">
        <v>17</v>
      </c>
      <c r="B22" s="175" t="str">
        <f>IF(NOT(ISBLANK(Organisateur!B22)),Organisateur!B22," ")</f>
        <v xml:space="preserve"> </v>
      </c>
      <c r="C22" s="179" t="str">
        <f>IF(NOT(ISBLANK(Organisateur!C22)),Organisateur!C22," ")</f>
        <v xml:space="preserve"> </v>
      </c>
      <c r="D22" s="180" t="str">
        <f>IF(NOT(ISBLANK(Organisateur!D22)),Organisateur!D22," ")</f>
        <v xml:space="preserve"> </v>
      </c>
      <c r="E22" s="180" t="str">
        <f>IF(NOT(ISBLANK(Organisateur!E22)),Organisateur!E22," ")</f>
        <v xml:space="preserve"> </v>
      </c>
      <c r="F22" s="255" t="str">
        <f>IF(NOT(ISBLANK(Organisateur!F22)),Organisateur!F22," ")</f>
        <v xml:space="preserve"> </v>
      </c>
      <c r="G22" s="222"/>
      <c r="H22" s="179" t="str">
        <f>IF(NOT(ISBLANK(Organisateur!H22)),Organisateur!H22," ")</f>
        <v xml:space="preserve"> </v>
      </c>
      <c r="I22" s="179" t="str">
        <f>IF(NOT(ISBLANK(Organisateur!I22)),Organisateur!I22," ")</f>
        <v xml:space="preserve"> </v>
      </c>
      <c r="J22" s="179" t="str">
        <f>IF(NOT(ISBLANK(Organisateur!J22)),Organisateur!J22," ")</f>
        <v xml:space="preserve"> </v>
      </c>
      <c r="K22" s="37"/>
      <c r="L22" s="28" t="str">
        <f>IFERROR(VLOOKUP($F22,'Variables Règlement'!$A$4:$F$7,3,FALSE)," ")</f>
        <v xml:space="preserve"> </v>
      </c>
      <c r="M22" s="15" t="str">
        <f>IFERROR(VLOOKUP($F22,'Variables Règlement'!$A$4:$F$7,4,FALSE)," ")</f>
        <v xml:space="preserve"> </v>
      </c>
      <c r="N22" s="15" t="str">
        <f>IFERROR(VLOOKUP($F22,'Variables Règlement'!$A$4:$F$7,5,FALSE)," ")</f>
        <v xml:space="preserve"> </v>
      </c>
      <c r="O22" s="66" t="str">
        <f>IFERROR(VLOOKUP($F22,'Variables Règlement'!$A$4:$F$7,6,FALSE)," ")</f>
        <v xml:space="preserve"> </v>
      </c>
      <c r="P22" s="56" t="str">
        <f t="shared" si="8"/>
        <v xml:space="preserve"> </v>
      </c>
      <c r="Q22" s="57" t="str">
        <f t="shared" si="9"/>
        <v xml:space="preserve"> </v>
      </c>
      <c r="R22" s="68" t="str">
        <f t="shared" si="10"/>
        <v xml:space="preserve"> </v>
      </c>
      <c r="S22" s="256" t="str">
        <f t="shared" si="5"/>
        <v xml:space="preserve"> </v>
      </c>
      <c r="T22" s="257"/>
      <c r="U22" s="257" t="str">
        <f t="shared" si="6"/>
        <v xml:space="preserve"> </v>
      </c>
      <c r="V22" s="258"/>
      <c r="X22" s="141" t="s">
        <v>45</v>
      </c>
      <c r="Y22" s="142" t="s">
        <v>56</v>
      </c>
      <c r="Z22" s="145"/>
      <c r="AA22" s="145"/>
      <c r="AB22" s="145"/>
      <c r="AC22" s="145"/>
      <c r="AD22" s="145"/>
      <c r="AE22" s="146"/>
      <c r="AF22" s="94" t="str">
        <f t="shared" si="0"/>
        <v xml:space="preserve"> </v>
      </c>
      <c r="AG22" s="113" t="str">
        <f t="shared" si="7"/>
        <v xml:space="preserve"> </v>
      </c>
      <c r="AH22" s="170" t="str">
        <f>IFERROR(VLOOKUP($F22,'Variables Règlement'!$A$4:$H$7,7,FALSE)," ")</f>
        <v xml:space="preserve"> </v>
      </c>
      <c r="AI22" s="171" t="str">
        <f>IFERROR(VLOOKUP($F22,'Variables Règlement'!$A$4:$H$7,8,FALSE)," ")</f>
        <v xml:space="preserve"> </v>
      </c>
      <c r="AJ22" s="122" t="str">
        <f t="shared" si="2"/>
        <v xml:space="preserve"> </v>
      </c>
      <c r="AK22" s="123" t="str">
        <f t="shared" si="3"/>
        <v xml:space="preserve"> </v>
      </c>
      <c r="AL22" s="114" t="str">
        <f t="shared" si="4"/>
        <v xml:space="preserve"> </v>
      </c>
    </row>
    <row r="23" spans="1:209" ht="20.75" customHeight="1">
      <c r="A23" s="97">
        <v>18</v>
      </c>
      <c r="B23" s="175" t="str">
        <f>IF(NOT(ISBLANK(Organisateur!B23)),Organisateur!B23," ")</f>
        <v xml:space="preserve"> </v>
      </c>
      <c r="C23" s="179" t="str">
        <f>IF(NOT(ISBLANK(Organisateur!C23)),Organisateur!C23," ")</f>
        <v xml:space="preserve"> </v>
      </c>
      <c r="D23" s="180" t="str">
        <f>IF(NOT(ISBLANK(Organisateur!D23)),Organisateur!D23," ")</f>
        <v xml:space="preserve"> </v>
      </c>
      <c r="E23" s="180" t="str">
        <f>IF(NOT(ISBLANK(Organisateur!E23)),Organisateur!E23," ")</f>
        <v xml:space="preserve"> </v>
      </c>
      <c r="F23" s="255" t="str">
        <f>IF(NOT(ISBLANK(Organisateur!F23)),Organisateur!F23," ")</f>
        <v xml:space="preserve"> </v>
      </c>
      <c r="G23" s="222"/>
      <c r="H23" s="179" t="str">
        <f>IF(NOT(ISBLANK(Organisateur!H23)),Organisateur!H23," ")</f>
        <v xml:space="preserve"> </v>
      </c>
      <c r="I23" s="179" t="str">
        <f>IF(NOT(ISBLANK(Organisateur!I23)),Organisateur!I23," ")</f>
        <v xml:space="preserve"> </v>
      </c>
      <c r="J23" s="179" t="str">
        <f>IF(NOT(ISBLANK(Organisateur!J23)),Organisateur!J23," ")</f>
        <v xml:space="preserve"> </v>
      </c>
      <c r="K23" s="37"/>
      <c r="L23" s="28" t="str">
        <f>IFERROR(VLOOKUP($F23,'Variables Règlement'!$A$4:$F$7,3,FALSE)," ")</f>
        <v xml:space="preserve"> </v>
      </c>
      <c r="M23" s="15" t="str">
        <f>IFERROR(VLOOKUP($F23,'Variables Règlement'!$A$4:$F$7,4,FALSE)," ")</f>
        <v xml:space="preserve"> </v>
      </c>
      <c r="N23" s="15" t="str">
        <f>IFERROR(VLOOKUP($F23,'Variables Règlement'!$A$4:$F$7,5,FALSE)," ")</f>
        <v xml:space="preserve"> </v>
      </c>
      <c r="O23" s="66" t="str">
        <f>IFERROR(VLOOKUP($F23,'Variables Règlement'!$A$4:$F$7,6,FALSE)," ")</f>
        <v xml:space="preserve"> </v>
      </c>
      <c r="P23" s="56" t="str">
        <f t="shared" si="8"/>
        <v xml:space="preserve"> </v>
      </c>
      <c r="Q23" s="57" t="str">
        <f t="shared" si="9"/>
        <v xml:space="preserve"> </v>
      </c>
      <c r="R23" s="68" t="str">
        <f t="shared" si="10"/>
        <v xml:space="preserve"> </v>
      </c>
      <c r="S23" s="256" t="str">
        <f t="shared" si="5"/>
        <v xml:space="preserve"> </v>
      </c>
      <c r="T23" s="257"/>
      <c r="U23" s="257" t="str">
        <f t="shared" si="6"/>
        <v xml:space="preserve"> </v>
      </c>
      <c r="V23" s="258"/>
      <c r="X23" s="141" t="s">
        <v>45</v>
      </c>
      <c r="Y23" s="142" t="s">
        <v>56</v>
      </c>
      <c r="Z23" s="145"/>
      <c r="AA23" s="145"/>
      <c r="AB23" s="145"/>
      <c r="AC23" s="145"/>
      <c r="AD23" s="145"/>
      <c r="AE23" s="146"/>
      <c r="AF23" s="94" t="str">
        <f t="shared" si="0"/>
        <v xml:space="preserve"> </v>
      </c>
      <c r="AG23" s="113" t="str">
        <f t="shared" si="7"/>
        <v xml:space="preserve"> </v>
      </c>
      <c r="AH23" s="170" t="str">
        <f>IFERROR(VLOOKUP($F23,'Variables Règlement'!$A$4:$H$7,7,FALSE)," ")</f>
        <v xml:space="preserve"> </v>
      </c>
      <c r="AI23" s="171" t="str">
        <f>IFERROR(VLOOKUP($F23,'Variables Règlement'!$A$4:$H$7,8,FALSE)," ")</f>
        <v xml:space="preserve"> </v>
      </c>
      <c r="AJ23" s="122" t="str">
        <f t="shared" si="2"/>
        <v xml:space="preserve"> </v>
      </c>
      <c r="AK23" s="123" t="str">
        <f t="shared" si="3"/>
        <v xml:space="preserve"> </v>
      </c>
      <c r="AL23" s="114" t="str">
        <f t="shared" si="4"/>
        <v xml:space="preserve"> </v>
      </c>
    </row>
    <row r="24" spans="1:209" ht="20.75" customHeight="1">
      <c r="A24" s="97">
        <v>19</v>
      </c>
      <c r="B24" s="175" t="str">
        <f>IF(NOT(ISBLANK(Organisateur!B24)),Organisateur!B24," ")</f>
        <v xml:space="preserve"> </v>
      </c>
      <c r="C24" s="179" t="str">
        <f>IF(NOT(ISBLANK(Organisateur!C24)),Organisateur!C24," ")</f>
        <v xml:space="preserve"> </v>
      </c>
      <c r="D24" s="180" t="str">
        <f>IF(NOT(ISBLANK(Organisateur!D24)),Organisateur!D24," ")</f>
        <v xml:space="preserve"> </v>
      </c>
      <c r="E24" s="180" t="str">
        <f>IF(NOT(ISBLANK(Organisateur!E24)),Organisateur!E24," ")</f>
        <v xml:space="preserve"> </v>
      </c>
      <c r="F24" s="255" t="str">
        <f>IF(NOT(ISBLANK(Organisateur!F24)),Organisateur!F24," ")</f>
        <v xml:space="preserve"> </v>
      </c>
      <c r="G24" s="222"/>
      <c r="H24" s="179" t="str">
        <f>IF(NOT(ISBLANK(Organisateur!H24)),Organisateur!H24," ")</f>
        <v xml:space="preserve"> </v>
      </c>
      <c r="I24" s="179" t="str">
        <f>IF(NOT(ISBLANK(Organisateur!I24)),Organisateur!I24," ")</f>
        <v xml:space="preserve"> </v>
      </c>
      <c r="J24" s="179" t="str">
        <f>IF(NOT(ISBLANK(Organisateur!J24)),Organisateur!J24," ")</f>
        <v xml:space="preserve"> </v>
      </c>
      <c r="K24" s="37"/>
      <c r="L24" s="28" t="str">
        <f>IFERROR(VLOOKUP($F24,'Variables Règlement'!$A$4:$F$7,3,FALSE)," ")</f>
        <v xml:space="preserve"> </v>
      </c>
      <c r="M24" s="15" t="str">
        <f>IFERROR(VLOOKUP($F24,'Variables Règlement'!$A$4:$F$7,4,FALSE)," ")</f>
        <v xml:space="preserve"> </v>
      </c>
      <c r="N24" s="15" t="str">
        <f>IFERROR(VLOOKUP($F24,'Variables Règlement'!$A$4:$F$7,5,FALSE)," ")</f>
        <v xml:space="preserve"> </v>
      </c>
      <c r="O24" s="66" t="str">
        <f>IFERROR(VLOOKUP($F24,'Variables Règlement'!$A$4:$F$7,6,FALSE)," ")</f>
        <v xml:space="preserve"> </v>
      </c>
      <c r="P24" s="56" t="str">
        <f t="shared" si="8"/>
        <v xml:space="preserve"> </v>
      </c>
      <c r="Q24" s="57" t="str">
        <f t="shared" si="9"/>
        <v xml:space="preserve"> </v>
      </c>
      <c r="R24" s="68" t="str">
        <f t="shared" si="10"/>
        <v xml:space="preserve"> </v>
      </c>
      <c r="S24" s="256" t="str">
        <f t="shared" si="5"/>
        <v xml:space="preserve"> </v>
      </c>
      <c r="T24" s="257"/>
      <c r="U24" s="257" t="str">
        <f t="shared" si="6"/>
        <v xml:space="preserve"> </v>
      </c>
      <c r="V24" s="258"/>
      <c r="X24" s="141" t="s">
        <v>45</v>
      </c>
      <c r="Y24" s="142" t="s">
        <v>56</v>
      </c>
      <c r="Z24" s="145"/>
      <c r="AA24" s="145"/>
      <c r="AB24" s="145"/>
      <c r="AC24" s="145"/>
      <c r="AD24" s="145"/>
      <c r="AE24" s="146"/>
      <c r="AF24" s="94" t="str">
        <f t="shared" si="0"/>
        <v xml:space="preserve"> </v>
      </c>
      <c r="AG24" s="113" t="str">
        <f t="shared" si="7"/>
        <v xml:space="preserve"> </v>
      </c>
      <c r="AH24" s="170" t="str">
        <f>IFERROR(VLOOKUP($F24,'Variables Règlement'!$A$4:$H$7,7,FALSE)," ")</f>
        <v xml:space="preserve"> </v>
      </c>
      <c r="AI24" s="171" t="str">
        <f>IFERROR(VLOOKUP($F24,'Variables Règlement'!$A$4:$H$7,8,FALSE)," ")</f>
        <v xml:space="preserve"> </v>
      </c>
      <c r="AJ24" s="122" t="str">
        <f t="shared" si="2"/>
        <v xml:space="preserve"> </v>
      </c>
      <c r="AK24" s="123" t="str">
        <f t="shared" si="3"/>
        <v xml:space="preserve"> </v>
      </c>
      <c r="AL24" s="114" t="str">
        <f t="shared" si="4"/>
        <v xml:space="preserve"> </v>
      </c>
    </row>
    <row r="25" spans="1:209" ht="20.75" customHeight="1">
      <c r="A25" s="97">
        <v>20</v>
      </c>
      <c r="B25" s="175" t="str">
        <f>IF(NOT(ISBLANK(Organisateur!B25)),Organisateur!B25," ")</f>
        <v xml:space="preserve"> </v>
      </c>
      <c r="C25" s="179" t="str">
        <f>IF(NOT(ISBLANK(Organisateur!C25)),Organisateur!C25," ")</f>
        <v xml:space="preserve"> </v>
      </c>
      <c r="D25" s="180" t="str">
        <f>IF(NOT(ISBLANK(Organisateur!D25)),Organisateur!D25," ")</f>
        <v xml:space="preserve"> </v>
      </c>
      <c r="E25" s="180" t="str">
        <f>IF(NOT(ISBLANK(Organisateur!E25)),Organisateur!E25," ")</f>
        <v xml:space="preserve"> </v>
      </c>
      <c r="F25" s="255" t="str">
        <f>IF(NOT(ISBLANK(Organisateur!F25)),Organisateur!F25," ")</f>
        <v xml:space="preserve"> </v>
      </c>
      <c r="G25" s="222"/>
      <c r="H25" s="179" t="str">
        <f>IF(NOT(ISBLANK(Organisateur!H25)),Organisateur!H25," ")</f>
        <v xml:space="preserve"> </v>
      </c>
      <c r="I25" s="179" t="str">
        <f>IF(NOT(ISBLANK(Organisateur!I25)),Organisateur!I25," ")</f>
        <v xml:space="preserve"> </v>
      </c>
      <c r="J25" s="179" t="str">
        <f>IF(NOT(ISBLANK(Organisateur!J25)),Organisateur!J25," ")</f>
        <v xml:space="preserve"> </v>
      </c>
      <c r="K25" s="37"/>
      <c r="L25" s="28" t="str">
        <f>IFERROR(VLOOKUP($F25,'Variables Règlement'!$A$4:$F$7,3,FALSE)," ")</f>
        <v xml:space="preserve"> </v>
      </c>
      <c r="M25" s="15" t="str">
        <f>IFERROR(VLOOKUP($F25,'Variables Règlement'!$A$4:$F$7,4,FALSE)," ")</f>
        <v xml:space="preserve"> </v>
      </c>
      <c r="N25" s="15" t="str">
        <f>IFERROR(VLOOKUP($F25,'Variables Règlement'!$A$4:$F$7,5,FALSE)," ")</f>
        <v xml:space="preserve"> </v>
      </c>
      <c r="O25" s="66" t="str">
        <f>IFERROR(VLOOKUP($F25,'Variables Règlement'!$A$4:$F$7,6,FALSE)," ")</f>
        <v xml:space="preserve"> </v>
      </c>
      <c r="P25" s="56" t="str">
        <f t="shared" si="8"/>
        <v xml:space="preserve"> </v>
      </c>
      <c r="Q25" s="57" t="str">
        <f t="shared" si="9"/>
        <v xml:space="preserve"> </v>
      </c>
      <c r="R25" s="68" t="str">
        <f t="shared" si="10"/>
        <v xml:space="preserve"> </v>
      </c>
      <c r="S25" s="256" t="str">
        <f t="shared" si="5"/>
        <v xml:space="preserve"> </v>
      </c>
      <c r="T25" s="257"/>
      <c r="U25" s="257" t="str">
        <f t="shared" si="6"/>
        <v xml:space="preserve"> </v>
      </c>
      <c r="V25" s="258"/>
      <c r="X25" s="141" t="s">
        <v>45</v>
      </c>
      <c r="Y25" s="142" t="s">
        <v>56</v>
      </c>
      <c r="Z25" s="145"/>
      <c r="AA25" s="145"/>
      <c r="AB25" s="145"/>
      <c r="AC25" s="145"/>
      <c r="AD25" s="145"/>
      <c r="AE25" s="146"/>
      <c r="AF25" s="94" t="str">
        <f t="shared" si="0"/>
        <v xml:space="preserve"> </v>
      </c>
      <c r="AG25" s="113" t="str">
        <f t="shared" si="7"/>
        <v xml:space="preserve"> </v>
      </c>
      <c r="AH25" s="170" t="str">
        <f>IFERROR(VLOOKUP($F25,'Variables Règlement'!$A$4:$H$7,7,FALSE)," ")</f>
        <v xml:space="preserve"> </v>
      </c>
      <c r="AI25" s="171" t="str">
        <f>IFERROR(VLOOKUP($F25,'Variables Règlement'!$A$4:$H$7,8,FALSE)," ")</f>
        <v xml:space="preserve"> </v>
      </c>
      <c r="AJ25" s="122" t="str">
        <f t="shared" si="2"/>
        <v xml:space="preserve"> </v>
      </c>
      <c r="AK25" s="123" t="str">
        <f t="shared" si="3"/>
        <v xml:space="preserve"> </v>
      </c>
      <c r="AL25" s="114" t="str">
        <f t="shared" si="4"/>
        <v xml:space="preserve"> </v>
      </c>
    </row>
    <row r="26" spans="1:209" ht="20.75" customHeight="1">
      <c r="A26" s="97">
        <v>21</v>
      </c>
      <c r="B26" s="175" t="str">
        <f>IF(NOT(ISBLANK(Organisateur!B26)),Organisateur!B26," ")</f>
        <v xml:space="preserve"> </v>
      </c>
      <c r="C26" s="179" t="str">
        <f>IF(NOT(ISBLANK(Organisateur!C26)),Organisateur!C26," ")</f>
        <v xml:space="preserve"> </v>
      </c>
      <c r="D26" s="180" t="str">
        <f>IF(NOT(ISBLANK(Organisateur!D26)),Organisateur!D26," ")</f>
        <v xml:space="preserve"> </v>
      </c>
      <c r="E26" s="180" t="str">
        <f>IF(NOT(ISBLANK(Organisateur!E26)),Organisateur!E26," ")</f>
        <v xml:space="preserve"> </v>
      </c>
      <c r="F26" s="255" t="str">
        <f>IF(NOT(ISBLANK(Organisateur!F26)),Organisateur!F26," ")</f>
        <v xml:space="preserve"> </v>
      </c>
      <c r="G26" s="222"/>
      <c r="H26" s="179" t="str">
        <f>IF(NOT(ISBLANK(Organisateur!H26)),Organisateur!H26," ")</f>
        <v xml:space="preserve"> </v>
      </c>
      <c r="I26" s="179" t="str">
        <f>IF(NOT(ISBLANK(Organisateur!I26)),Organisateur!I26," ")</f>
        <v xml:space="preserve"> </v>
      </c>
      <c r="J26" s="179" t="str">
        <f>IF(NOT(ISBLANK(Organisateur!J26)),Organisateur!J26," ")</f>
        <v xml:space="preserve"> </v>
      </c>
      <c r="K26" s="37"/>
      <c r="L26" s="28" t="str">
        <f>IFERROR(VLOOKUP($F26,'Variables Règlement'!$A$4:$F$7,3,FALSE)," ")</f>
        <v xml:space="preserve"> </v>
      </c>
      <c r="M26" s="15" t="str">
        <f>IFERROR(VLOOKUP($F26,'Variables Règlement'!$A$4:$F$7,4,FALSE)," ")</f>
        <v xml:space="preserve"> </v>
      </c>
      <c r="N26" s="15" t="str">
        <f>IFERROR(VLOOKUP($F26,'Variables Règlement'!$A$4:$F$7,5,FALSE)," ")</f>
        <v xml:space="preserve"> </v>
      </c>
      <c r="O26" s="66" t="str">
        <f>IFERROR(VLOOKUP($F26,'Variables Règlement'!$A$4:$F$7,6,FALSE)," ")</f>
        <v xml:space="preserve"> </v>
      </c>
      <c r="P26" s="56" t="str">
        <f t="shared" si="8"/>
        <v xml:space="preserve"> </v>
      </c>
      <c r="Q26" s="57" t="str">
        <f t="shared" si="9"/>
        <v xml:space="preserve"> </v>
      </c>
      <c r="R26" s="68" t="str">
        <f t="shared" si="10"/>
        <v xml:space="preserve"> </v>
      </c>
      <c r="S26" s="256" t="str">
        <f t="shared" si="5"/>
        <v xml:space="preserve"> </v>
      </c>
      <c r="T26" s="257"/>
      <c r="U26" s="257" t="str">
        <f t="shared" si="6"/>
        <v xml:space="preserve"> </v>
      </c>
      <c r="V26" s="258"/>
      <c r="X26" s="141" t="s">
        <v>45</v>
      </c>
      <c r="Y26" s="142" t="s">
        <v>56</v>
      </c>
      <c r="Z26" s="145"/>
      <c r="AA26" s="145"/>
      <c r="AB26" s="145"/>
      <c r="AC26" s="145"/>
      <c r="AD26" s="145"/>
      <c r="AE26" s="146"/>
      <c r="AF26" s="94" t="str">
        <f t="shared" si="0"/>
        <v xml:space="preserve"> </v>
      </c>
      <c r="AG26" s="113" t="str">
        <f t="shared" si="7"/>
        <v xml:space="preserve"> </v>
      </c>
      <c r="AH26" s="170" t="str">
        <f>IFERROR(VLOOKUP($F26,'Variables Règlement'!$A$4:$H$7,7,FALSE)," ")</f>
        <v xml:space="preserve"> </v>
      </c>
      <c r="AI26" s="171" t="str">
        <f>IFERROR(VLOOKUP($F26,'Variables Règlement'!$A$4:$H$7,8,FALSE)," ")</f>
        <v xml:space="preserve"> </v>
      </c>
      <c r="AJ26" s="122" t="str">
        <f t="shared" si="2"/>
        <v xml:space="preserve"> </v>
      </c>
      <c r="AK26" s="123" t="str">
        <f t="shared" si="3"/>
        <v xml:space="preserve"> </v>
      </c>
      <c r="AL26" s="114" t="str">
        <f t="shared" si="4"/>
        <v xml:space="preserve"> </v>
      </c>
    </row>
    <row r="27" spans="1:209" ht="20.75" customHeight="1">
      <c r="A27" s="97">
        <v>22</v>
      </c>
      <c r="B27" s="175" t="str">
        <f>IF(NOT(ISBLANK(Organisateur!B27)),Organisateur!B27," ")</f>
        <v xml:space="preserve"> </v>
      </c>
      <c r="C27" s="179" t="str">
        <f>IF(NOT(ISBLANK(Organisateur!C27)),Organisateur!C27," ")</f>
        <v xml:space="preserve"> </v>
      </c>
      <c r="D27" s="180" t="str">
        <f>IF(NOT(ISBLANK(Organisateur!D27)),Organisateur!D27," ")</f>
        <v xml:space="preserve"> </v>
      </c>
      <c r="E27" s="180" t="str">
        <f>IF(NOT(ISBLANK(Organisateur!E27)),Organisateur!E27," ")</f>
        <v xml:space="preserve"> </v>
      </c>
      <c r="F27" s="255" t="str">
        <f>IF(NOT(ISBLANK(Organisateur!F27)),Organisateur!F27," ")</f>
        <v xml:space="preserve"> </v>
      </c>
      <c r="G27" s="222"/>
      <c r="H27" s="179" t="str">
        <f>IF(NOT(ISBLANK(Organisateur!H27)),Organisateur!H27," ")</f>
        <v xml:space="preserve"> </v>
      </c>
      <c r="I27" s="179" t="str">
        <f>IF(NOT(ISBLANK(Organisateur!I27)),Organisateur!I27," ")</f>
        <v xml:space="preserve"> </v>
      </c>
      <c r="J27" s="179" t="str">
        <f>IF(NOT(ISBLANK(Organisateur!J27)),Organisateur!J27," ")</f>
        <v xml:space="preserve"> </v>
      </c>
      <c r="K27" s="37"/>
      <c r="L27" s="28" t="str">
        <f>IFERROR(VLOOKUP($F27,'Variables Règlement'!$A$4:$F$7,3,FALSE)," ")</f>
        <v xml:space="preserve"> </v>
      </c>
      <c r="M27" s="15" t="str">
        <f>IFERROR(VLOOKUP($F27,'Variables Règlement'!$A$4:$F$7,4,FALSE)," ")</f>
        <v xml:space="preserve"> </v>
      </c>
      <c r="N27" s="15" t="str">
        <f>IFERROR(VLOOKUP($F27,'Variables Règlement'!$A$4:$F$7,5,FALSE)," ")</f>
        <v xml:space="preserve"> </v>
      </c>
      <c r="O27" s="66" t="str">
        <f>IFERROR(VLOOKUP($F27,'Variables Règlement'!$A$4:$F$7,6,FALSE)," ")</f>
        <v xml:space="preserve"> </v>
      </c>
      <c r="P27" s="56" t="str">
        <f t="shared" si="8"/>
        <v xml:space="preserve"> </v>
      </c>
      <c r="Q27" s="57" t="str">
        <f t="shared" si="9"/>
        <v xml:space="preserve"> </v>
      </c>
      <c r="R27" s="68" t="str">
        <f t="shared" si="10"/>
        <v xml:space="preserve"> </v>
      </c>
      <c r="S27" s="256" t="str">
        <f t="shared" si="5"/>
        <v xml:space="preserve"> </v>
      </c>
      <c r="T27" s="257"/>
      <c r="U27" s="257" t="str">
        <f t="shared" si="6"/>
        <v xml:space="preserve"> </v>
      </c>
      <c r="V27" s="258"/>
      <c r="X27" s="141" t="s">
        <v>45</v>
      </c>
      <c r="Y27" s="142" t="s">
        <v>56</v>
      </c>
      <c r="Z27" s="145"/>
      <c r="AA27" s="145"/>
      <c r="AB27" s="145"/>
      <c r="AC27" s="145"/>
      <c r="AD27" s="145"/>
      <c r="AE27" s="146"/>
      <c r="AF27" s="94" t="str">
        <f t="shared" si="0"/>
        <v xml:space="preserve"> </v>
      </c>
      <c r="AG27" s="113" t="str">
        <f t="shared" si="7"/>
        <v xml:space="preserve"> </v>
      </c>
      <c r="AH27" s="170" t="str">
        <f>IFERROR(VLOOKUP($F27,'Variables Règlement'!$A$4:$H$7,7,FALSE)," ")</f>
        <v xml:space="preserve"> </v>
      </c>
      <c r="AI27" s="171" t="str">
        <f>IFERROR(VLOOKUP($F27,'Variables Règlement'!$A$4:$H$7,8,FALSE)," ")</f>
        <v xml:space="preserve"> </v>
      </c>
      <c r="AJ27" s="122" t="str">
        <f t="shared" si="2"/>
        <v xml:space="preserve"> </v>
      </c>
      <c r="AK27" s="123" t="str">
        <f t="shared" si="3"/>
        <v xml:space="preserve"> </v>
      </c>
      <c r="AL27" s="114" t="str">
        <f t="shared" si="4"/>
        <v xml:space="preserve"> </v>
      </c>
    </row>
    <row r="28" spans="1:209" ht="20.75" customHeight="1">
      <c r="A28" s="97">
        <v>23</v>
      </c>
      <c r="B28" s="175" t="str">
        <f>IF(NOT(ISBLANK(Organisateur!B28)),Organisateur!B28," ")</f>
        <v xml:space="preserve"> </v>
      </c>
      <c r="C28" s="179" t="str">
        <f>IF(NOT(ISBLANK(Organisateur!C28)),Organisateur!C28," ")</f>
        <v xml:space="preserve"> </v>
      </c>
      <c r="D28" s="180" t="str">
        <f>IF(NOT(ISBLANK(Organisateur!D28)),Organisateur!D28," ")</f>
        <v xml:space="preserve"> </v>
      </c>
      <c r="E28" s="180" t="str">
        <f>IF(NOT(ISBLANK(Organisateur!E28)),Organisateur!E28," ")</f>
        <v xml:space="preserve"> </v>
      </c>
      <c r="F28" s="255" t="str">
        <f>IF(NOT(ISBLANK(Organisateur!F28)),Organisateur!F28," ")</f>
        <v xml:space="preserve"> </v>
      </c>
      <c r="G28" s="222"/>
      <c r="H28" s="179" t="str">
        <f>IF(NOT(ISBLANK(Organisateur!H28)),Organisateur!H28," ")</f>
        <v xml:space="preserve"> </v>
      </c>
      <c r="I28" s="179" t="str">
        <f>IF(NOT(ISBLANK(Organisateur!I28)),Organisateur!I28," ")</f>
        <v xml:space="preserve"> </v>
      </c>
      <c r="J28" s="179" t="str">
        <f>IF(NOT(ISBLANK(Organisateur!J28)),Organisateur!J28," ")</f>
        <v xml:space="preserve"> </v>
      </c>
      <c r="K28" s="37"/>
      <c r="L28" s="28" t="str">
        <f>IFERROR(VLOOKUP($F28,'Variables Règlement'!$A$4:$F$7,3,FALSE)," ")</f>
        <v xml:space="preserve"> </v>
      </c>
      <c r="M28" s="15" t="str">
        <f>IFERROR(VLOOKUP($F28,'Variables Règlement'!$A$4:$F$7,4,FALSE)," ")</f>
        <v xml:space="preserve"> </v>
      </c>
      <c r="N28" s="15" t="str">
        <f>IFERROR(VLOOKUP($F28,'Variables Règlement'!$A$4:$F$7,5,FALSE)," ")</f>
        <v xml:space="preserve"> </v>
      </c>
      <c r="O28" s="66" t="str">
        <f>IFERROR(VLOOKUP($F28,'Variables Règlement'!$A$4:$F$7,6,FALSE)," ")</f>
        <v xml:space="preserve"> </v>
      </c>
      <c r="P28" s="56" t="str">
        <f t="shared" si="8"/>
        <v xml:space="preserve"> </v>
      </c>
      <c r="Q28" s="57" t="str">
        <f t="shared" si="9"/>
        <v xml:space="preserve"> </v>
      </c>
      <c r="R28" s="68" t="str">
        <f t="shared" si="10"/>
        <v xml:space="preserve"> </v>
      </c>
      <c r="S28" s="256" t="str">
        <f t="shared" si="5"/>
        <v xml:space="preserve"> </v>
      </c>
      <c r="T28" s="257"/>
      <c r="U28" s="257" t="str">
        <f t="shared" si="6"/>
        <v xml:space="preserve"> </v>
      </c>
      <c r="V28" s="258"/>
      <c r="X28" s="141" t="s">
        <v>45</v>
      </c>
      <c r="Y28" s="142" t="s">
        <v>56</v>
      </c>
      <c r="Z28" s="145"/>
      <c r="AA28" s="145"/>
      <c r="AB28" s="145"/>
      <c r="AC28" s="145"/>
      <c r="AD28" s="145"/>
      <c r="AE28" s="146"/>
      <c r="AF28" s="94" t="str">
        <f t="shared" si="0"/>
        <v xml:space="preserve"> </v>
      </c>
      <c r="AG28" s="113" t="str">
        <f t="shared" si="7"/>
        <v xml:space="preserve"> </v>
      </c>
      <c r="AH28" s="170" t="str">
        <f>IFERROR(VLOOKUP($F28,'Variables Règlement'!$A$4:$H$7,7,FALSE)," ")</f>
        <v xml:space="preserve"> </v>
      </c>
      <c r="AI28" s="171" t="str">
        <f>IFERROR(VLOOKUP($F28,'Variables Règlement'!$A$4:$H$7,8,FALSE)," ")</f>
        <v xml:space="preserve"> </v>
      </c>
      <c r="AJ28" s="122" t="str">
        <f t="shared" si="2"/>
        <v xml:space="preserve"> </v>
      </c>
      <c r="AK28" s="123" t="str">
        <f t="shared" si="3"/>
        <v xml:space="preserve"> </v>
      </c>
      <c r="AL28" s="114" t="str">
        <f t="shared" si="4"/>
        <v xml:space="preserve"> </v>
      </c>
    </row>
    <row r="29" spans="1:209" ht="20.75" customHeight="1" thickBot="1">
      <c r="A29" s="98">
        <v>24</v>
      </c>
      <c r="B29" s="176" t="str">
        <f>IF(NOT(ISBLANK(Organisateur!B29)),Organisateur!B29," ")</f>
        <v xml:space="preserve"> </v>
      </c>
      <c r="C29" s="181" t="str">
        <f>IF(NOT(ISBLANK(Organisateur!C29)),Organisateur!C29," ")</f>
        <v xml:space="preserve"> </v>
      </c>
      <c r="D29" s="182" t="str">
        <f>IF(NOT(ISBLANK(Organisateur!D29)),Organisateur!D29," ")</f>
        <v xml:space="preserve"> </v>
      </c>
      <c r="E29" s="182" t="str">
        <f>IF(NOT(ISBLANK(Organisateur!E29)),Organisateur!E29," ")</f>
        <v xml:space="preserve"> </v>
      </c>
      <c r="F29" s="291" t="str">
        <f>IF(NOT(ISBLANK(Organisateur!F29)),Organisateur!F29," ")</f>
        <v xml:space="preserve"> </v>
      </c>
      <c r="G29" s="226"/>
      <c r="H29" s="181" t="str">
        <f>IF(NOT(ISBLANK(Organisateur!H29)),Organisateur!H29," ")</f>
        <v xml:space="preserve"> </v>
      </c>
      <c r="I29" s="181" t="str">
        <f>IF(NOT(ISBLANK(Organisateur!I29)),Organisateur!I29," ")</f>
        <v xml:space="preserve"> </v>
      </c>
      <c r="J29" s="181" t="str">
        <f>IF(NOT(ISBLANK(Organisateur!J29)),Organisateur!J29," ")</f>
        <v xml:space="preserve"> </v>
      </c>
      <c r="K29" s="37"/>
      <c r="L29" s="29" t="str">
        <f>IFERROR(VLOOKUP($F29,'Variables Règlement'!$A$4:$F$7,3,FALSE)," ")</f>
        <v xml:space="preserve"> </v>
      </c>
      <c r="M29" s="30" t="str">
        <f>IFERROR(VLOOKUP($F29,'Variables Règlement'!$A$4:$F$7,4,FALSE)," ")</f>
        <v xml:space="preserve"> </v>
      </c>
      <c r="N29" s="30" t="str">
        <f>IFERROR(VLOOKUP($F29,'Variables Règlement'!$A$4:$F$7,5,FALSE)," ")</f>
        <v xml:space="preserve"> </v>
      </c>
      <c r="O29" s="67" t="str">
        <f>IFERROR(VLOOKUP($F29,'Variables Règlement'!$A$4:$F$7,6,FALSE)," ")</f>
        <v xml:space="preserve"> </v>
      </c>
      <c r="P29" s="138" t="str">
        <f t="shared" si="8"/>
        <v xml:space="preserve"> </v>
      </c>
      <c r="Q29" s="139" t="str">
        <f t="shared" si="9"/>
        <v xml:space="preserve"> </v>
      </c>
      <c r="R29" s="140" t="str">
        <f t="shared" si="10"/>
        <v xml:space="preserve"> </v>
      </c>
      <c r="S29" s="256" t="str">
        <f t="shared" si="5"/>
        <v xml:space="preserve"> </v>
      </c>
      <c r="T29" s="257"/>
      <c r="U29" s="257" t="str">
        <f t="shared" si="6"/>
        <v xml:space="preserve"> </v>
      </c>
      <c r="V29" s="258"/>
      <c r="X29" s="143" t="s">
        <v>45</v>
      </c>
      <c r="Y29" s="144" t="s">
        <v>56</v>
      </c>
      <c r="Z29" s="147"/>
      <c r="AA29" s="147"/>
      <c r="AB29" s="147"/>
      <c r="AC29" s="147"/>
      <c r="AD29" s="147"/>
      <c r="AE29" s="148"/>
      <c r="AF29" s="94" t="str">
        <f t="shared" si="0"/>
        <v xml:space="preserve"> </v>
      </c>
      <c r="AG29" s="113" t="str">
        <f t="shared" si="7"/>
        <v xml:space="preserve"> </v>
      </c>
      <c r="AH29" s="172" t="str">
        <f>IFERROR(VLOOKUP($F29,'Variables Règlement'!$A$4:$H$7,7,FALSE)," ")</f>
        <v xml:space="preserve"> </v>
      </c>
      <c r="AI29" s="173" t="str">
        <f>IFERROR(VLOOKUP($F29,'Variables Règlement'!$A$4:$H$7,8,FALSE)," ")</f>
        <v xml:space="preserve"> </v>
      </c>
      <c r="AJ29" s="124" t="str">
        <f t="shared" si="2"/>
        <v xml:space="preserve"> </v>
      </c>
      <c r="AK29" s="125" t="str">
        <f t="shared" si="3"/>
        <v xml:space="preserve"> </v>
      </c>
      <c r="AL29" s="115" t="str">
        <f t="shared" si="4"/>
        <v xml:space="preserve"> </v>
      </c>
    </row>
    <row r="30" spans="1:209" ht="19.75" customHeight="1" thickBot="1">
      <c r="A30" s="39"/>
      <c r="B30" s="39"/>
      <c r="C30" s="40"/>
      <c r="D30" s="40"/>
      <c r="E30" s="40"/>
      <c r="F30" s="39"/>
      <c r="H30" s="34"/>
      <c r="I30" s="34"/>
      <c r="J30" s="34"/>
      <c r="K30" s="38"/>
      <c r="L30" s="17"/>
      <c r="M30" s="17"/>
      <c r="N30" s="17"/>
      <c r="O30" s="17"/>
      <c r="P30" s="17"/>
      <c r="Q30" s="17"/>
      <c r="R30" s="17"/>
      <c r="S30" s="17"/>
      <c r="T30" s="17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</row>
    <row r="31" spans="1:209" ht="27" customHeight="1" thickBot="1">
      <c r="C31" s="39"/>
      <c r="D31" s="230" t="s">
        <v>21</v>
      </c>
      <c r="E31" s="231"/>
      <c r="F31" s="41" t="s">
        <v>9</v>
      </c>
      <c r="G31" s="43" t="s">
        <v>10</v>
      </c>
      <c r="H31" s="44" t="s">
        <v>22</v>
      </c>
      <c r="I31" s="45" t="s">
        <v>22</v>
      </c>
      <c r="J31" s="46" t="s">
        <v>22</v>
      </c>
      <c r="L31" s="17"/>
      <c r="M31" s="17"/>
      <c r="N31" s="17"/>
      <c r="O31" s="17"/>
      <c r="P31" s="17"/>
      <c r="Q31" s="17"/>
      <c r="R31" s="17"/>
      <c r="S31" s="17"/>
      <c r="T31" s="17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</row>
    <row r="32" spans="1:209" ht="27.25" customHeight="1" thickBot="1">
      <c r="C32" s="104" t="str">
        <f>'Variables Règlement'!A4</f>
        <v>Groupe 4</v>
      </c>
      <c r="D32" s="232">
        <f>'Variables Règlement'!B4</f>
        <v>6</v>
      </c>
      <c r="E32" s="233"/>
      <c r="F32" s="73">
        <f>COUNTIF($F6:$F29,C32)</f>
        <v>0</v>
      </c>
      <c r="G32" s="51" t="str">
        <f>IF(F32=D32,"ok","manque")</f>
        <v>manque</v>
      </c>
      <c r="H32" s="48" t="str">
        <f ca="1">IFERROR(AVERAGEIF(F6:G29,C32,H6:H29)," ")</f>
        <v xml:space="preserve"> </v>
      </c>
      <c r="I32" s="49" t="str">
        <f>IFERROR(AVERAGEIF(F6:F29,C32,I6:I29)," ")</f>
        <v xml:space="preserve"> </v>
      </c>
      <c r="J32" s="50" t="str">
        <f>IFERROR(AVERAGEIF(F6:F29,C32,J6:J29)," ")</f>
        <v xml:space="preserve"> </v>
      </c>
      <c r="L32" s="17"/>
      <c r="M32" s="17"/>
      <c r="N32" s="17"/>
      <c r="O32" s="17"/>
      <c r="P32" s="17"/>
      <c r="Q32" s="17"/>
      <c r="R32" s="17"/>
      <c r="S32" s="17"/>
      <c r="T32" s="17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</row>
    <row r="33" spans="3:209" ht="20.75" customHeight="1" thickBot="1">
      <c r="C33" s="105" t="str">
        <f>'Variables Règlement'!A5</f>
        <v>Groupe 3</v>
      </c>
      <c r="D33" s="234">
        <f>'Variables Règlement'!B5</f>
        <v>8</v>
      </c>
      <c r="E33" s="235"/>
      <c r="F33" s="74">
        <f>COUNTIF($F6:$F29,C33)</f>
        <v>0</v>
      </c>
      <c r="G33" s="75" t="str">
        <f>IF(F33=D33,"ok","manque")</f>
        <v>manque</v>
      </c>
      <c r="H33" s="76" t="str">
        <f>IFERROR(AVERAGEIF($F6:$F29,C33,H6:H29)," ")</f>
        <v xml:space="preserve"> </v>
      </c>
      <c r="I33" s="77" t="str">
        <f>IFERROR(AVERAGEIF($F6:$F29,C33,I6:I29)," ")</f>
        <v xml:space="preserve"> </v>
      </c>
      <c r="J33" s="78" t="str">
        <f>IFERROR(AVERAGEIF($F6:$F29,C33,J6:J29)," ")</f>
        <v xml:space="preserve"> </v>
      </c>
      <c r="L33" s="17"/>
      <c r="M33" s="17"/>
      <c r="N33" s="17"/>
      <c r="O33" s="17"/>
      <c r="P33" s="17"/>
      <c r="Q33" s="17"/>
      <c r="R33" s="17"/>
      <c r="S33" s="17"/>
      <c r="T33" s="17"/>
      <c r="Z33" s="236" t="s">
        <v>68</v>
      </c>
      <c r="AA33" s="237"/>
      <c r="AB33" s="237"/>
      <c r="AC33" s="237"/>
      <c r="AD33" s="237"/>
      <c r="AE33" s="237"/>
      <c r="AF33" s="237"/>
      <c r="AG33" s="238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</row>
    <row r="34" spans="3:209" ht="20.75" customHeight="1" thickBot="1">
      <c r="C34" s="106" t="str">
        <f>'Variables Règlement'!A6</f>
        <v>Groupe 2</v>
      </c>
      <c r="D34" s="245">
        <f>'Variables Règlement'!B6</f>
        <v>6</v>
      </c>
      <c r="E34" s="246"/>
      <c r="F34" s="73">
        <f>COUNTIF($F6:$F29,C34)</f>
        <v>0</v>
      </c>
      <c r="G34" s="51" t="str">
        <f>IF(F34=D34,"ok","manque")</f>
        <v>manque</v>
      </c>
      <c r="H34" s="48" t="str">
        <f>IFERROR(AVERAGEIF($F6:$F29,C34,H6:H29)," ")</f>
        <v xml:space="preserve"> </v>
      </c>
      <c r="I34" s="49" t="str">
        <f>IFERROR(AVERAGEIF($F6:$F29,C34,I6:I29)," ")</f>
        <v xml:space="preserve"> </v>
      </c>
      <c r="J34" s="50" t="str">
        <f>IFERROR(AVERAGEIF($F6:$F29,C34,J6:J29)," ")</f>
        <v xml:space="preserve"> </v>
      </c>
      <c r="L34" s="17"/>
      <c r="M34" s="17"/>
      <c r="N34" s="17"/>
      <c r="O34" s="17"/>
      <c r="P34" s="17"/>
      <c r="Q34" s="17"/>
      <c r="R34" s="17"/>
      <c r="S34" s="17"/>
      <c r="T34" s="17"/>
      <c r="Z34" s="239"/>
      <c r="AA34" s="240"/>
      <c r="AB34" s="240"/>
      <c r="AC34" s="240"/>
      <c r="AD34" s="240"/>
      <c r="AE34" s="240"/>
      <c r="AF34" s="240"/>
      <c r="AG34" s="24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</row>
    <row r="35" spans="3:209" ht="20.75" customHeight="1" thickBot="1">
      <c r="C35" s="107" t="str">
        <f>'Variables Règlement'!A7</f>
        <v>Groupe 1</v>
      </c>
      <c r="D35" s="247">
        <f>'Variables Règlement'!B7</f>
        <v>4</v>
      </c>
      <c r="E35" s="248"/>
      <c r="F35" s="79">
        <f>COUNTIF($F6:$F29,C35)</f>
        <v>0</v>
      </c>
      <c r="G35" s="80" t="str">
        <f>IF(F35=D35,"ok","manque")</f>
        <v>manque</v>
      </c>
      <c r="H35" s="31" t="str">
        <f>IFERROR(AVERAGEIF($F6:$F29,C35,H6:H29)," ")</f>
        <v xml:space="preserve"> </v>
      </c>
      <c r="I35" s="32" t="str">
        <f>IFERROR(AVERAGEIF($F6:$F29,C35,I6:I29)," ")</f>
        <v xml:space="preserve"> </v>
      </c>
      <c r="J35" s="33" t="str">
        <f>IFERROR(AVERAGEIF($F6:$F29,C35,J6:J29)," ")</f>
        <v xml:space="preserve"> </v>
      </c>
      <c r="L35" s="17"/>
      <c r="M35" s="17"/>
      <c r="N35" s="17"/>
      <c r="O35" s="17"/>
      <c r="P35" s="17"/>
      <c r="Q35" s="17"/>
      <c r="R35" s="17"/>
      <c r="S35" s="17"/>
      <c r="T35" s="17"/>
      <c r="Z35" s="242"/>
      <c r="AA35" s="243"/>
      <c r="AB35" s="243"/>
      <c r="AC35" s="243"/>
      <c r="AD35" s="243"/>
      <c r="AE35" s="243"/>
      <c r="AF35" s="243"/>
      <c r="AG35" s="244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</row>
    <row r="36" spans="3:209" ht="20.75" customHeight="1" thickBot="1">
      <c r="C36" s="42"/>
      <c r="D36" s="249">
        <f>SUM(D32:D35)</f>
        <v>24</v>
      </c>
      <c r="E36" s="250"/>
      <c r="F36" s="17"/>
      <c r="H36" s="44" t="s">
        <v>8</v>
      </c>
      <c r="I36" s="45" t="s">
        <v>8</v>
      </c>
      <c r="J36" s="46" t="s">
        <v>8</v>
      </c>
      <c r="L36" s="17"/>
      <c r="M36" s="17"/>
      <c r="N36" s="17"/>
      <c r="O36" s="17"/>
      <c r="P36" s="17"/>
      <c r="Q36" s="17"/>
      <c r="R36" s="17"/>
      <c r="S36" s="17"/>
      <c r="T36" s="17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</row>
    <row r="37" spans="3:209" ht="20" customHeight="1" thickBot="1">
      <c r="F37"/>
      <c r="H37" s="48">
        <f>SUM(H6:H29)</f>
        <v>0</v>
      </c>
      <c r="I37" s="49">
        <f>SUM(I6:I29)</f>
        <v>0</v>
      </c>
      <c r="J37" s="50">
        <f>SUM(J6:J29)</f>
        <v>0</v>
      </c>
    </row>
    <row r="38" spans="3:209" ht="20" customHeight="1" thickBot="1">
      <c r="D38" s="251" t="s">
        <v>23</v>
      </c>
      <c r="E38" s="252"/>
      <c r="F38" s="71">
        <f>'Variables Règlement'!C9</f>
        <v>630</v>
      </c>
      <c r="G38" s="72">
        <f>'Variables Règlement'!D9</f>
        <v>670</v>
      </c>
      <c r="H38" s="51" t="str">
        <f>IF(AND(H37&gt;=F38,H37&lt;=G38),"ok","manque")</f>
        <v>manque</v>
      </c>
    </row>
    <row r="39" spans="3:209" ht="20" customHeight="1" thickBot="1">
      <c r="D39" s="253" t="s">
        <v>32</v>
      </c>
      <c r="E39" s="254"/>
      <c r="F39" s="71">
        <f>'Variables Règlement'!C10</f>
        <v>490</v>
      </c>
      <c r="G39" s="72">
        <f>'Variables Règlement'!D10</f>
        <v>520</v>
      </c>
      <c r="I39" s="51" t="str">
        <f>IF(AND(I37&gt;=F39,I37&lt;=G39),"ok","manque")</f>
        <v>manque</v>
      </c>
    </row>
    <row r="40" spans="3:209" ht="20" customHeight="1" thickBot="1">
      <c r="D40" s="223" t="s">
        <v>33</v>
      </c>
      <c r="E40" s="224"/>
      <c r="F40" s="71">
        <f>'Variables Règlement'!C11</f>
        <v>350</v>
      </c>
      <c r="G40" s="72">
        <f>'Variables Règlement'!D11</f>
        <v>370</v>
      </c>
      <c r="J40" s="51" t="str">
        <f>IF(AND(J37&gt;=F40,J37&lt;=G40),"ok","manque")</f>
        <v>manque</v>
      </c>
    </row>
  </sheetData>
  <sheetProtection sheet="1" selectLockedCells="1"/>
  <mergeCells count="110">
    <mergeCell ref="Z33:AG35"/>
    <mergeCell ref="D31:E31"/>
    <mergeCell ref="D32:E32"/>
    <mergeCell ref="D33:E33"/>
    <mergeCell ref="D34:E34"/>
    <mergeCell ref="D35:E35"/>
    <mergeCell ref="D36:E36"/>
    <mergeCell ref="D38:E38"/>
    <mergeCell ref="D39:E39"/>
    <mergeCell ref="D40:E40"/>
    <mergeCell ref="AH2:AI3"/>
    <mergeCell ref="AJ2:AL2"/>
    <mergeCell ref="AF2:AG3"/>
    <mergeCell ref="Z3:AA3"/>
    <mergeCell ref="AB3:AC3"/>
    <mergeCell ref="AD3:AE3"/>
    <mergeCell ref="AJ3:AJ4"/>
    <mergeCell ref="AK3:AK4"/>
    <mergeCell ref="AL3:AL4"/>
    <mergeCell ref="X2:Y2"/>
    <mergeCell ref="X3:X4"/>
    <mergeCell ref="Y3:Y4"/>
    <mergeCell ref="S24:T24"/>
    <mergeCell ref="S25:T25"/>
    <mergeCell ref="S29:T29"/>
    <mergeCell ref="S19:T19"/>
    <mergeCell ref="S20:T20"/>
    <mergeCell ref="S21:T21"/>
    <mergeCell ref="S22:T22"/>
    <mergeCell ref="S23:T23"/>
    <mergeCell ref="F29:G29"/>
    <mergeCell ref="S9:T9"/>
    <mergeCell ref="S10:T10"/>
    <mergeCell ref="X1:AG1"/>
    <mergeCell ref="U24:V24"/>
    <mergeCell ref="U25:V25"/>
    <mergeCell ref="U29:V29"/>
    <mergeCell ref="U18:V18"/>
    <mergeCell ref="U19:V19"/>
    <mergeCell ref="U20:V20"/>
    <mergeCell ref="U21:V21"/>
    <mergeCell ref="U22:V22"/>
    <mergeCell ref="U7:V7"/>
    <mergeCell ref="U8:V8"/>
    <mergeCell ref="U9:V9"/>
    <mergeCell ref="U10:V10"/>
    <mergeCell ref="U11:V11"/>
    <mergeCell ref="U12:V12"/>
    <mergeCell ref="U13:V13"/>
    <mergeCell ref="U14:V14"/>
    <mergeCell ref="U5:V5"/>
    <mergeCell ref="Z2:AE2"/>
    <mergeCell ref="U23:V23"/>
    <mergeCell ref="A1:U1"/>
    <mergeCell ref="S6:T6"/>
    <mergeCell ref="S7:T7"/>
    <mergeCell ref="S8:T8"/>
    <mergeCell ref="S11:T11"/>
    <mergeCell ref="S12:T12"/>
    <mergeCell ref="S13:T13"/>
    <mergeCell ref="S14:T14"/>
    <mergeCell ref="S15:T15"/>
    <mergeCell ref="S16:T16"/>
    <mergeCell ref="S17:T17"/>
    <mergeCell ref="S18:T18"/>
    <mergeCell ref="F21:G21"/>
    <mergeCell ref="F23:G23"/>
    <mergeCell ref="F24:G24"/>
    <mergeCell ref="F25:G25"/>
    <mergeCell ref="F16:G16"/>
    <mergeCell ref="F17:G17"/>
    <mergeCell ref="F18:G18"/>
    <mergeCell ref="F19:G19"/>
    <mergeCell ref="F20:G20"/>
    <mergeCell ref="A2:A4"/>
    <mergeCell ref="C2:C4"/>
    <mergeCell ref="F5:G5"/>
    <mergeCell ref="S5:T5"/>
    <mergeCell ref="H2:J3"/>
    <mergeCell ref="L2:O2"/>
    <mergeCell ref="P2:R3"/>
    <mergeCell ref="F2:G4"/>
    <mergeCell ref="D2:D4"/>
    <mergeCell ref="E2:E4"/>
    <mergeCell ref="B2:B4"/>
    <mergeCell ref="S2:V3"/>
    <mergeCell ref="F28:G28"/>
    <mergeCell ref="S28:T28"/>
    <mergeCell ref="U28:V28"/>
    <mergeCell ref="U6:V6"/>
    <mergeCell ref="F26:G26"/>
    <mergeCell ref="S26:T26"/>
    <mergeCell ref="U26:V26"/>
    <mergeCell ref="F27:G27"/>
    <mergeCell ref="S27:T27"/>
    <mergeCell ref="U27:V27"/>
    <mergeCell ref="F6:G6"/>
    <mergeCell ref="F7:G7"/>
    <mergeCell ref="F8:G8"/>
    <mergeCell ref="F12:G12"/>
    <mergeCell ref="F9:G9"/>
    <mergeCell ref="F10:G10"/>
    <mergeCell ref="F11:G11"/>
    <mergeCell ref="F13:G13"/>
    <mergeCell ref="F14:G14"/>
    <mergeCell ref="F15:G15"/>
    <mergeCell ref="F22:G22"/>
    <mergeCell ref="U15:V15"/>
    <mergeCell ref="U16:V16"/>
    <mergeCell ref="U17:V17"/>
  </mergeCells>
  <conditionalFormatting sqref="B2:B4">
    <cfRule type="expression" dxfId="26" priority="25">
      <formula>COUNTIF(B6:B29,1)&gt;4</formula>
    </cfRule>
  </conditionalFormatting>
  <conditionalFormatting sqref="F5:G29">
    <cfRule type="expression" dxfId="23" priority="7">
      <formula>AND($F5&lt;&gt;"",NOT(OR(     AND($F5="Groupe 1",$AG5&gt;=9000),     AND($F5="Groupe 2",$AG5&gt;=5000,$AG5&lt;9000),     AND($F5="Groupe 3",$AG5&gt;=2000,$AG5&lt;5000),     AND($F5="Groupe 4",$AG5&gt;=300,$AG5&lt;2000) )))</formula>
    </cfRule>
    <cfRule type="expression" dxfId="22" priority="8">
      <formula>OR(     AND($F5="Groupe 1",$AG5&gt;=9000),     AND($F5="Groupe 2",$AG5&gt;=5000,$AG5&lt;9000),     AND($F5="Groupe 3",$AG5&gt;=2000,$AG5&lt;5000),     AND($F5="Groupe 4",$AG5&gt;=300,$AG5&lt;2000) )</formula>
    </cfRule>
  </conditionalFormatting>
  <conditionalFormatting sqref="P5:R29">
    <cfRule type="containsText" dxfId="7" priority="52" stopIfTrue="1" operator="containsText" text="FAUX">
      <formula>NOT(ISERROR(FIND(UPPER("FAUX"),UPPER(P5))))</formula>
      <formula>"FAUX"</formula>
    </cfRule>
    <cfRule type="containsText" dxfId="6" priority="51" operator="containsText" text="VRAI">
      <formula>NOT(ISERROR(SEARCH("VRAI",P5)))</formula>
    </cfRule>
  </conditionalFormatting>
  <conditionalFormatting sqref="S5:S29 U5:U29">
    <cfRule type="containsText" dxfId="4" priority="22" operator="containsText" text="ok">
      <formula>NOT(ISERROR(SEARCH("ok",S5)))</formula>
    </cfRule>
  </conditionalFormatting>
  <conditionalFormatting sqref="AF5:AF29">
    <cfRule type="expression" dxfId="3" priority="84" stopIfTrue="1">
      <formula>$AF$4=$AF5</formula>
    </cfRule>
    <cfRule type="expression" dxfId="2" priority="85" stopIfTrue="1">
      <formula>AND($AF5&lt;&gt;" ",$AF$4&lt;&gt;$AF5)</formula>
    </cfRule>
  </conditionalFormatting>
  <conditionalFormatting sqref="AG5:AG29">
    <cfRule type="expression" dxfId="1" priority="86">
      <formula>"ET($AI5&gt;$AC5;$AI5&lt;$AD5)"</formula>
    </cfRule>
    <cfRule type="expression" dxfId="0" priority="87">
      <formula>AND($AG5&lt;$AH5,$AG5&gt;$AI5)</formula>
    </cfRule>
  </conditionalFormatting>
  <pageMargins left="0.98425196850393704" right="0.98425196850393704" top="0.98425196850393704" bottom="0.98425196850393704" header="0.23622047244094491" footer="0.23622047244094491"/>
  <pageSetup scale="46" orientation="landscape"/>
  <headerFooter>
    <oddFooter>&amp;C&amp;"Helvetica Neue,Regular"&amp;12&amp;K000000&amp;P</oddFooter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1" stopIfTrue="1" id="{C133E2B0-2836-684A-91D3-F7D6FC6F53F5}">
            <xm:f>B6&lt;&gt;Organisateur!B6</xm:f>
            <x14:dxf>
              <font>
                <b/>
                <i val="0"/>
                <strike val="0"/>
                <color theme="6" tint="-0.499984740745262"/>
              </font>
              <fill>
                <patternFill>
                  <bgColor theme="6" tint="0.79998168889431442"/>
                </patternFill>
              </fill>
            </x14:dxf>
          </x14:cfRule>
          <x14:cfRule type="expression" priority="80" id="{DAAB49AA-E141-3447-934B-4EAEC76F0FED}">
            <xm:f>OR(B6=" ",B6=Organisateur!B6)</xm:f>
            <x14:dxf>
              <fill>
                <patternFill>
                  <bgColor theme="0" tint="-0.499984740745262"/>
                </patternFill>
              </fill>
            </x14:dxf>
          </x14:cfRule>
          <xm:sqref>B6:G29</xm:sqref>
        </x14:conditionalFormatting>
        <x14:conditionalFormatting xmlns:xm="http://schemas.microsoft.com/office/excel/2006/main">
          <x14:cfRule type="containsText" priority="65" stopIfTrue="1" operator="containsText" id="{646F6508-7965-3644-86BD-429290450A8C}">
            <xm:f>NOT(ISERROR(SEARCH("ok",G32)))</xm:f>
            <xm:f>"ok"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notContainsText" priority="71" operator="notContains" id="{1CD655C6-9CEA-0149-BAC8-3BD756F84D56}">
            <xm:f>ISERROR(SEARCH("ok",G32))</xm:f>
            <xm:f>"ok"</xm:f>
            <x14:dxf>
              <font>
                <color rgb="FF000000"/>
              </font>
              <fill>
                <patternFill patternType="solid">
                  <fgColor indexed="16"/>
                  <bgColor indexed="17"/>
                </patternFill>
              </fill>
            </x14:dxf>
          </x14:cfRule>
          <xm:sqref>G32:G35</xm:sqref>
        </x14:conditionalFormatting>
        <x14:conditionalFormatting xmlns:xm="http://schemas.microsoft.com/office/excel/2006/main">
          <x14:cfRule type="expression" priority="5" stopIfTrue="1" id="{0A597E80-E9CF-0745-8F45-74A4A7FEEE93}">
            <xm:f>OR(H6=" ",H6=Organisateur!H6)</xm:f>
            <x14:dxf>
              <font>
                <b/>
                <i val="0"/>
                <strike val="0"/>
                <color theme="8" tint="0.39994506668294322"/>
              </font>
              <fill>
                <patternFill>
                  <bgColor theme="0" tint="-0.499984740745262"/>
                </patternFill>
              </fill>
            </x14:dxf>
          </x14:cfRule>
          <x14:cfRule type="expression" priority="6" id="{DDCD9E21-13FA-3A44-B228-BFEA55092237}">
            <xm:f>H6&lt;&gt;Organisateur!H6</xm:f>
            <x14:dxf>
              <font>
                <b/>
                <i val="0"/>
                <strike val="0"/>
                <color rgb="FFC00000"/>
              </font>
              <fill>
                <patternFill>
                  <bgColor theme="6" tint="0.79998168889431442"/>
                </patternFill>
              </fill>
            </x14:dxf>
          </x14:cfRule>
          <xm:sqref>H6:H29</xm:sqref>
        </x14:conditionalFormatting>
        <x14:conditionalFormatting xmlns:xm="http://schemas.microsoft.com/office/excel/2006/main">
          <x14:cfRule type="containsText" priority="49" stopIfTrue="1" operator="containsText" id="{129BAB5B-C96E-D747-879F-F4CB12BEBD93}">
            <xm:f>NOT(ISERROR(SEARCH("ok",H38)))</xm:f>
            <xm:f>"ok"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notContainsText" priority="50" operator="notContains" id="{5D2A0354-C4BE-7F42-A491-B61BB7682DF9}">
            <xm:f>ISERROR(SEARCH("ok",H38))</xm:f>
            <xm:f>"ok"</xm:f>
            <x14:dxf>
              <font>
                <color rgb="FF000000"/>
              </font>
              <fill>
                <patternFill patternType="solid">
                  <fgColor indexed="16"/>
                  <bgColor indexed="17"/>
                </patternFill>
              </fill>
            </x14:dxf>
          </x14:cfRule>
          <xm:sqref>H38</xm:sqref>
        </x14:conditionalFormatting>
        <x14:conditionalFormatting xmlns:xm="http://schemas.microsoft.com/office/excel/2006/main">
          <x14:cfRule type="expression" priority="3" stopIfTrue="1" id="{5C1888DC-E54E-6141-9172-D36F86392E9F}">
            <xm:f>OR(I6=" ",I6=Organisateur!I6)</xm:f>
            <x14:dxf>
              <font>
                <b/>
                <i val="0"/>
                <strike val="0"/>
                <color theme="4" tint="0.79998168889431442"/>
              </font>
              <fill>
                <patternFill>
                  <bgColor theme="0" tint="-0.499984740745262"/>
                </patternFill>
              </fill>
            </x14:dxf>
          </x14:cfRule>
          <x14:cfRule type="expression" priority="4" id="{0FE9D51F-D512-6147-A859-9FA31742A3B8}">
            <xm:f>I6&lt;&gt;Organisateur!I6</xm:f>
            <x14:dxf>
              <font>
                <b/>
                <i val="0"/>
                <strike val="0"/>
                <color theme="4"/>
              </font>
              <fill>
                <patternFill>
                  <bgColor theme="6" tint="0.79998168889431442"/>
                </patternFill>
              </fill>
            </x14:dxf>
          </x14:cfRule>
          <xm:sqref>I6:I29</xm:sqref>
        </x14:conditionalFormatting>
        <x14:conditionalFormatting xmlns:xm="http://schemas.microsoft.com/office/excel/2006/main">
          <x14:cfRule type="containsText" priority="47" stopIfTrue="1" operator="containsText" id="{7674AB12-F271-034B-AB46-15EAE3B000A0}">
            <xm:f>NOT(ISERROR(SEARCH("ok",I39)))</xm:f>
            <xm:f>"ok"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notContainsText" priority="48" operator="notContains" id="{7F51B073-072A-A446-BBF0-1CA90670CEE0}">
            <xm:f>ISERROR(SEARCH("ok",I39))</xm:f>
            <xm:f>"ok"</xm:f>
            <x14:dxf>
              <font>
                <color rgb="FF000000"/>
              </font>
              <fill>
                <patternFill patternType="solid">
                  <fgColor indexed="16"/>
                  <bgColor indexed="17"/>
                </patternFill>
              </fill>
            </x14:dxf>
          </x14:cfRule>
          <xm:sqref>I39</xm:sqref>
        </x14:conditionalFormatting>
        <x14:conditionalFormatting xmlns:xm="http://schemas.microsoft.com/office/excel/2006/main">
          <x14:cfRule type="expression" priority="1" stopIfTrue="1" id="{1F22C961-5A92-9442-8D06-53668159CF76}">
            <xm:f>OR(J6=" ",J6=Organisateur!J6)</xm:f>
            <x14:dxf>
              <font>
                <b/>
                <i val="0"/>
                <strike val="0"/>
                <color theme="0"/>
              </font>
              <fill>
                <patternFill>
                  <bgColor theme="0" tint="-0.499984740745262"/>
                </patternFill>
              </fill>
            </x14:dxf>
          </x14:cfRule>
          <x14:cfRule type="expression" priority="2" id="{9B5D5322-15FE-2E49-8A4A-7D6C8C127B64}">
            <xm:f>J6&lt;&gt;Organisateur!J6</xm:f>
            <x14:dxf>
              <font>
                <b/>
                <i val="0"/>
                <strike val="0"/>
                <color theme="1"/>
              </font>
              <fill>
                <patternFill>
                  <bgColor theme="6" tint="0.79998168889431442"/>
                </patternFill>
              </fill>
            </x14:dxf>
          </x14:cfRule>
          <xm:sqref>J6:J29</xm:sqref>
        </x14:conditionalFormatting>
        <x14:conditionalFormatting xmlns:xm="http://schemas.microsoft.com/office/excel/2006/main">
          <x14:cfRule type="containsText" priority="53" stopIfTrue="1" operator="containsText" id="{57E277F4-C65F-C647-AE6F-C527BF40A023}">
            <xm:f>NOT(ISERROR(SEARCH("ok",J40)))</xm:f>
            <xm:f>"ok"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notContainsText" priority="54" operator="notContains" id="{0AA58A31-E552-4742-9496-F799AF9B76C2}">
            <xm:f>ISERROR(SEARCH("ok",J40))</xm:f>
            <xm:f>"ok"</xm:f>
            <x14:dxf>
              <font>
                <color rgb="FF000000"/>
              </font>
              <fill>
                <patternFill patternType="solid">
                  <fgColor indexed="16"/>
                  <bgColor indexed="17"/>
                </patternFill>
              </fill>
            </x14:dxf>
          </x14:cfRule>
          <xm:sqref>J40</xm:sqref>
        </x14:conditionalFormatting>
        <x14:conditionalFormatting xmlns:xm="http://schemas.microsoft.com/office/excel/2006/main">
          <x14:cfRule type="containsText" priority="23" operator="containsText" id="{4DBF067C-F587-9A4F-90EF-4A590FD0435C}">
            <xm:f>NOT(ISERROR(SEARCH("Hors",S5)))</xm:f>
            <xm:f>"Hors"</xm:f>
            <x14:dxf>
              <font>
                <color rgb="FF000000"/>
              </font>
              <fill>
                <patternFill patternType="solid">
                  <fgColor indexed="16"/>
                  <bgColor indexed="17"/>
                </patternFill>
              </fill>
            </x14:dxf>
          </x14:cfRule>
          <xm:sqref>S5:S29 U5:U29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39720B66-CE3C-064F-9BDB-9EC1F06079B8}">
          <x14:formula1>
            <xm:f>'Variables Règlement'!$A$4:$A$7</xm:f>
          </x14:formula1>
          <xm:sqref>K6 F5</xm:sqref>
        </x14:dataValidation>
        <x14:dataValidation type="list" showInputMessage="1" showErrorMessage="1" xr:uid="{118EB0F9-910A-6949-8727-5EBFC09BD9C3}">
          <x14:formula1>
            <xm:f>'Variables Règlement'!$A$4:$A$7</xm:f>
          </x14:formula1>
          <xm:sqref>K7:K29</xm:sqref>
        </x14:dataValidation>
        <x14:dataValidation type="list" allowBlank="1" showInputMessage="1" showErrorMessage="1" xr:uid="{843BB13F-E1FA-724E-ABC9-FE1CD2FD4C19}">
          <x14:formula1>
            <xm:f>'Variables Règlement'!$F$10:$F$11</xm:f>
          </x14:formula1>
          <xm:sqref>X5:Y29</xm:sqref>
        </x14:dataValidation>
        <x14:dataValidation type="list" allowBlank="1" showInputMessage="1" showErrorMessage="1" xr:uid="{3AF4E8AA-1491-E442-8073-D703F45A6A97}">
          <x14:formula1>
            <xm:f>'Variables Règlement'!$E$8:$E$11</xm:f>
          </x14:formula1>
          <xm:sqref>E5:E29</xm:sqref>
        </x14:dataValidation>
        <x14:dataValidation type="list" allowBlank="1" showInputMessage="1" showErrorMessage="1" xr:uid="{7A630062-00A5-3546-A2F3-A472162828F1}">
          <x14:formula1>
            <xm:f>'Variables Règlement'!$G$10:$G$11</xm:f>
          </x14:formula1>
          <xm:sqref>B5</xm:sqref>
        </x14:dataValidation>
        <x14:dataValidation type="list" allowBlank="1" showInputMessage="1" showErrorMessage="1" xr:uid="{DAFF7C6D-314D-4240-87AF-DEB4B92482AB}">
          <x14:formula1>
            <xm:f>'Variables Règlement'!$A$4:$A$7</xm:f>
          </x14:formula1>
          <xm:sqref>F6:G29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1"/>
  <sheetViews>
    <sheetView showGridLines="0" zoomScale="181" workbookViewId="0">
      <pane xSplit="1" ySplit="2" topLeftCell="B3" activePane="bottomRight" state="frozen"/>
      <selection pane="topRight"/>
      <selection pane="bottomLeft"/>
      <selection pane="bottomRight" activeCell="G12" sqref="G12"/>
    </sheetView>
  </sheetViews>
  <sheetFormatPr baseColWidth="10" defaultColWidth="16.33203125" defaultRowHeight="20" customHeight="1"/>
  <cols>
    <col min="1" max="7" width="16.33203125" style="1" customWidth="1"/>
    <col min="8" max="16384" width="16.33203125" style="1"/>
  </cols>
  <sheetData>
    <row r="1" spans="1:8" ht="27.75" customHeight="1">
      <c r="A1" s="292" t="s">
        <v>34</v>
      </c>
      <c r="B1" s="292"/>
      <c r="C1" s="292"/>
      <c r="D1" s="292"/>
      <c r="E1" s="292"/>
      <c r="F1" s="292"/>
    </row>
    <row r="2" spans="1:8" ht="15" customHeight="1">
      <c r="A2" s="64" t="s">
        <v>36</v>
      </c>
      <c r="B2" s="2"/>
      <c r="C2" s="81" t="s">
        <v>11</v>
      </c>
      <c r="D2" s="81" t="s">
        <v>11</v>
      </c>
      <c r="E2" s="82" t="s">
        <v>12</v>
      </c>
      <c r="F2" s="83" t="s">
        <v>13</v>
      </c>
      <c r="G2" s="293" t="s">
        <v>37</v>
      </c>
      <c r="H2" s="294"/>
    </row>
    <row r="3" spans="1:8" ht="15" customHeight="1">
      <c r="A3" s="3" t="s">
        <v>14</v>
      </c>
      <c r="B3" s="4" t="s">
        <v>15</v>
      </c>
      <c r="C3" s="5" t="s">
        <v>16</v>
      </c>
      <c r="D3" s="5" t="s">
        <v>17</v>
      </c>
      <c r="E3" s="5" t="s">
        <v>17</v>
      </c>
      <c r="F3" s="5" t="s">
        <v>17</v>
      </c>
      <c r="G3" s="5"/>
      <c r="H3" s="5"/>
    </row>
    <row r="4" spans="1:8" ht="14.75" customHeight="1">
      <c r="A4" s="47" t="s">
        <v>28</v>
      </c>
      <c r="B4" s="7">
        <v>6</v>
      </c>
      <c r="C4" s="84">
        <v>10</v>
      </c>
      <c r="D4" s="84">
        <v>45</v>
      </c>
      <c r="E4" s="85">
        <v>30</v>
      </c>
      <c r="F4" s="8">
        <v>25</v>
      </c>
      <c r="G4" s="8">
        <v>300</v>
      </c>
      <c r="H4" s="8">
        <v>1999</v>
      </c>
    </row>
    <row r="5" spans="1:8" ht="14.75" customHeight="1">
      <c r="A5" s="47" t="s">
        <v>29</v>
      </c>
      <c r="B5" s="7">
        <v>8</v>
      </c>
      <c r="C5" s="84">
        <v>10</v>
      </c>
      <c r="D5" s="84">
        <v>45</v>
      </c>
      <c r="E5" s="85">
        <v>30</v>
      </c>
      <c r="F5" s="8">
        <v>25</v>
      </c>
      <c r="G5" s="8">
        <f>H4+1</f>
        <v>2000</v>
      </c>
      <c r="H5" s="8">
        <v>4999</v>
      </c>
    </row>
    <row r="6" spans="1:8" ht="14.75" customHeight="1">
      <c r="A6" s="47" t="s">
        <v>30</v>
      </c>
      <c r="B6" s="7">
        <v>6</v>
      </c>
      <c r="C6" s="84">
        <v>10</v>
      </c>
      <c r="D6" s="84">
        <v>45</v>
      </c>
      <c r="E6" s="85">
        <v>30</v>
      </c>
      <c r="F6" s="8">
        <v>25</v>
      </c>
      <c r="G6" s="8">
        <f>H5+1</f>
        <v>5000</v>
      </c>
      <c r="H6" s="8">
        <v>8999</v>
      </c>
    </row>
    <row r="7" spans="1:8" ht="14.75" customHeight="1">
      <c r="A7" s="47" t="s">
        <v>31</v>
      </c>
      <c r="B7" s="7">
        <v>4</v>
      </c>
      <c r="C7" s="84">
        <v>10</v>
      </c>
      <c r="D7" s="84">
        <v>45</v>
      </c>
      <c r="E7" s="85">
        <v>30</v>
      </c>
      <c r="F7" s="8">
        <v>25</v>
      </c>
      <c r="G7" s="8">
        <v>9000</v>
      </c>
      <c r="H7" s="8">
        <v>99999</v>
      </c>
    </row>
    <row r="8" spans="1:8" ht="14.75" customHeight="1">
      <c r="A8" s="9"/>
      <c r="B8" s="10"/>
      <c r="C8" s="11"/>
      <c r="D8" s="11"/>
      <c r="E8" s="108" t="s">
        <v>62</v>
      </c>
      <c r="F8" s="11"/>
      <c r="G8" s="11"/>
      <c r="H8" s="11"/>
    </row>
    <row r="9" spans="1:8" ht="14.75" customHeight="1">
      <c r="A9" s="12" t="s">
        <v>18</v>
      </c>
      <c r="B9" s="10">
        <f>SUM(B4:B7)</f>
        <v>24</v>
      </c>
      <c r="C9" s="59">
        <v>630</v>
      </c>
      <c r="D9" s="59">
        <v>670</v>
      </c>
      <c r="E9" s="108" t="s">
        <v>61</v>
      </c>
      <c r="F9" s="11"/>
      <c r="G9" s="11"/>
      <c r="H9" s="11"/>
    </row>
    <row r="10" spans="1:8" ht="13.5" customHeight="1">
      <c r="A10" s="6" t="s">
        <v>19</v>
      </c>
      <c r="B10" s="10"/>
      <c r="C10" s="60">
        <v>490</v>
      </c>
      <c r="D10" s="60">
        <v>520</v>
      </c>
      <c r="E10" s="108" t="s">
        <v>60</v>
      </c>
      <c r="F10" s="11" t="s">
        <v>45</v>
      </c>
      <c r="G10" s="11">
        <v>1</v>
      </c>
      <c r="H10" s="11"/>
    </row>
    <row r="11" spans="1:8" ht="14.75" customHeight="1">
      <c r="A11" s="9"/>
      <c r="B11" s="13"/>
      <c r="C11" s="14">
        <v>350</v>
      </c>
      <c r="D11" s="14">
        <v>370</v>
      </c>
      <c r="E11" s="108" t="s">
        <v>63</v>
      </c>
      <c r="F11" s="14" t="s">
        <v>56</v>
      </c>
      <c r="G11" s="14">
        <v>2</v>
      </c>
      <c r="H11" s="14"/>
    </row>
  </sheetData>
  <sheetProtection sheet="1" objects="1" scenarios="1"/>
  <mergeCells count="2">
    <mergeCell ref="A1:F1"/>
    <mergeCell ref="G2:H2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Organisateur</vt:lpstr>
      <vt:lpstr>Arbitre</vt:lpstr>
      <vt:lpstr>Variables Règlement</vt:lpstr>
      <vt:lpstr>Arbitre!Zone_d_impression</vt:lpstr>
      <vt:lpstr>Organisateur!Zone_d_impression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Frédéric Desplats</cp:lastModifiedBy>
  <cp:lastPrinted>2025-10-04T14:55:34Z</cp:lastPrinted>
  <dcterms:created xsi:type="dcterms:W3CDTF">2024-10-12T19:59:35Z</dcterms:created>
  <dcterms:modified xsi:type="dcterms:W3CDTF">2026-05-11T15:57:10Z</dcterms:modified>
</cp:coreProperties>
</file>