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erf/Desktop/Archery sound/"/>
    </mc:Choice>
  </mc:AlternateContent>
  <xr:revisionPtr revIDLastSave="0" documentId="13_ncr:1_{91F814F9-41EE-AF42-8606-539D188725AF}" xr6:coauthVersionLast="47" xr6:coauthVersionMax="47" xr10:uidLastSave="{00000000-0000-0000-0000-000000000000}"/>
  <bookViews>
    <workbookView xWindow="0" yWindow="600" windowWidth="28160" windowHeight="17020" xr2:uid="{00000000-000D-0000-FFFF-FFFF00000000}"/>
  </bookViews>
  <sheets>
    <sheet name="Organisateur" sheetId="3" r:id="rId1"/>
    <sheet name="Arbitre" sheetId="1" r:id="rId2"/>
    <sheet name="Variables Règlement" sheetId="2" r:id="rId3"/>
  </sheets>
  <definedNames>
    <definedName name="_xlnm.Print_Area" localSheetId="1">Arbitre!$A$1:$AQ$40</definedName>
    <definedName name="_xlnm.Print_Area" localSheetId="0">Organisateur!$A$1:$AA$41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1" l="1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F10" i="1" l="1"/>
  <c r="N10" i="1" s="1"/>
  <c r="H10" i="1"/>
  <c r="V10" i="1" s="1"/>
  <c r="I10" i="1"/>
  <c r="J10" i="1"/>
  <c r="K10" i="1"/>
  <c r="I29" i="1"/>
  <c r="X29" i="1" s="1"/>
  <c r="X9" i="1"/>
  <c r="X12" i="1"/>
  <c r="M5" i="1"/>
  <c r="N5" i="1"/>
  <c r="O5" i="1"/>
  <c r="S5" i="1" s="1"/>
  <c r="P5" i="1"/>
  <c r="T5" i="1" s="1"/>
  <c r="Q5" i="1"/>
  <c r="U5" i="1" s="1"/>
  <c r="X5" i="1"/>
  <c r="Z5" i="1"/>
  <c r="M8" i="1"/>
  <c r="N9" i="1"/>
  <c r="P10" i="1"/>
  <c r="T10" i="1" s="1"/>
  <c r="O11" i="1"/>
  <c r="S11" i="1" s="1"/>
  <c r="O17" i="1"/>
  <c r="S17" i="1" s="1"/>
  <c r="P17" i="1"/>
  <c r="M22" i="1"/>
  <c r="R22" i="1" s="1"/>
  <c r="P23" i="1"/>
  <c r="Q23" i="1"/>
  <c r="M28" i="1"/>
  <c r="P29" i="1"/>
  <c r="Q29" i="1"/>
  <c r="H9" i="1"/>
  <c r="I9" i="1"/>
  <c r="J9" i="1"/>
  <c r="Z9" i="1" s="1"/>
  <c r="K9" i="1"/>
  <c r="H11" i="1"/>
  <c r="I11" i="1"/>
  <c r="X11" i="1" s="1"/>
  <c r="J11" i="1"/>
  <c r="K11" i="1"/>
  <c r="H12" i="1"/>
  <c r="V12" i="1" s="1"/>
  <c r="I12" i="1"/>
  <c r="J12" i="1"/>
  <c r="K12" i="1"/>
  <c r="F8" i="1"/>
  <c r="P8" i="1" s="1"/>
  <c r="F9" i="1"/>
  <c r="Q9" i="1" s="1"/>
  <c r="F11" i="1"/>
  <c r="M11" i="1" s="1"/>
  <c r="K7" i="1"/>
  <c r="U7" i="1" s="1"/>
  <c r="K8" i="1"/>
  <c r="U8" i="1" s="1"/>
  <c r="K13" i="1"/>
  <c r="K14" i="1"/>
  <c r="K15" i="1"/>
  <c r="K16" i="1"/>
  <c r="K17" i="1"/>
  <c r="K18" i="1"/>
  <c r="K19" i="1"/>
  <c r="K20" i="1"/>
  <c r="K21" i="1"/>
  <c r="K22" i="1"/>
  <c r="K23" i="1"/>
  <c r="K24" i="1"/>
  <c r="U24" i="1" s="1"/>
  <c r="K25" i="1"/>
  <c r="K26" i="1"/>
  <c r="K27" i="1"/>
  <c r="K28" i="1"/>
  <c r="K29" i="1"/>
  <c r="K6" i="1"/>
  <c r="G41" i="1"/>
  <c r="F41" i="1"/>
  <c r="F6" i="1"/>
  <c r="O6" i="1" s="1"/>
  <c r="Z5" i="3"/>
  <c r="U6" i="3"/>
  <c r="U7" i="3"/>
  <c r="U13" i="3"/>
  <c r="M7" i="3"/>
  <c r="R7" i="3" s="1"/>
  <c r="N7" i="3"/>
  <c r="O7" i="3"/>
  <c r="S7" i="3" s="1"/>
  <c r="P7" i="3"/>
  <c r="T7" i="3" s="1"/>
  <c r="Q7" i="3"/>
  <c r="M8" i="3"/>
  <c r="N8" i="3"/>
  <c r="R8" i="3" s="1"/>
  <c r="O8" i="3"/>
  <c r="S8" i="3" s="1"/>
  <c r="P8" i="3"/>
  <c r="T8" i="3" s="1"/>
  <c r="Q8" i="3"/>
  <c r="U8" i="3" s="1"/>
  <c r="M9" i="3"/>
  <c r="N9" i="3"/>
  <c r="O9" i="3"/>
  <c r="S9" i="3" s="1"/>
  <c r="P9" i="3"/>
  <c r="T9" i="3" s="1"/>
  <c r="Q9" i="3"/>
  <c r="U9" i="3" s="1"/>
  <c r="M10" i="3"/>
  <c r="N10" i="3"/>
  <c r="O10" i="3"/>
  <c r="S10" i="3" s="1"/>
  <c r="P10" i="3"/>
  <c r="T10" i="3" s="1"/>
  <c r="Q10" i="3"/>
  <c r="U10" i="3" s="1"/>
  <c r="M11" i="3"/>
  <c r="N11" i="3"/>
  <c r="O11" i="3"/>
  <c r="S11" i="3" s="1"/>
  <c r="P11" i="3"/>
  <c r="T11" i="3" s="1"/>
  <c r="Q11" i="3"/>
  <c r="U11" i="3" s="1"/>
  <c r="M12" i="3"/>
  <c r="N12" i="3"/>
  <c r="O12" i="3"/>
  <c r="S12" i="3" s="1"/>
  <c r="P12" i="3"/>
  <c r="Q12" i="3"/>
  <c r="U12" i="3" s="1"/>
  <c r="M13" i="3"/>
  <c r="R13" i="3" s="1"/>
  <c r="N13" i="3"/>
  <c r="O13" i="3"/>
  <c r="S13" i="3" s="1"/>
  <c r="P13" i="3"/>
  <c r="T13" i="3" s="1"/>
  <c r="Q13" i="3"/>
  <c r="M14" i="3"/>
  <c r="N14" i="3"/>
  <c r="R14" i="3" s="1"/>
  <c r="O14" i="3"/>
  <c r="S14" i="3" s="1"/>
  <c r="P14" i="3"/>
  <c r="Q14" i="3"/>
  <c r="U14" i="3" s="1"/>
  <c r="M15" i="3"/>
  <c r="R15" i="3" s="1"/>
  <c r="N15" i="3"/>
  <c r="O15" i="3"/>
  <c r="S15" i="3" s="1"/>
  <c r="P15" i="3"/>
  <c r="T15" i="3" s="1"/>
  <c r="Q15" i="3"/>
  <c r="U15" i="3" s="1"/>
  <c r="M16" i="3"/>
  <c r="N16" i="3"/>
  <c r="O16" i="3"/>
  <c r="S16" i="3" s="1"/>
  <c r="P16" i="3"/>
  <c r="T16" i="3" s="1"/>
  <c r="Q16" i="3"/>
  <c r="U16" i="3" s="1"/>
  <c r="M17" i="3"/>
  <c r="N17" i="3"/>
  <c r="O17" i="3"/>
  <c r="P17" i="3"/>
  <c r="Q17" i="3"/>
  <c r="U17" i="3" s="1"/>
  <c r="M18" i="3"/>
  <c r="N18" i="3"/>
  <c r="O18" i="3"/>
  <c r="S18" i="3" s="1"/>
  <c r="P18" i="3"/>
  <c r="Q18" i="3"/>
  <c r="U18" i="3" s="1"/>
  <c r="M19" i="3"/>
  <c r="N19" i="3"/>
  <c r="O19" i="3"/>
  <c r="S19" i="3" s="1"/>
  <c r="P19" i="3"/>
  <c r="T19" i="3" s="1"/>
  <c r="Q19" i="3"/>
  <c r="U19" i="3" s="1"/>
  <c r="M20" i="3"/>
  <c r="N20" i="3"/>
  <c r="R20" i="3" s="1"/>
  <c r="O20" i="3"/>
  <c r="S20" i="3" s="1"/>
  <c r="P20" i="3"/>
  <c r="T20" i="3" s="1"/>
  <c r="Q20" i="3"/>
  <c r="U20" i="3" s="1"/>
  <c r="M21" i="3"/>
  <c r="R21" i="3" s="1"/>
  <c r="N21" i="3"/>
  <c r="O21" i="3"/>
  <c r="S21" i="3" s="1"/>
  <c r="P21" i="3"/>
  <c r="T21" i="3" s="1"/>
  <c r="Q21" i="3"/>
  <c r="U21" i="3" s="1"/>
  <c r="M22" i="3"/>
  <c r="N22" i="3"/>
  <c r="O22" i="3"/>
  <c r="S22" i="3" s="1"/>
  <c r="P22" i="3"/>
  <c r="Q22" i="3"/>
  <c r="U22" i="3" s="1"/>
  <c r="M23" i="3"/>
  <c r="N23" i="3"/>
  <c r="O23" i="3"/>
  <c r="P23" i="3"/>
  <c r="T23" i="3" s="1"/>
  <c r="Q23" i="3"/>
  <c r="U23" i="3" s="1"/>
  <c r="M24" i="3"/>
  <c r="N24" i="3"/>
  <c r="O24" i="3"/>
  <c r="S24" i="3" s="1"/>
  <c r="P24" i="3"/>
  <c r="T24" i="3" s="1"/>
  <c r="Q24" i="3"/>
  <c r="U24" i="3" s="1"/>
  <c r="M25" i="3"/>
  <c r="R25" i="3" s="1"/>
  <c r="N25" i="3"/>
  <c r="O25" i="3"/>
  <c r="S25" i="3" s="1"/>
  <c r="P25" i="3"/>
  <c r="T25" i="3" s="1"/>
  <c r="Q25" i="3"/>
  <c r="U25" i="3" s="1"/>
  <c r="M26" i="3"/>
  <c r="N26" i="3"/>
  <c r="R26" i="3" s="1"/>
  <c r="O26" i="3"/>
  <c r="S26" i="3" s="1"/>
  <c r="P26" i="3"/>
  <c r="Q26" i="3"/>
  <c r="U26" i="3" s="1"/>
  <c r="M27" i="3"/>
  <c r="N27" i="3"/>
  <c r="O27" i="3"/>
  <c r="S27" i="3" s="1"/>
  <c r="P27" i="3"/>
  <c r="T27" i="3" s="1"/>
  <c r="Q27" i="3"/>
  <c r="U27" i="3" s="1"/>
  <c r="M28" i="3"/>
  <c r="N28" i="3"/>
  <c r="O28" i="3"/>
  <c r="S28" i="3" s="1"/>
  <c r="P28" i="3"/>
  <c r="T28" i="3" s="1"/>
  <c r="Q28" i="3"/>
  <c r="U28" i="3" s="1"/>
  <c r="M29" i="3"/>
  <c r="N29" i="3"/>
  <c r="O29" i="3"/>
  <c r="S29" i="3" s="1"/>
  <c r="P29" i="3"/>
  <c r="T29" i="3" s="1"/>
  <c r="Q29" i="3"/>
  <c r="U29" i="3" s="1"/>
  <c r="Q5" i="3"/>
  <c r="U5" i="3" s="1"/>
  <c r="Q6" i="3"/>
  <c r="P6" i="3"/>
  <c r="T6" i="3" s="1"/>
  <c r="O6" i="3"/>
  <c r="S6" i="3" s="1"/>
  <c r="N6" i="3"/>
  <c r="M6" i="3"/>
  <c r="R6" i="3" s="1"/>
  <c r="M5" i="3"/>
  <c r="D12" i="2"/>
  <c r="C12" i="2"/>
  <c r="F41" i="3" s="1"/>
  <c r="G41" i="3"/>
  <c r="K37" i="3"/>
  <c r="A1" i="1"/>
  <c r="E10" i="1"/>
  <c r="E8" i="1"/>
  <c r="C25" i="1"/>
  <c r="B6" i="1"/>
  <c r="B7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8" i="1"/>
  <c r="D13" i="1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X5" i="3"/>
  <c r="C6" i="1"/>
  <c r="F7" i="1"/>
  <c r="O7" i="1" s="1"/>
  <c r="F12" i="1"/>
  <c r="F13" i="1"/>
  <c r="O13" i="1" s="1"/>
  <c r="F14" i="1"/>
  <c r="P14" i="1" s="1"/>
  <c r="F15" i="1"/>
  <c r="R15" i="1" s="1"/>
  <c r="F16" i="1"/>
  <c r="Q16" i="1" s="1"/>
  <c r="F17" i="1"/>
  <c r="M17" i="1" s="1"/>
  <c r="F18" i="1"/>
  <c r="N18" i="1" s="1"/>
  <c r="F19" i="1"/>
  <c r="M19" i="1" s="1"/>
  <c r="F20" i="1"/>
  <c r="P20" i="1" s="1"/>
  <c r="F21" i="1"/>
  <c r="Q21" i="1" s="1"/>
  <c r="F22" i="1"/>
  <c r="Q22" i="1" s="1"/>
  <c r="F23" i="1"/>
  <c r="O23" i="1" s="1"/>
  <c r="F24" i="1"/>
  <c r="N24" i="1" s="1"/>
  <c r="F25" i="1"/>
  <c r="O25" i="1" s="1"/>
  <c r="F26" i="1"/>
  <c r="F27" i="1"/>
  <c r="Q27" i="1" s="1"/>
  <c r="F28" i="1"/>
  <c r="N28" i="1" s="1"/>
  <c r="F29" i="1"/>
  <c r="M29" i="1" s="1"/>
  <c r="J7" i="1"/>
  <c r="Z7" i="1" s="1"/>
  <c r="J8" i="1"/>
  <c r="J13" i="1"/>
  <c r="J14" i="1"/>
  <c r="Z14" i="1" s="1"/>
  <c r="J15" i="1"/>
  <c r="Z15" i="1" s="1"/>
  <c r="J16" i="1"/>
  <c r="J17" i="1"/>
  <c r="J18" i="1"/>
  <c r="J19" i="1"/>
  <c r="J20" i="1"/>
  <c r="Z20" i="1" s="1"/>
  <c r="J21" i="1"/>
  <c r="Z21" i="1" s="1"/>
  <c r="J22" i="1"/>
  <c r="J23" i="1"/>
  <c r="Z23" i="1" s="1"/>
  <c r="J24" i="1"/>
  <c r="J25" i="1"/>
  <c r="J26" i="1"/>
  <c r="Z26" i="1" s="1"/>
  <c r="J27" i="1"/>
  <c r="Z27" i="1" s="1"/>
  <c r="J28" i="1"/>
  <c r="J29" i="1"/>
  <c r="Z29" i="1" s="1"/>
  <c r="J6" i="1"/>
  <c r="I7" i="1"/>
  <c r="X7" i="1" s="1"/>
  <c r="I8" i="1"/>
  <c r="I13" i="1"/>
  <c r="X13" i="1" s="1"/>
  <c r="I14" i="1"/>
  <c r="I15" i="1"/>
  <c r="X15" i="1" s="1"/>
  <c r="I16" i="1"/>
  <c r="X16" i="1" s="1"/>
  <c r="I17" i="1"/>
  <c r="X17" i="1" s="1"/>
  <c r="I18" i="1"/>
  <c r="X18" i="1" s="1"/>
  <c r="I19" i="1"/>
  <c r="X19" i="1" s="1"/>
  <c r="I20" i="1"/>
  <c r="I21" i="1"/>
  <c r="X21" i="1" s="1"/>
  <c r="I22" i="1"/>
  <c r="X22" i="1" s="1"/>
  <c r="I23" i="1"/>
  <c r="X23" i="1" s="1"/>
  <c r="I24" i="1"/>
  <c r="X24" i="1" s="1"/>
  <c r="I25" i="1"/>
  <c r="X25" i="1" s="1"/>
  <c r="I26" i="1"/>
  <c r="I27" i="1"/>
  <c r="X27" i="1" s="1"/>
  <c r="I28" i="1"/>
  <c r="X28" i="1" s="1"/>
  <c r="I6" i="1"/>
  <c r="H7" i="1"/>
  <c r="V7" i="1" s="1"/>
  <c r="H8" i="1"/>
  <c r="H13" i="1"/>
  <c r="H14" i="1"/>
  <c r="V14" i="1" s="1"/>
  <c r="H15" i="1"/>
  <c r="V15" i="1" s="1"/>
  <c r="H16" i="1"/>
  <c r="V16" i="1" s="1"/>
  <c r="H17" i="1"/>
  <c r="V17" i="1" s="1"/>
  <c r="H18" i="1"/>
  <c r="H19" i="1"/>
  <c r="H20" i="1"/>
  <c r="V20" i="1" s="1"/>
  <c r="H21" i="1"/>
  <c r="V21" i="1" s="1"/>
  <c r="H22" i="1"/>
  <c r="V22" i="1" s="1"/>
  <c r="H23" i="1"/>
  <c r="V23" i="1" s="1"/>
  <c r="H24" i="1"/>
  <c r="H25" i="1"/>
  <c r="H26" i="1"/>
  <c r="V26" i="1" s="1"/>
  <c r="H27" i="1"/>
  <c r="V27" i="1" s="1"/>
  <c r="H28" i="1"/>
  <c r="V28" i="1" s="1"/>
  <c r="H29" i="1"/>
  <c r="V29" i="1" s="1"/>
  <c r="H6" i="1"/>
  <c r="C7" i="1"/>
  <c r="D7" i="1"/>
  <c r="E7" i="1"/>
  <c r="C8" i="1"/>
  <c r="D8" i="1"/>
  <c r="C9" i="1"/>
  <c r="D9" i="1"/>
  <c r="E9" i="1"/>
  <c r="C10" i="1"/>
  <c r="D10" i="1"/>
  <c r="C11" i="1"/>
  <c r="D11" i="1"/>
  <c r="E11" i="1"/>
  <c r="C12" i="1"/>
  <c r="D12" i="1"/>
  <c r="E12" i="1"/>
  <c r="C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E6" i="1"/>
  <c r="D6" i="1"/>
  <c r="G40" i="3"/>
  <c r="F40" i="3"/>
  <c r="G39" i="3"/>
  <c r="F39" i="3"/>
  <c r="G38" i="3"/>
  <c r="F38" i="3"/>
  <c r="J37" i="3"/>
  <c r="I37" i="3"/>
  <c r="H37" i="3"/>
  <c r="D35" i="3"/>
  <c r="C35" i="3"/>
  <c r="K35" i="3" s="1"/>
  <c r="D34" i="3"/>
  <c r="C34" i="3"/>
  <c r="K34" i="3" s="1"/>
  <c r="D33" i="3"/>
  <c r="C33" i="3"/>
  <c r="K33" i="3" s="1"/>
  <c r="D32" i="3"/>
  <c r="C32" i="3"/>
  <c r="K32" i="3" s="1"/>
  <c r="R27" i="3"/>
  <c r="T26" i="3"/>
  <c r="S23" i="3"/>
  <c r="T22" i="3"/>
  <c r="T18" i="3"/>
  <c r="T17" i="3"/>
  <c r="S17" i="3"/>
  <c r="T14" i="3"/>
  <c r="T12" i="3"/>
  <c r="R9" i="3"/>
  <c r="P5" i="3"/>
  <c r="T5" i="3" s="1"/>
  <c r="O5" i="3"/>
  <c r="S5" i="3" s="1"/>
  <c r="N5" i="3"/>
  <c r="AQ29" i="1"/>
  <c r="AL29" i="1" s="1"/>
  <c r="AQ28" i="1"/>
  <c r="AL28" i="1" s="1"/>
  <c r="AQ27" i="1"/>
  <c r="AL27" i="1" s="1"/>
  <c r="AQ26" i="1"/>
  <c r="AL26" i="1" s="1"/>
  <c r="AQ25" i="1"/>
  <c r="AL25" i="1" s="1"/>
  <c r="AQ24" i="1"/>
  <c r="AL24" i="1" s="1"/>
  <c r="AQ23" i="1"/>
  <c r="AL23" i="1" s="1"/>
  <c r="AQ22" i="1"/>
  <c r="AL22" i="1" s="1"/>
  <c r="AQ21" i="1"/>
  <c r="AL21" i="1" s="1"/>
  <c r="AQ20" i="1"/>
  <c r="AL20" i="1" s="1"/>
  <c r="AQ19" i="1"/>
  <c r="AL19" i="1" s="1"/>
  <c r="AQ18" i="1"/>
  <c r="AL18" i="1" s="1"/>
  <c r="AQ17" i="1"/>
  <c r="AL17" i="1" s="1"/>
  <c r="AQ16" i="1"/>
  <c r="AL16" i="1" s="1"/>
  <c r="AQ15" i="1"/>
  <c r="AL15" i="1" s="1"/>
  <c r="AQ14" i="1"/>
  <c r="AL14" i="1" s="1"/>
  <c r="AQ13" i="1"/>
  <c r="AL13" i="1" s="1"/>
  <c r="AQ12" i="1"/>
  <c r="AL12" i="1" s="1"/>
  <c r="AQ11" i="1"/>
  <c r="AL11" i="1" s="1"/>
  <c r="AQ10" i="1"/>
  <c r="AL10" i="1" s="1"/>
  <c r="AQ9" i="1"/>
  <c r="AL9" i="1" s="1"/>
  <c r="AL8" i="1"/>
  <c r="AQ8" i="1"/>
  <c r="AQ7" i="1"/>
  <c r="AL7" i="1" s="1"/>
  <c r="AQ6" i="1"/>
  <c r="AL6" i="1" s="1"/>
  <c r="AQ5" i="1"/>
  <c r="AL5" i="1" s="1"/>
  <c r="AO6" i="1"/>
  <c r="AP6" i="1"/>
  <c r="AO7" i="1"/>
  <c r="AP7" i="1"/>
  <c r="AO8" i="1"/>
  <c r="AP8" i="1"/>
  <c r="AO9" i="1"/>
  <c r="AP9" i="1"/>
  <c r="AO10" i="1"/>
  <c r="AK10" i="1" s="1"/>
  <c r="AP10" i="1"/>
  <c r="AO11" i="1"/>
  <c r="AK11" i="1" s="1"/>
  <c r="AP11" i="1"/>
  <c r="AO12" i="1"/>
  <c r="AP12" i="1"/>
  <c r="AO13" i="1"/>
  <c r="AP13" i="1"/>
  <c r="AO14" i="1"/>
  <c r="AP14" i="1"/>
  <c r="AO15" i="1"/>
  <c r="AK15" i="1" s="1"/>
  <c r="AP15" i="1"/>
  <c r="AO16" i="1"/>
  <c r="AK16" i="1" s="1"/>
  <c r="AP16" i="1"/>
  <c r="AO17" i="1"/>
  <c r="AP17" i="1"/>
  <c r="AO18" i="1"/>
  <c r="AP18" i="1"/>
  <c r="AO19" i="1"/>
  <c r="AP19" i="1"/>
  <c r="AO20" i="1"/>
  <c r="AK20" i="1" s="1"/>
  <c r="AP20" i="1"/>
  <c r="AO21" i="1"/>
  <c r="AK21" i="1" s="1"/>
  <c r="AP21" i="1"/>
  <c r="AO22" i="1"/>
  <c r="AK22" i="1" s="1"/>
  <c r="AP22" i="1"/>
  <c r="AO23" i="1"/>
  <c r="AK23" i="1" s="1"/>
  <c r="AP23" i="1"/>
  <c r="AO24" i="1"/>
  <c r="AP24" i="1"/>
  <c r="AO25" i="1"/>
  <c r="AP25" i="1"/>
  <c r="AO26" i="1"/>
  <c r="AK26" i="1" s="1"/>
  <c r="AP26" i="1"/>
  <c r="AO27" i="1"/>
  <c r="AK27" i="1" s="1"/>
  <c r="AP27" i="1"/>
  <c r="AO28" i="1"/>
  <c r="AK28" i="1" s="1"/>
  <c r="AP28" i="1"/>
  <c r="AO29" i="1"/>
  <c r="AK29" i="1" s="1"/>
  <c r="AP29" i="1"/>
  <c r="AN5" i="1"/>
  <c r="AM5" i="1"/>
  <c r="AP5" i="1"/>
  <c r="AO5" i="1"/>
  <c r="H6" i="2"/>
  <c r="H5" i="2"/>
  <c r="N8" i="1" l="1"/>
  <c r="O29" i="1"/>
  <c r="S29" i="1" s="1"/>
  <c r="N27" i="1"/>
  <c r="N21" i="1"/>
  <c r="P16" i="1"/>
  <c r="T16" i="1" s="1"/>
  <c r="M15" i="1"/>
  <c r="O9" i="1"/>
  <c r="Q7" i="1"/>
  <c r="Z19" i="1"/>
  <c r="M7" i="1"/>
  <c r="O15" i="1"/>
  <c r="S15" i="1" s="1"/>
  <c r="Z25" i="1"/>
  <c r="Z12" i="1"/>
  <c r="O27" i="1"/>
  <c r="S27" i="1" s="1"/>
  <c r="N15" i="1"/>
  <c r="Z6" i="1"/>
  <c r="Z24" i="1"/>
  <c r="Z18" i="1"/>
  <c r="Z8" i="1"/>
  <c r="T17" i="1"/>
  <c r="Z17" i="1"/>
  <c r="P28" i="1"/>
  <c r="T28" i="1" s="1"/>
  <c r="M27" i="1"/>
  <c r="P22" i="1"/>
  <c r="T22" i="1" s="1"/>
  <c r="M21" i="1"/>
  <c r="O16" i="1"/>
  <c r="S16" i="1" s="1"/>
  <c r="M13" i="1"/>
  <c r="V25" i="1"/>
  <c r="V19" i="1"/>
  <c r="V13" i="1"/>
  <c r="Z28" i="1"/>
  <c r="Z22" i="1"/>
  <c r="Z16" i="1"/>
  <c r="O28" i="1"/>
  <c r="M25" i="1"/>
  <c r="O22" i="1"/>
  <c r="S22" i="1" s="1"/>
  <c r="N16" i="1"/>
  <c r="R16" i="1" s="1"/>
  <c r="Q11" i="1"/>
  <c r="U11" i="1" s="1"/>
  <c r="M9" i="1"/>
  <c r="Q6" i="1"/>
  <c r="Z10" i="1"/>
  <c r="Z13" i="1"/>
  <c r="V11" i="1"/>
  <c r="O21" i="1"/>
  <c r="V6" i="1"/>
  <c r="V24" i="1"/>
  <c r="V18" i="1"/>
  <c r="V8" i="1"/>
  <c r="U22" i="1"/>
  <c r="U16" i="1"/>
  <c r="Z11" i="1"/>
  <c r="V9" i="1"/>
  <c r="Q24" i="1"/>
  <c r="N22" i="1"/>
  <c r="Q17" i="1"/>
  <c r="M16" i="1"/>
  <c r="P11" i="1"/>
  <c r="Q8" i="1"/>
  <c r="P6" i="1"/>
  <c r="M6" i="1"/>
  <c r="T23" i="1"/>
  <c r="R22" i="3"/>
  <c r="R16" i="3"/>
  <c r="R10" i="3"/>
  <c r="R9" i="1"/>
  <c r="S23" i="1"/>
  <c r="R5" i="1"/>
  <c r="R27" i="1"/>
  <c r="R21" i="1"/>
  <c r="R28" i="3"/>
  <c r="S28" i="1"/>
  <c r="R19" i="3"/>
  <c r="R8" i="1"/>
  <c r="R24" i="3"/>
  <c r="R18" i="3"/>
  <c r="R12" i="3"/>
  <c r="K41" i="3"/>
  <c r="R29" i="3"/>
  <c r="R23" i="3"/>
  <c r="R17" i="3"/>
  <c r="R11" i="3"/>
  <c r="U6" i="1"/>
  <c r="O24" i="1"/>
  <c r="S24" i="1" s="1"/>
  <c r="N11" i="1"/>
  <c r="R11" i="1" s="1"/>
  <c r="T20" i="1"/>
  <c r="T14" i="1"/>
  <c r="T11" i="1"/>
  <c r="Q28" i="1"/>
  <c r="U28" i="1" s="1"/>
  <c r="P27" i="1"/>
  <c r="T27" i="1" s="1"/>
  <c r="O26" i="1"/>
  <c r="S26" i="1" s="1"/>
  <c r="N25" i="1"/>
  <c r="M24" i="1"/>
  <c r="P21" i="1"/>
  <c r="T21" i="1" s="1"/>
  <c r="O20" i="1"/>
  <c r="N19" i="1"/>
  <c r="R19" i="1" s="1"/>
  <c r="M18" i="1"/>
  <c r="R18" i="1" s="1"/>
  <c r="P15" i="1"/>
  <c r="T15" i="1" s="1"/>
  <c r="O14" i="1"/>
  <c r="N13" i="1"/>
  <c r="R13" i="1" s="1"/>
  <c r="M12" i="1"/>
  <c r="Q10" i="1"/>
  <c r="U10" i="1" s="1"/>
  <c r="P9" i="1"/>
  <c r="T9" i="1" s="1"/>
  <c r="O8" i="1"/>
  <c r="S8" i="1" s="1"/>
  <c r="N7" i="1"/>
  <c r="R7" i="1" s="1"/>
  <c r="N6" i="1"/>
  <c r="R6" i="1" s="1"/>
  <c r="S6" i="1"/>
  <c r="R28" i="1"/>
  <c r="S25" i="1"/>
  <c r="S21" i="1"/>
  <c r="S14" i="1"/>
  <c r="S9" i="1"/>
  <c r="S7" i="1"/>
  <c r="N20" i="1"/>
  <c r="R25" i="1"/>
  <c r="U18" i="1"/>
  <c r="M26" i="1"/>
  <c r="M20" i="1"/>
  <c r="Q18" i="1"/>
  <c r="M14" i="1"/>
  <c r="Q12" i="1"/>
  <c r="U12" i="1" s="1"/>
  <c r="O10" i="1"/>
  <c r="S10" i="1" s="1"/>
  <c r="S20" i="1"/>
  <c r="S13" i="1"/>
  <c r="U17" i="1"/>
  <c r="N26" i="1"/>
  <c r="N14" i="1"/>
  <c r="T29" i="1"/>
  <c r="Q26" i="1"/>
  <c r="U26" i="1" s="1"/>
  <c r="N23" i="1"/>
  <c r="Q20" i="1"/>
  <c r="U20" i="1" s="1"/>
  <c r="N17" i="1"/>
  <c r="R17" i="1" s="1"/>
  <c r="O12" i="1"/>
  <c r="S12" i="1" s="1"/>
  <c r="M10" i="1"/>
  <c r="R10" i="1" s="1"/>
  <c r="P7" i="1"/>
  <c r="T7" i="1" s="1"/>
  <c r="U29" i="1"/>
  <c r="U23" i="1"/>
  <c r="Q25" i="1"/>
  <c r="U25" i="1" s="1"/>
  <c r="P24" i="1"/>
  <c r="T24" i="1" s="1"/>
  <c r="Q19" i="1"/>
  <c r="U19" i="1" s="1"/>
  <c r="P18" i="1"/>
  <c r="T18" i="1" s="1"/>
  <c r="Q13" i="1"/>
  <c r="U13" i="1" s="1"/>
  <c r="P12" i="1"/>
  <c r="T12" i="1" s="1"/>
  <c r="N29" i="1"/>
  <c r="R29" i="1" s="1"/>
  <c r="P25" i="1"/>
  <c r="T25" i="1" s="1"/>
  <c r="P19" i="1"/>
  <c r="T19" i="1" s="1"/>
  <c r="O18" i="1"/>
  <c r="S18" i="1" s="1"/>
  <c r="Q14" i="1"/>
  <c r="U14" i="1" s="1"/>
  <c r="P13" i="1"/>
  <c r="T13" i="1" s="1"/>
  <c r="R24" i="1"/>
  <c r="U27" i="1"/>
  <c r="U21" i="1"/>
  <c r="P26" i="1"/>
  <c r="T26" i="1" s="1"/>
  <c r="M23" i="1"/>
  <c r="O19" i="1"/>
  <c r="S19" i="1" s="1"/>
  <c r="Q15" i="1"/>
  <c r="U15" i="1" s="1"/>
  <c r="N12" i="1"/>
  <c r="R12" i="1" s="1"/>
  <c r="X6" i="1"/>
  <c r="X8" i="1"/>
  <c r="U9" i="1"/>
  <c r="X10" i="1"/>
  <c r="T8" i="1"/>
  <c r="X26" i="1"/>
  <c r="X20" i="1"/>
  <c r="X14" i="1"/>
  <c r="T6" i="1"/>
  <c r="K37" i="1"/>
  <c r="K41" i="1" s="1"/>
  <c r="R5" i="3"/>
  <c r="J40" i="3"/>
  <c r="D36" i="3"/>
  <c r="H38" i="3"/>
  <c r="I39" i="3"/>
  <c r="AK12" i="1"/>
  <c r="AK24" i="1"/>
  <c r="AK13" i="1"/>
  <c r="AK19" i="1"/>
  <c r="AK9" i="1"/>
  <c r="AK17" i="1"/>
  <c r="AK25" i="1"/>
  <c r="AK6" i="1"/>
  <c r="AK7" i="1"/>
  <c r="AK8" i="1"/>
  <c r="AK14" i="1"/>
  <c r="AK18" i="1"/>
  <c r="AM7" i="1"/>
  <c r="AN7" i="1"/>
  <c r="AN8" i="1"/>
  <c r="AM8" i="1"/>
  <c r="AN9" i="1"/>
  <c r="AM9" i="1"/>
  <c r="AM10" i="1"/>
  <c r="AN10" i="1"/>
  <c r="AN11" i="1"/>
  <c r="AM11" i="1"/>
  <c r="AM12" i="1"/>
  <c r="AN12" i="1"/>
  <c r="AM13" i="1"/>
  <c r="AN13" i="1"/>
  <c r="AN14" i="1"/>
  <c r="AM14" i="1"/>
  <c r="AN15" i="1"/>
  <c r="AM15" i="1"/>
  <c r="AM16" i="1"/>
  <c r="AN16" i="1"/>
  <c r="AM17" i="1"/>
  <c r="AN17" i="1"/>
  <c r="AM18" i="1"/>
  <c r="AN18" i="1"/>
  <c r="AM19" i="1"/>
  <c r="AN19" i="1"/>
  <c r="AN20" i="1"/>
  <c r="AM20" i="1"/>
  <c r="AN21" i="1"/>
  <c r="AM21" i="1"/>
  <c r="AN22" i="1"/>
  <c r="AM22" i="1"/>
  <c r="AN23" i="1"/>
  <c r="AM23" i="1"/>
  <c r="AN24" i="1"/>
  <c r="AM24" i="1"/>
  <c r="AN25" i="1"/>
  <c r="AM25" i="1"/>
  <c r="AN26" i="1"/>
  <c r="AM26" i="1"/>
  <c r="AN27" i="1"/>
  <c r="AM27" i="1"/>
  <c r="AN28" i="1"/>
  <c r="AM28" i="1"/>
  <c r="AN29" i="1"/>
  <c r="AM29" i="1"/>
  <c r="AN6" i="1"/>
  <c r="AM6" i="1"/>
  <c r="J35" i="3"/>
  <c r="H35" i="3"/>
  <c r="F35" i="3"/>
  <c r="G35" i="3" s="1"/>
  <c r="I35" i="3"/>
  <c r="H34" i="3"/>
  <c r="J34" i="3"/>
  <c r="I34" i="3"/>
  <c r="F34" i="3"/>
  <c r="G34" i="3" s="1"/>
  <c r="J33" i="3"/>
  <c r="I33" i="3"/>
  <c r="H33" i="3"/>
  <c r="F33" i="3"/>
  <c r="G33" i="3" s="1"/>
  <c r="J32" i="3"/>
  <c r="I32" i="3"/>
  <c r="H32" i="3"/>
  <c r="F32" i="3"/>
  <c r="G32" i="3" s="1"/>
  <c r="AK5" i="1"/>
  <c r="J37" i="1"/>
  <c r="I37" i="1"/>
  <c r="H37" i="1"/>
  <c r="G40" i="1"/>
  <c r="F40" i="1"/>
  <c r="G39" i="1"/>
  <c r="F39" i="1"/>
  <c r="C33" i="1"/>
  <c r="I33" i="1" s="1"/>
  <c r="C34" i="1"/>
  <c r="H34" i="1" s="1"/>
  <c r="C35" i="1"/>
  <c r="C32" i="1"/>
  <c r="D33" i="1"/>
  <c r="D34" i="1"/>
  <c r="D35" i="1"/>
  <c r="D32" i="1"/>
  <c r="G38" i="1"/>
  <c r="F38" i="1"/>
  <c r="B9" i="2"/>
  <c r="R26" i="1" l="1"/>
  <c r="J32" i="1"/>
  <c r="K32" i="1"/>
  <c r="R20" i="1"/>
  <c r="K33" i="1"/>
  <c r="R14" i="1"/>
  <c r="F35" i="1"/>
  <c r="K35" i="1"/>
  <c r="K34" i="1"/>
  <c r="R23" i="1"/>
  <c r="I39" i="1"/>
  <c r="J35" i="1"/>
  <c r="H38" i="1"/>
  <c r="J33" i="1"/>
  <c r="F32" i="1"/>
  <c r="G32" i="1" s="1"/>
  <c r="I32" i="1"/>
  <c r="I34" i="1"/>
  <c r="J34" i="1"/>
  <c r="H35" i="1"/>
  <c r="I35" i="1"/>
  <c r="H32" i="1"/>
  <c r="F33" i="1"/>
  <c r="G33" i="1" s="1"/>
  <c r="F34" i="1"/>
  <c r="G34" i="1" s="1"/>
  <c r="H33" i="1"/>
  <c r="J40" i="1"/>
  <c r="G35" i="1"/>
  <c r="D36" i="1"/>
</calcChain>
</file>

<file path=xl/sharedStrings.xml><?xml version="1.0" encoding="utf-8"?>
<sst xmlns="http://schemas.openxmlformats.org/spreadsheetml/2006/main" count="215" uniqueCount="78">
  <si>
    <t>Lieu - date - numéro projet</t>
  </si>
  <si>
    <t>Rouge</t>
  </si>
  <si>
    <t>Bleu</t>
  </si>
  <si>
    <t>Blanc</t>
  </si>
  <si>
    <t>Num Cible</t>
  </si>
  <si>
    <t>mini</t>
  </si>
  <si>
    <t>maxi</t>
  </si>
  <si>
    <t>Près du greffe</t>
  </si>
  <si>
    <t>Total</t>
  </si>
  <si>
    <t>Nb effectif</t>
  </si>
  <si>
    <t>Contrôle Nb</t>
  </si>
  <si>
    <t>Pas Rouge</t>
  </si>
  <si>
    <t>Pas bleu</t>
  </si>
  <si>
    <t>Pas Blanc</t>
  </si>
  <si>
    <t>Cible</t>
  </si>
  <si>
    <t xml:space="preserve">Nombre </t>
  </si>
  <si>
    <t>Mini</t>
  </si>
  <si>
    <t>Maxi</t>
  </si>
  <si>
    <t>Total distance</t>
  </si>
  <si>
    <t>officiel</t>
  </si>
  <si>
    <t>Saisie Distances parcours</t>
  </si>
  <si>
    <t>Nb réglementaire répartition par type</t>
  </si>
  <si>
    <t>Moyenne</t>
  </si>
  <si>
    <t>Fourchette réglementaire Rouge</t>
  </si>
  <si>
    <t>Saisie libre des informations
de Localisation</t>
  </si>
  <si>
    <r>
      <t xml:space="preserve">Rappel </t>
    </r>
    <r>
      <rPr>
        <b/>
        <sz val="10"/>
        <color rgb="FF0F1BFF"/>
        <rFont val="Calibri"/>
        <family val="2"/>
      </rPr>
      <t>distances</t>
    </r>
    <r>
      <rPr>
        <sz val="10"/>
        <color indexed="9"/>
        <rFont val="Calibri"/>
        <family val="2"/>
      </rPr>
      <t xml:space="preserve">
selon choix type</t>
    </r>
  </si>
  <si>
    <r>
      <t xml:space="preserve">Contrôle Distances
</t>
    </r>
    <r>
      <rPr>
        <b/>
        <sz val="10"/>
        <color rgb="FF0F1BFF"/>
        <rFont val="Calibri"/>
        <family val="2"/>
      </rPr>
      <t>inter-piquets</t>
    </r>
  </si>
  <si>
    <r>
      <t xml:space="preserve">Contrôle saisies
</t>
    </r>
    <r>
      <rPr>
        <b/>
        <sz val="10"/>
        <color rgb="FF0F1BFF"/>
        <rFont val="Calibri"/>
        <family val="2"/>
      </rPr>
      <t>distances des piquets</t>
    </r>
  </si>
  <si>
    <t>Groupe 4</t>
  </si>
  <si>
    <t>Groupe 3</t>
  </si>
  <si>
    <t>Groupe 2</t>
  </si>
  <si>
    <t>Groupe 1</t>
  </si>
  <si>
    <t>Fourchette réglementaire Bleu</t>
  </si>
  <si>
    <t>Fourchette réglementaire Blanc</t>
  </si>
  <si>
    <t>Exemple</t>
  </si>
  <si>
    <t>3D - 24 cibles</t>
  </si>
  <si>
    <t>Surfaces</t>
  </si>
  <si>
    <t>Contrôleur de zones marquantes</t>
  </si>
  <si>
    <t>Mesures en cm</t>
  </si>
  <si>
    <t>Ronde ?</t>
  </si>
  <si>
    <t>D</t>
  </si>
  <si>
    <t>L</t>
  </si>
  <si>
    <t>Min</t>
  </si>
  <si>
    <t>Max</t>
  </si>
  <si>
    <t>Oui</t>
  </si>
  <si>
    <t>Petite zone vitale (11)</t>
  </si>
  <si>
    <t>Zone
vitale (10</t>
  </si>
  <si>
    <t>Reste
zone vitale (8)</t>
  </si>
  <si>
    <t>Calcul des surface</t>
  </si>
  <si>
    <t>Reste de zone vitale (8)</t>
  </si>
  <si>
    <t>Zone vitale
(10)</t>
  </si>
  <si>
    <t xml:space="preserve"> Petite zone vitale
(11)</t>
  </si>
  <si>
    <t>Contrôles</t>
  </si>
  <si>
    <t>rappel valeurs attendue</t>
  </si>
  <si>
    <t>demi-axe ?</t>
  </si>
  <si>
    <t>Non</t>
  </si>
  <si>
    <t>Surf8 x Diam10</t>
  </si>
  <si>
    <t>Libellé</t>
  </si>
  <si>
    <t>Orientation</t>
  </si>
  <si>
    <t>Flanc gauche</t>
  </si>
  <si>
    <t>Flanc droit</t>
  </si>
  <si>
    <t>Face</t>
  </si>
  <si>
    <t>Dos</t>
  </si>
  <si>
    <t>Choix du
Groupe (liste)
validation / mesures</t>
  </si>
  <si>
    <t>Nb archer au pas de tir</t>
  </si>
  <si>
    <t>Marcassins</t>
  </si>
  <si>
    <t>ORGANISATEUR</t>
  </si>
  <si>
    <t>ARBITRE</t>
  </si>
  <si>
    <t>Choix du
Groupe (liste)</t>
  </si>
  <si>
    <t>Pas Rose</t>
  </si>
  <si>
    <t>Rose</t>
  </si>
  <si>
    <r>
      <t xml:space="preserve">Fourchette </t>
    </r>
    <r>
      <rPr>
        <b/>
        <sz val="10"/>
        <color rgb="FFC00000"/>
        <rFont val="Calibri"/>
        <family val="2"/>
      </rPr>
      <t>théorique</t>
    </r>
    <r>
      <rPr>
        <b/>
        <sz val="10"/>
        <color theme="0"/>
        <rFont val="Calibri"/>
        <family val="2"/>
      </rPr>
      <t xml:space="preserve"> Rose</t>
    </r>
  </si>
  <si>
    <t>mini 24 x5</t>
  </si>
  <si>
    <t>= maxi blanc</t>
  </si>
  <si>
    <t>Règlements 3D</t>
  </si>
  <si>
    <t>/!\ Non communiqué</t>
  </si>
  <si>
    <t>Ecart Rouge -&gt; bleu</t>
  </si>
  <si>
    <t>Logique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</si>
</sst>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0"/>
      <color indexed="8"/>
      <name val="Helvetica Neue"/>
    </font>
    <font>
      <sz val="12"/>
      <color indexed="8"/>
      <name val="Helvetica Neue"/>
      <family val="2"/>
    </font>
    <font>
      <sz val="10"/>
      <color indexed="9"/>
      <name val="Calibri"/>
      <family val="2"/>
    </font>
    <font>
      <b/>
      <sz val="10"/>
      <color indexed="13"/>
      <name val="Calibri"/>
      <family val="2"/>
    </font>
    <font>
      <b/>
      <sz val="10"/>
      <color indexed="9"/>
      <name val="Calibri"/>
      <family val="2"/>
    </font>
    <font>
      <sz val="10"/>
      <color indexed="13"/>
      <name val="Calibri"/>
      <family val="2"/>
    </font>
    <font>
      <sz val="10"/>
      <color indexed="8"/>
      <name val="Calibri"/>
      <family val="2"/>
    </font>
    <font>
      <b/>
      <sz val="10"/>
      <color indexed="13"/>
      <name val="Helvetica Neue"/>
      <family val="2"/>
    </font>
    <font>
      <sz val="8"/>
      <color indexed="8"/>
      <name val="Calibri"/>
      <family val="2"/>
    </font>
    <font>
      <sz val="9"/>
      <color indexed="9"/>
      <name val="Geneva"/>
      <family val="2"/>
    </font>
    <font>
      <sz val="12"/>
      <color indexed="9"/>
      <name val="Calibri"/>
      <family val="2"/>
    </font>
    <font>
      <sz val="12"/>
      <color indexed="8"/>
      <name val="Calibri"/>
      <family val="2"/>
    </font>
    <font>
      <sz val="9"/>
      <color indexed="8"/>
      <name val="Geneva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b/>
      <sz val="10"/>
      <color rgb="FFC00000"/>
      <name val="Helvetica Neue"/>
      <family val="2"/>
    </font>
    <font>
      <b/>
      <sz val="10"/>
      <color theme="1"/>
      <name val="Helvetica Neue"/>
      <family val="2"/>
    </font>
    <font>
      <b/>
      <sz val="10"/>
      <color theme="1"/>
      <name val="Calibri"/>
      <family val="2"/>
    </font>
    <font>
      <sz val="10"/>
      <color indexed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Helvetica Neue"/>
      <family val="2"/>
    </font>
    <font>
      <sz val="9"/>
      <color indexed="9"/>
      <name val="Geneva"/>
      <family val="2"/>
    </font>
    <font>
      <b/>
      <sz val="9"/>
      <color indexed="8"/>
      <name val="Calibri"/>
      <family val="2"/>
    </font>
    <font>
      <b/>
      <sz val="10"/>
      <color rgb="FF0F1BFF"/>
      <name val="Calibri"/>
      <family val="2"/>
    </font>
    <font>
      <i/>
      <sz val="10"/>
      <color theme="0"/>
      <name val="Helv"/>
    </font>
    <font>
      <b/>
      <sz val="9"/>
      <color rgb="FFFF0000"/>
      <name val="Geneva"/>
      <family val="2"/>
    </font>
    <font>
      <b/>
      <sz val="12"/>
      <color indexed="8"/>
      <name val="Helvetica Neue"/>
      <family val="2"/>
    </font>
    <font>
      <b/>
      <sz val="10"/>
      <color indexed="8"/>
      <name val="Calibri"/>
      <family val="2"/>
    </font>
    <font>
      <b/>
      <sz val="10"/>
      <color indexed="8"/>
      <name val="Helvetica Neue"/>
      <family val="2"/>
    </font>
    <font>
      <sz val="12"/>
      <color theme="0"/>
      <name val="Calibri"/>
      <family val="2"/>
    </font>
    <font>
      <sz val="12"/>
      <name val="Calibri"/>
      <family val="2"/>
    </font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rgb="FF0432FF"/>
      <name val="Helvetica Neue"/>
      <family val="2"/>
    </font>
    <font>
      <sz val="10"/>
      <color rgb="FF0432FF"/>
      <name val="Helvetica Neue"/>
      <family val="2"/>
    </font>
    <font>
      <sz val="8"/>
      <color rgb="FF0432FF"/>
      <name val="Helvetica Neue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28"/>
      <color indexed="8"/>
      <name val="Helvetica Neue"/>
      <family val="2"/>
    </font>
    <font>
      <sz val="10"/>
      <color theme="1"/>
      <name val="Arial"/>
      <family val="2"/>
    </font>
    <font>
      <sz val="8"/>
      <color indexed="8"/>
      <name val="Helvetica Neue"/>
      <family val="2"/>
    </font>
    <font>
      <sz val="10"/>
      <color theme="0"/>
      <name val="Helvetica Neue"/>
      <family val="2"/>
    </font>
    <font>
      <b/>
      <sz val="10"/>
      <color theme="9"/>
      <name val="Helvetica Neue"/>
      <family val="2"/>
    </font>
    <font>
      <b/>
      <sz val="10"/>
      <color rgb="FFC00000"/>
      <name val="Calibri"/>
      <family val="2"/>
    </font>
    <font>
      <b/>
      <sz val="10"/>
      <color theme="0" tint="-0.34998626667073579"/>
      <name val="Calibri"/>
      <family val="2"/>
    </font>
    <font>
      <sz val="10"/>
      <color rgb="FFFF0000"/>
      <name val="Helvetica Neue"/>
      <family val="2"/>
    </font>
  </fonts>
  <fills count="23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5"/>
      </bottom>
      <diagonal/>
    </border>
    <border>
      <left style="thin">
        <color indexed="11"/>
      </left>
      <right style="thin">
        <color indexed="11"/>
      </right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5"/>
      </right>
      <top style="thin">
        <color indexed="15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1"/>
      </top>
      <bottom style="thin">
        <color indexed="11"/>
      </bottom>
      <diagonal/>
    </border>
    <border>
      <left style="medium">
        <color indexed="64"/>
      </left>
      <right style="medium">
        <color indexed="64"/>
      </right>
      <top style="thin">
        <color indexed="1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5"/>
      </bottom>
      <diagonal/>
    </border>
    <border>
      <left/>
      <right style="thin">
        <color indexed="11"/>
      </right>
      <top style="thin">
        <color indexed="11"/>
      </top>
      <bottom style="thin">
        <color indexed="15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1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9" fontId="32" fillId="0" borderId="0" applyFont="0" applyFill="0" applyBorder="0" applyAlignment="0" applyProtection="0"/>
  </cellStyleXfs>
  <cellXfs count="34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0" fillId="2" borderId="1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>
      <alignment vertical="top" wrapText="1"/>
    </xf>
    <xf numFmtId="49" fontId="14" fillId="5" borderId="15" xfId="0" applyNumberFormat="1" applyFont="1" applyFill="1" applyBorder="1" applyAlignment="1">
      <alignment horizontal="center" vertical="center"/>
    </xf>
    <xf numFmtId="49" fontId="17" fillId="7" borderId="16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  <xf numFmtId="1" fontId="15" fillId="8" borderId="25" xfId="0" applyNumberFormat="1" applyFont="1" applyFill="1" applyBorder="1" applyAlignment="1">
      <alignment horizontal="center" vertical="center" wrapText="1"/>
    </xf>
    <xf numFmtId="1" fontId="7" fillId="9" borderId="25" xfId="0" applyNumberFormat="1" applyFont="1" applyFill="1" applyBorder="1" applyAlignment="1">
      <alignment horizontal="center" vertical="center" wrapText="1"/>
    </xf>
    <xf numFmtId="1" fontId="16" fillId="7" borderId="2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0" fillId="0" borderId="28" xfId="0" applyNumberFormat="1" applyBorder="1">
      <alignment vertical="top" wrapText="1"/>
    </xf>
    <xf numFmtId="49" fontId="8" fillId="0" borderId="24" xfId="0" applyNumberFormat="1" applyFont="1" applyBorder="1" applyAlignment="1">
      <alignment horizontal="center" vertical="center" wrapText="1"/>
    </xf>
    <xf numFmtId="49" fontId="14" fillId="5" borderId="40" xfId="0" applyNumberFormat="1" applyFont="1" applyFill="1" applyBorder="1" applyAlignment="1">
      <alignment horizontal="center" vertical="center"/>
    </xf>
    <xf numFmtId="49" fontId="14" fillId="6" borderId="41" xfId="0" applyNumberFormat="1" applyFont="1" applyFill="1" applyBorder="1" applyAlignment="1">
      <alignment horizontal="center" vertical="center"/>
    </xf>
    <xf numFmtId="49" fontId="17" fillId="7" borderId="42" xfId="0" applyNumberFormat="1" applyFont="1" applyFill="1" applyBorder="1" applyAlignment="1">
      <alignment horizontal="center" vertical="center"/>
    </xf>
    <xf numFmtId="49" fontId="22" fillId="3" borderId="7" xfId="0" applyNumberFormat="1" applyFont="1" applyFill="1" applyBorder="1" applyAlignment="1">
      <alignment horizontal="center" vertical="center"/>
    </xf>
    <xf numFmtId="1" fontId="15" fillId="8" borderId="10" xfId="0" applyNumberFormat="1" applyFont="1" applyFill="1" applyBorder="1" applyAlignment="1">
      <alignment horizontal="center" vertical="center" wrapText="1"/>
    </xf>
    <xf numFmtId="1" fontId="7" fillId="9" borderId="10" xfId="0" applyNumberFormat="1" applyFont="1" applyFill="1" applyBorder="1" applyAlignment="1">
      <alignment horizontal="center" vertical="center" wrapText="1"/>
    </xf>
    <xf numFmtId="1" fontId="16" fillId="7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49" fontId="14" fillId="6" borderId="40" xfId="0" applyNumberFormat="1" applyFont="1" applyFill="1" applyBorder="1" applyAlignment="1">
      <alignment horizontal="center" vertical="center"/>
    </xf>
    <xf numFmtId="0" fontId="25" fillId="5" borderId="3" xfId="0" applyNumberFormat="1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/>
    </xf>
    <xf numFmtId="1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1" fontId="16" fillId="4" borderId="44" xfId="0" applyNumberFormat="1" applyFont="1" applyFill="1" applyBorder="1" applyAlignment="1" applyProtection="1">
      <alignment horizontal="center" vertical="center" wrapText="1"/>
      <protection locked="0"/>
    </xf>
    <xf numFmtId="49" fontId="14" fillId="6" borderId="16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28" fillId="4" borderId="35" xfId="0" applyNumberFormat="1" applyFont="1" applyFill="1" applyBorder="1" applyAlignment="1">
      <alignment horizontal="center" vertical="center"/>
    </xf>
    <xf numFmtId="1" fontId="28" fillId="4" borderId="36" xfId="0" applyNumberFormat="1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49" fontId="23" fillId="0" borderId="34" xfId="0" applyNumberFormat="1" applyFont="1" applyFill="1" applyBorder="1" applyAlignment="1">
      <alignment horizontal="center" vertical="center" wrapText="1"/>
    </xf>
    <xf numFmtId="1" fontId="15" fillId="8" borderId="34" xfId="0" applyNumberFormat="1" applyFont="1" applyFill="1" applyBorder="1" applyAlignment="1">
      <alignment horizontal="center" vertical="center" wrapText="1"/>
    </xf>
    <xf numFmtId="1" fontId="7" fillId="9" borderId="34" xfId="0" applyNumberFormat="1" applyFont="1" applyFill="1" applyBorder="1" applyAlignment="1">
      <alignment horizontal="center" vertical="center" wrapText="1"/>
    </xf>
    <xf numFmtId="1" fontId="16" fillId="7" borderId="34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 vertical="center"/>
    </xf>
    <xf numFmtId="49" fontId="30" fillId="6" borderId="1" xfId="0" applyNumberFormat="1" applyFont="1" applyFill="1" applyBorder="1" applyAlignment="1">
      <alignment horizontal="center" vertical="center"/>
    </xf>
    <xf numFmtId="49" fontId="31" fillId="4" borderId="1" xfId="0" applyNumberFormat="1" applyFont="1" applyFill="1" applyBorder="1" applyAlignment="1">
      <alignment horizontal="center" vertical="center"/>
    </xf>
    <xf numFmtId="0" fontId="11" fillId="8" borderId="3" xfId="0" applyNumberFormat="1" applyFont="1" applyFill="1" applyBorder="1" applyAlignment="1">
      <alignment horizontal="center" vertical="center"/>
    </xf>
    <xf numFmtId="0" fontId="11" fillId="9" borderId="3" xfId="0" applyNumberFormat="1" applyFont="1" applyFill="1" applyBorder="1" applyAlignment="1">
      <alignment horizontal="center" vertical="center"/>
    </xf>
    <xf numFmtId="0" fontId="35" fillId="10" borderId="21" xfId="0" applyNumberFormat="1" applyFont="1" applyFill="1" applyBorder="1" applyAlignment="1">
      <alignment horizontal="center" vertical="top" wrapText="1"/>
    </xf>
    <xf numFmtId="0" fontId="35" fillId="10" borderId="22" xfId="0" applyNumberFormat="1" applyFont="1" applyFill="1" applyBorder="1" applyAlignment="1">
      <alignment horizontal="center" vertical="top" wrapText="1"/>
    </xf>
    <xf numFmtId="0" fontId="35" fillId="10" borderId="50" xfId="0" applyNumberFormat="1" applyFont="1" applyFill="1" applyBorder="1" applyAlignment="1">
      <alignment horizontal="center" vertical="top" wrapText="1"/>
    </xf>
    <xf numFmtId="0" fontId="35" fillId="13" borderId="21" xfId="0" applyNumberFormat="1" applyFont="1" applyFill="1" applyBorder="1" applyAlignment="1">
      <alignment horizontal="center" vertical="top" wrapText="1"/>
    </xf>
    <xf numFmtId="0" fontId="35" fillId="13" borderId="23" xfId="0" applyNumberFormat="1" applyFont="1" applyFill="1" applyBorder="1" applyAlignment="1">
      <alignment horizontal="center" vertical="top" wrapText="1"/>
    </xf>
    <xf numFmtId="9" fontId="35" fillId="13" borderId="21" xfId="0" applyNumberFormat="1" applyFont="1" applyFill="1" applyBorder="1">
      <alignment vertical="top" wrapText="1"/>
    </xf>
    <xf numFmtId="0" fontId="36" fillId="13" borderId="23" xfId="0" applyNumberFormat="1" applyFont="1" applyFill="1" applyBorder="1">
      <alignment vertical="top" wrapText="1"/>
    </xf>
    <xf numFmtId="0" fontId="4" fillId="4" borderId="59" xfId="0" applyNumberFormat="1" applyFont="1" applyFill="1" applyBorder="1" applyAlignment="1">
      <alignment horizontal="center" vertical="center" wrapText="1"/>
    </xf>
    <xf numFmtId="0" fontId="4" fillId="4" borderId="60" xfId="0" applyNumberFormat="1" applyFont="1" applyFill="1" applyBorder="1" applyAlignment="1">
      <alignment horizontal="center" vertical="center" wrapText="1"/>
    </xf>
    <xf numFmtId="0" fontId="0" fillId="4" borderId="62" xfId="0" applyFill="1" applyBorder="1" applyAlignment="1" applyProtection="1">
      <alignment vertical="center" wrapText="1"/>
      <protection locked="0"/>
    </xf>
    <xf numFmtId="0" fontId="37" fillId="14" borderId="61" xfId="0" applyFont="1" applyFill="1" applyBorder="1" applyAlignment="1" applyProtection="1">
      <alignment horizontal="center" vertical="center"/>
      <protection locked="0"/>
    </xf>
    <xf numFmtId="0" fontId="37" fillId="14" borderId="64" xfId="0" applyFont="1" applyFill="1" applyBorder="1" applyAlignment="1" applyProtection="1">
      <alignment horizontal="center" vertical="center"/>
      <protection locked="0"/>
    </xf>
    <xf numFmtId="49" fontId="2" fillId="15" borderId="10" xfId="0" applyNumberFormat="1" applyFont="1" applyFill="1" applyBorder="1" applyAlignment="1">
      <alignment horizontal="center" vertical="center" wrapText="1"/>
    </xf>
    <xf numFmtId="49" fontId="2" fillId="16" borderId="34" xfId="0" applyNumberFormat="1" applyFont="1" applyFill="1" applyBorder="1" applyAlignment="1">
      <alignment horizontal="center" vertical="center" wrapText="1"/>
    </xf>
    <xf numFmtId="49" fontId="2" fillId="17" borderId="10" xfId="0" applyNumberFormat="1" applyFont="1" applyFill="1" applyBorder="1" applyAlignment="1">
      <alignment horizontal="center" vertical="center" wrapText="1"/>
    </xf>
    <xf numFmtId="49" fontId="2" fillId="18" borderId="25" xfId="0" applyNumberFormat="1" applyFont="1" applyFill="1" applyBorder="1" applyAlignment="1">
      <alignment horizontal="center" vertical="center" wrapText="1"/>
    </xf>
    <xf numFmtId="0" fontId="38" fillId="0" borderId="0" xfId="0" applyNumberFormat="1" applyFont="1">
      <alignment vertical="top" wrapText="1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33" fillId="0" borderId="58" xfId="0" applyNumberFormat="1" applyFont="1" applyBorder="1">
      <alignment vertical="top" wrapText="1"/>
    </xf>
    <xf numFmtId="0" fontId="40" fillId="0" borderId="9" xfId="0" applyFont="1" applyBorder="1" applyAlignment="1" applyProtection="1">
      <alignment horizontal="center" vertical="center"/>
      <protection locked="0"/>
    </xf>
    <xf numFmtId="164" fontId="7" fillId="9" borderId="14" xfId="0" applyNumberFormat="1" applyFont="1" applyFill="1" applyBorder="1" applyAlignment="1" applyProtection="1">
      <alignment horizontal="center" vertical="center" wrapText="1"/>
      <protection locked="0"/>
    </xf>
    <xf numFmtId="164" fontId="16" fillId="11" borderId="14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68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164" fontId="7" fillId="9" borderId="11" xfId="0" applyNumberFormat="1" applyFont="1" applyFill="1" applyBorder="1" applyAlignment="1" applyProtection="1">
      <alignment horizontal="center" vertical="center" wrapText="1"/>
      <protection locked="0"/>
    </xf>
    <xf numFmtId="164" fontId="16" fillId="11" borderId="11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71" xfId="0" applyFont="1" applyBorder="1" applyAlignment="1" applyProtection="1">
      <alignment horizontal="center" vertical="center"/>
      <protection locked="0"/>
    </xf>
    <xf numFmtId="0" fontId="40" fillId="0" borderId="71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72" xfId="0" applyFont="1" applyBorder="1" applyAlignment="1" applyProtection="1">
      <alignment horizontal="center" vertical="center"/>
      <protection locked="0"/>
    </xf>
    <xf numFmtId="0" fontId="40" fillId="0" borderId="56" xfId="0" applyFont="1" applyBorder="1" applyAlignment="1" applyProtection="1">
      <alignment horizontal="center" vertical="center"/>
      <protection locked="0"/>
    </xf>
    <xf numFmtId="164" fontId="7" fillId="9" borderId="12" xfId="0" applyNumberFormat="1" applyFont="1" applyFill="1" applyBorder="1" applyAlignment="1" applyProtection="1">
      <alignment horizontal="center" vertical="center" wrapText="1"/>
      <protection locked="0"/>
    </xf>
    <xf numFmtId="164" fontId="16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9" xfId="0" applyNumberFormat="1" applyFont="1" applyFill="1" applyBorder="1" applyAlignment="1">
      <alignment horizontal="center" vertical="center" wrapText="1"/>
    </xf>
    <xf numFmtId="0" fontId="4" fillId="4" borderId="73" xfId="0" applyNumberFormat="1" applyFont="1" applyFill="1" applyBorder="1" applyAlignment="1">
      <alignment horizontal="center" vertical="center" wrapText="1"/>
    </xf>
    <xf numFmtId="0" fontId="0" fillId="0" borderId="46" xfId="0" applyBorder="1" applyAlignment="1" applyProtection="1">
      <alignment horizontal="center" vertical="center" wrapText="1"/>
      <protection locked="0"/>
    </xf>
    <xf numFmtId="0" fontId="40" fillId="0" borderId="46" xfId="0" applyFont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32" fillId="0" borderId="19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center" vertical="center" wrapText="1"/>
      <protection locked="0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49" fontId="31" fillId="21" borderId="53" xfId="0" applyNumberFormat="1" applyFont="1" applyFill="1" applyBorder="1" applyAlignment="1">
      <alignment horizontal="center" vertical="center"/>
    </xf>
    <xf numFmtId="0" fontId="11" fillId="22" borderId="3" xfId="0" applyNumberFormat="1" applyFont="1" applyFill="1" applyBorder="1" applyAlignment="1">
      <alignment horizontal="center" vertical="center"/>
    </xf>
    <xf numFmtId="0" fontId="42" fillId="21" borderId="0" xfId="0" applyNumberFormat="1" applyFont="1" applyFill="1" applyAlignment="1">
      <alignment horizontal="center" vertical="top" wrapText="1"/>
    </xf>
    <xf numFmtId="0" fontId="32" fillId="0" borderId="0" xfId="0" applyNumberFormat="1" applyFont="1">
      <alignment vertical="top" wrapText="1"/>
    </xf>
    <xf numFmtId="49" fontId="14" fillId="21" borderId="41" xfId="0" applyNumberFormat="1" applyFont="1" applyFill="1" applyBorder="1" applyAlignment="1">
      <alignment horizontal="center" vertical="center"/>
    </xf>
    <xf numFmtId="1" fontId="43" fillId="22" borderId="10" xfId="0" applyNumberFormat="1" applyFont="1" applyFill="1" applyBorder="1" applyAlignment="1">
      <alignment horizontal="center" vertical="center" wrapText="1"/>
    </xf>
    <xf numFmtId="1" fontId="43" fillId="22" borderId="34" xfId="0" applyNumberFormat="1" applyFont="1" applyFill="1" applyBorder="1" applyAlignment="1">
      <alignment horizontal="center" vertical="center" wrapText="1"/>
    </xf>
    <xf numFmtId="1" fontId="43" fillId="22" borderId="25" xfId="0" applyNumberFormat="1" applyFont="1" applyFill="1" applyBorder="1" applyAlignment="1">
      <alignment horizontal="center" vertical="center" wrapText="1"/>
    </xf>
    <xf numFmtId="164" fontId="43" fillId="22" borderId="14" xfId="0" applyNumberFormat="1" applyFont="1" applyFill="1" applyBorder="1" applyAlignment="1" applyProtection="1">
      <alignment horizontal="center" vertical="center" wrapText="1"/>
      <protection locked="0"/>
    </xf>
    <xf numFmtId="164" fontId="43" fillId="22" borderId="11" xfId="0" applyNumberFormat="1" applyFont="1" applyFill="1" applyBorder="1" applyAlignment="1" applyProtection="1">
      <alignment horizontal="center" vertical="center" wrapText="1"/>
      <protection locked="0"/>
    </xf>
    <xf numFmtId="164" fontId="43" fillId="22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5" borderId="43" xfId="0" applyNumberFormat="1" applyFont="1" applyFill="1" applyBorder="1" applyAlignment="1">
      <alignment horizontal="center" vertical="center"/>
    </xf>
    <xf numFmtId="49" fontId="14" fillId="5" borderId="46" xfId="0" applyNumberFormat="1" applyFont="1" applyFill="1" applyBorder="1" applyAlignment="1">
      <alignment horizontal="center" vertical="center"/>
    </xf>
    <xf numFmtId="49" fontId="14" fillId="6" borderId="46" xfId="0" applyNumberFormat="1" applyFont="1" applyFill="1" applyBorder="1" applyAlignment="1">
      <alignment horizontal="center" vertical="center"/>
    </xf>
    <xf numFmtId="49" fontId="17" fillId="7" borderId="46" xfId="0" applyNumberFormat="1" applyFont="1" applyFill="1" applyBorder="1" applyAlignment="1">
      <alignment horizontal="center" vertical="center"/>
    </xf>
    <xf numFmtId="49" fontId="14" fillId="21" borderId="44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6" fillId="4" borderId="52" xfId="0" applyNumberFormat="1" applyFont="1" applyFill="1" applyBorder="1" applyAlignment="1">
      <alignment horizontal="center" vertical="center" wrapText="1"/>
    </xf>
    <xf numFmtId="0" fontId="6" fillId="4" borderId="48" xfId="0" applyNumberFormat="1" applyFont="1" applyFill="1" applyBorder="1" applyAlignment="1">
      <alignment horizontal="center" vertical="center" wrapText="1"/>
    </xf>
    <xf numFmtId="0" fontId="6" fillId="4" borderId="50" xfId="0" applyNumberFormat="1" applyFont="1" applyFill="1" applyBorder="1" applyAlignment="1">
      <alignment horizontal="center" vertical="center" wrapText="1"/>
    </xf>
    <xf numFmtId="49" fontId="14" fillId="5" borderId="76" xfId="0" applyNumberFormat="1" applyFont="1" applyFill="1" applyBorder="1" applyAlignment="1">
      <alignment horizontal="center" vertical="center"/>
    </xf>
    <xf numFmtId="49" fontId="14" fillId="6" borderId="77" xfId="0" applyNumberFormat="1" applyFont="1" applyFill="1" applyBorder="1" applyAlignment="1">
      <alignment horizontal="center" vertical="center"/>
    </xf>
    <xf numFmtId="49" fontId="17" fillId="7" borderId="77" xfId="0" applyNumberFormat="1" applyFont="1" applyFill="1" applyBorder="1" applyAlignment="1">
      <alignment horizontal="center" vertical="center"/>
    </xf>
    <xf numFmtId="49" fontId="14" fillId="21" borderId="78" xfId="0" applyNumberFormat="1" applyFont="1" applyFill="1" applyBorder="1" applyAlignment="1">
      <alignment horizontal="center" vertical="center"/>
    </xf>
    <xf numFmtId="0" fontId="8" fillId="4" borderId="52" xfId="0" applyNumberFormat="1" applyFont="1" applyFill="1" applyBorder="1" applyAlignment="1">
      <alignment horizontal="center" vertical="center" wrapText="1"/>
    </xf>
    <xf numFmtId="0" fontId="8" fillId="4" borderId="48" xfId="0" applyNumberFormat="1" applyFont="1" applyFill="1" applyBorder="1" applyAlignment="1">
      <alignment horizontal="center" vertical="center" wrapText="1"/>
    </xf>
    <xf numFmtId="0" fontId="8" fillId="4" borderId="50" xfId="0" applyNumberFormat="1" applyFont="1" applyFill="1" applyBorder="1" applyAlignment="1">
      <alignment horizontal="center" vertical="center" wrapText="1"/>
    </xf>
    <xf numFmtId="49" fontId="14" fillId="6" borderId="15" xfId="0" applyNumberFormat="1" applyFont="1" applyFill="1" applyBorder="1" applyAlignment="1">
      <alignment horizontal="center" vertical="center"/>
    </xf>
    <xf numFmtId="49" fontId="17" fillId="7" borderId="63" xfId="0" applyNumberFormat="1" applyFont="1" applyFill="1" applyBorder="1" applyAlignment="1">
      <alignment horizontal="center" vertical="center"/>
    </xf>
    <xf numFmtId="49" fontId="14" fillId="21" borderId="67" xfId="0" applyNumberFormat="1" applyFont="1" applyFill="1" applyBorder="1" applyAlignment="1">
      <alignment horizontal="center" vertical="center"/>
    </xf>
    <xf numFmtId="49" fontId="14" fillId="21" borderId="42" xfId="0" applyNumberFormat="1" applyFont="1" applyFill="1" applyBorder="1" applyAlignment="1">
      <alignment horizontal="center" vertical="center"/>
    </xf>
    <xf numFmtId="0" fontId="32" fillId="0" borderId="79" xfId="0" applyFont="1" applyBorder="1" applyAlignment="1" applyProtection="1">
      <alignment horizontal="center" vertical="center" wrapText="1"/>
      <protection locked="0"/>
    </xf>
    <xf numFmtId="0" fontId="32" fillId="0" borderId="80" xfId="0" applyFont="1" applyBorder="1" applyAlignment="1" applyProtection="1">
      <alignment horizontal="center" vertical="center" wrapText="1"/>
      <protection locked="0"/>
    </xf>
    <xf numFmtId="0" fontId="42" fillId="0" borderId="19" xfId="0" applyFont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center" vertical="center" wrapText="1"/>
      <protection locked="0"/>
    </xf>
    <xf numFmtId="0" fontId="32" fillId="0" borderId="0" xfId="0" quotePrefix="1" applyNumberFormat="1" applyFont="1">
      <alignment vertical="top" wrapText="1"/>
    </xf>
    <xf numFmtId="0" fontId="45" fillId="4" borderId="35" xfId="0" applyNumberFormat="1" applyFont="1" applyFill="1" applyBorder="1" applyAlignment="1">
      <alignment horizontal="center" vertical="center"/>
    </xf>
    <xf numFmtId="1" fontId="45" fillId="4" borderId="36" xfId="0" applyNumberFormat="1" applyFont="1" applyFill="1" applyBorder="1" applyAlignment="1">
      <alignment horizontal="center" vertical="center"/>
    </xf>
    <xf numFmtId="1" fontId="15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18" xfId="0" applyNumberFormat="1" applyFont="1" applyFill="1" applyBorder="1" applyAlignment="1" applyProtection="1">
      <alignment horizontal="center" vertical="center" wrapText="1"/>
      <protection locked="0"/>
    </xf>
    <xf numFmtId="164" fontId="15" fillId="8" borderId="14" xfId="0" applyNumberFormat="1" applyFont="1" applyFill="1" applyBorder="1" applyAlignment="1" applyProtection="1">
      <alignment horizontal="center" vertical="center" wrapText="1"/>
      <protection locked="0"/>
    </xf>
    <xf numFmtId="164" fontId="15" fillId="8" borderId="11" xfId="0" applyNumberFormat="1" applyFont="1" applyFill="1" applyBorder="1" applyAlignment="1" applyProtection="1">
      <alignment horizontal="center" vertical="center" wrapText="1"/>
      <protection locked="0"/>
    </xf>
    <xf numFmtId="164" fontId="15" fillId="8" borderId="12" xfId="0" applyNumberFormat="1" applyFont="1" applyFill="1" applyBorder="1" applyAlignment="1" applyProtection="1">
      <alignment horizontal="center" vertical="center" wrapText="1"/>
      <protection locked="0"/>
    </xf>
    <xf numFmtId="17" fontId="27" fillId="0" borderId="0" xfId="0" applyNumberFormat="1" applyFont="1" applyAlignment="1">
      <alignment horizontal="center" vertical="center"/>
    </xf>
    <xf numFmtId="0" fontId="46" fillId="0" borderId="0" xfId="0" applyNumberFormat="1" applyFont="1">
      <alignment vertical="top" wrapText="1"/>
    </xf>
    <xf numFmtId="49" fontId="14" fillId="21" borderId="82" xfId="0" applyNumberFormat="1" applyFont="1" applyFill="1" applyBorder="1" applyAlignment="1">
      <alignment horizontal="center" vertical="center"/>
    </xf>
    <xf numFmtId="49" fontId="14" fillId="6" borderId="42" xfId="0" applyNumberFormat="1" applyFont="1" applyFill="1" applyBorder="1" applyAlignment="1">
      <alignment horizontal="center" vertical="center"/>
    </xf>
    <xf numFmtId="0" fontId="4" fillId="4" borderId="83" xfId="0" applyNumberFormat="1" applyFont="1" applyFill="1" applyBorder="1" applyAlignment="1">
      <alignment horizontal="center" vertical="center" wrapText="1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32" fillId="0" borderId="17" xfId="0" applyFont="1" applyBorder="1" applyAlignment="1" applyProtection="1">
      <alignment horizontal="center" vertical="center" wrapText="1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42" fillId="0" borderId="17" xfId="0" applyFont="1" applyBorder="1" applyAlignment="1" applyProtection="1">
      <alignment horizontal="center" vertical="center" wrapText="1"/>
      <protection locked="0"/>
    </xf>
    <xf numFmtId="0" fontId="32" fillId="0" borderId="84" xfId="0" applyFont="1" applyBorder="1" applyAlignment="1" applyProtection="1">
      <alignment horizontal="center" vertical="center" wrapText="1"/>
      <protection locked="0"/>
    </xf>
    <xf numFmtId="0" fontId="4" fillId="4" borderId="35" xfId="0" applyNumberFormat="1" applyFont="1" applyFill="1" applyBorder="1" applyAlignment="1">
      <alignment horizontal="center" vertical="center" wrapText="1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76" xfId="0" applyFill="1" applyBorder="1" applyAlignment="1" applyProtection="1">
      <alignment vertical="center" wrapText="1"/>
      <protection locked="0"/>
    </xf>
    <xf numFmtId="0" fontId="37" fillId="14" borderId="77" xfId="0" applyFont="1" applyFill="1" applyBorder="1" applyAlignment="1" applyProtection="1">
      <alignment horizontal="center" vertical="center"/>
      <protection locked="0"/>
    </xf>
    <xf numFmtId="0" fontId="37" fillId="14" borderId="85" xfId="0" applyFont="1" applyFill="1" applyBorder="1" applyAlignment="1" applyProtection="1">
      <alignment horizontal="center" vertical="center"/>
      <protection locked="0"/>
    </xf>
    <xf numFmtId="1" fontId="15" fillId="4" borderId="85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77" xfId="0" applyNumberFormat="1" applyFont="1" applyFill="1" applyBorder="1" applyAlignment="1" applyProtection="1">
      <alignment horizontal="center" vertical="center" wrapText="1"/>
      <protection locked="0"/>
    </xf>
    <xf numFmtId="1" fontId="16" fillId="4" borderId="78" xfId="0" applyNumberFormat="1" applyFont="1" applyFill="1" applyBorder="1" applyAlignment="1" applyProtection="1">
      <alignment horizontal="center" vertical="center" wrapText="1"/>
      <protection locked="0"/>
    </xf>
    <xf numFmtId="1" fontId="43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>
      <alignment horizontal="center" vertical="center" wrapText="1"/>
    </xf>
    <xf numFmtId="0" fontId="6" fillId="4" borderId="76" xfId="0" applyFont="1" applyFill="1" applyBorder="1" applyAlignment="1">
      <alignment horizontal="center" vertical="center" wrapText="1"/>
    </xf>
    <xf numFmtId="0" fontId="6" fillId="4" borderId="77" xfId="0" applyNumberFormat="1" applyFont="1" applyFill="1" applyBorder="1" applyAlignment="1">
      <alignment horizontal="center" vertical="center" wrapText="1"/>
    </xf>
    <xf numFmtId="0" fontId="6" fillId="4" borderId="82" xfId="0" applyNumberFormat="1" applyFont="1" applyFill="1" applyBorder="1" applyAlignment="1">
      <alignment horizontal="center" vertical="center" wrapText="1"/>
    </xf>
    <xf numFmtId="0" fontId="8" fillId="4" borderId="76" xfId="0" applyFont="1" applyFill="1" applyBorder="1" applyAlignment="1">
      <alignment horizontal="center" vertical="center" wrapText="1"/>
    </xf>
    <xf numFmtId="0" fontId="8" fillId="4" borderId="77" xfId="0" applyNumberFormat="1" applyFont="1" applyFill="1" applyBorder="1" applyAlignment="1">
      <alignment horizontal="center" vertical="center" wrapText="1"/>
    </xf>
    <xf numFmtId="0" fontId="8" fillId="4" borderId="82" xfId="0" applyNumberFormat="1" applyFont="1" applyFill="1" applyBorder="1" applyAlignment="1">
      <alignment horizontal="center" vertical="center" wrapText="1"/>
    </xf>
    <xf numFmtId="0" fontId="33" fillId="13" borderId="76" xfId="0" applyNumberFormat="1" applyFont="1" applyFill="1" applyBorder="1" applyAlignment="1">
      <alignment horizontal="center" vertical="center" wrapText="1"/>
    </xf>
    <xf numFmtId="0" fontId="33" fillId="13" borderId="85" xfId="0" applyNumberFormat="1" applyFont="1" applyFill="1" applyBorder="1" applyAlignment="1">
      <alignment horizontal="center" vertical="center" wrapText="1"/>
    </xf>
    <xf numFmtId="164" fontId="0" fillId="13" borderId="77" xfId="0" applyNumberFormat="1" applyFill="1" applyBorder="1" applyAlignment="1">
      <alignment horizontal="center" vertical="center" wrapText="1"/>
    </xf>
    <xf numFmtId="164" fontId="0" fillId="13" borderId="82" xfId="0" applyNumberFormat="1" applyFill="1" applyBorder="1" applyAlignment="1">
      <alignment horizontal="center" vertical="center" wrapText="1"/>
    </xf>
    <xf numFmtId="9" fontId="0" fillId="13" borderId="76" xfId="1" applyFont="1" applyFill="1" applyBorder="1" applyAlignment="1">
      <alignment horizontal="center" vertical="center" wrapText="1"/>
    </xf>
    <xf numFmtId="164" fontId="0" fillId="13" borderId="78" xfId="0" applyNumberFormat="1" applyFill="1" applyBorder="1" applyAlignment="1">
      <alignment horizontal="center" vertical="center" wrapText="1"/>
    </xf>
    <xf numFmtId="164" fontId="0" fillId="13" borderId="76" xfId="0" applyNumberFormat="1" applyFill="1" applyBorder="1" applyAlignment="1">
      <alignment horizontal="center" vertical="center" wrapText="1"/>
    </xf>
    <xf numFmtId="9" fontId="0" fillId="4" borderId="17" xfId="1" applyFont="1" applyFill="1" applyBorder="1" applyAlignment="1">
      <alignment horizontal="center" vertical="center" wrapText="1"/>
    </xf>
    <xf numFmtId="164" fontId="0" fillId="13" borderId="18" xfId="0" applyNumberFormat="1" applyFill="1" applyBorder="1" applyAlignment="1">
      <alignment horizontal="center" vertical="center" wrapText="1"/>
    </xf>
    <xf numFmtId="0" fontId="33" fillId="19" borderId="17" xfId="0" applyNumberFormat="1" applyFont="1" applyFill="1" applyBorder="1" applyAlignment="1">
      <alignment horizontal="center" vertical="center" wrapText="1"/>
    </xf>
    <xf numFmtId="0" fontId="33" fillId="19" borderId="37" xfId="0" applyNumberFormat="1" applyFont="1" applyFill="1" applyBorder="1" applyAlignment="1">
      <alignment horizontal="center" vertical="center" wrapText="1"/>
    </xf>
    <xf numFmtId="164" fontId="0" fillId="19" borderId="13" xfId="0" applyNumberFormat="1" applyFill="1" applyBorder="1" applyAlignment="1">
      <alignment horizontal="center" vertical="center" wrapText="1"/>
    </xf>
    <xf numFmtId="164" fontId="0" fillId="19" borderId="52" xfId="0" applyNumberFormat="1" applyFill="1" applyBorder="1" applyAlignment="1">
      <alignment horizontal="center" vertical="center" wrapText="1"/>
    </xf>
    <xf numFmtId="1" fontId="0" fillId="4" borderId="17" xfId="0" applyNumberFormat="1" applyFill="1" applyBorder="1" applyAlignment="1">
      <alignment horizontal="center" vertical="center" wrapText="1"/>
    </xf>
    <xf numFmtId="1" fontId="0" fillId="4" borderId="18" xfId="0" applyNumberFormat="1" applyFill="1" applyBorder="1" applyAlignment="1">
      <alignment horizontal="center" vertical="center" wrapText="1"/>
    </xf>
    <xf numFmtId="164" fontId="0" fillId="4" borderId="17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164" fontId="0" fillId="4" borderId="18" xfId="0" applyNumberFormat="1" applyFill="1" applyBorder="1" applyAlignment="1">
      <alignment horizontal="center" vertical="center" wrapText="1"/>
    </xf>
    <xf numFmtId="0" fontId="33" fillId="19" borderId="19" xfId="0" applyNumberFormat="1" applyFont="1" applyFill="1" applyBorder="1" applyAlignment="1">
      <alignment horizontal="center" vertical="center" wrapText="1"/>
    </xf>
    <xf numFmtId="0" fontId="33" fillId="19" borderId="38" xfId="0" applyNumberFormat="1" applyFont="1" applyFill="1" applyBorder="1" applyAlignment="1">
      <alignment horizontal="center" vertical="center" wrapText="1"/>
    </xf>
    <xf numFmtId="164" fontId="0" fillId="19" borderId="9" xfId="0" applyNumberFormat="1" applyFill="1" applyBorder="1" applyAlignment="1">
      <alignment horizontal="center" vertical="center" wrapText="1"/>
    </xf>
    <xf numFmtId="164" fontId="0" fillId="19" borderId="48" xfId="0" applyNumberFormat="1" applyFill="1" applyBorder="1" applyAlignment="1">
      <alignment horizontal="center" vertical="center" wrapText="1"/>
    </xf>
    <xf numFmtId="0" fontId="33" fillId="19" borderId="21" xfId="0" applyNumberFormat="1" applyFont="1" applyFill="1" applyBorder="1" applyAlignment="1">
      <alignment horizontal="center" vertical="center" wrapText="1"/>
    </xf>
    <xf numFmtId="0" fontId="33" fillId="19" borderId="39" xfId="0" applyNumberFormat="1" applyFont="1" applyFill="1" applyBorder="1" applyAlignment="1">
      <alignment horizontal="center" vertical="center" wrapText="1"/>
    </xf>
    <xf numFmtId="164" fontId="0" fillId="19" borderId="22" xfId="0" applyNumberFormat="1" applyFill="1" applyBorder="1" applyAlignment="1">
      <alignment horizontal="center" vertical="center" wrapText="1"/>
    </xf>
    <xf numFmtId="164" fontId="0" fillId="19" borderId="50" xfId="0" applyNumberFormat="1" applyFill="1" applyBorder="1" applyAlignment="1">
      <alignment horizontal="center" vertical="center" wrapText="1"/>
    </xf>
    <xf numFmtId="1" fontId="0" fillId="4" borderId="55" xfId="0" applyNumberFormat="1" applyFill="1" applyBorder="1" applyAlignment="1">
      <alignment horizontal="center" vertical="center" wrapText="1"/>
    </xf>
    <xf numFmtId="1" fontId="0" fillId="4" borderId="57" xfId="0" applyNumberFormat="1" applyFill="1" applyBorder="1" applyAlignment="1">
      <alignment horizontal="center" vertical="center" wrapText="1"/>
    </xf>
    <xf numFmtId="164" fontId="0" fillId="4" borderId="55" xfId="0" applyNumberFormat="1" applyFill="1" applyBorder="1" applyAlignment="1">
      <alignment horizontal="center" vertical="center" wrapText="1"/>
    </xf>
    <xf numFmtId="164" fontId="0" fillId="4" borderId="56" xfId="0" applyNumberFormat="1" applyFill="1" applyBorder="1" applyAlignment="1">
      <alignment horizontal="center" vertical="center" wrapText="1"/>
    </xf>
    <xf numFmtId="164" fontId="0" fillId="4" borderId="57" xfId="0" applyNumberFormat="1" applyFill="1" applyBorder="1" applyAlignment="1">
      <alignment horizontal="center" vertical="center" wrapText="1"/>
    </xf>
    <xf numFmtId="49" fontId="31" fillId="4" borderId="53" xfId="0" applyNumberFormat="1" applyFont="1" applyFill="1" applyBorder="1" applyAlignment="1">
      <alignment horizontal="center" vertical="center"/>
    </xf>
    <xf numFmtId="49" fontId="31" fillId="4" borderId="54" xfId="0" applyNumberFormat="1" applyFont="1" applyFill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49" fontId="5" fillId="0" borderId="38" xfId="0" applyNumberFormat="1" applyFont="1" applyBorder="1" applyAlignment="1" applyProtection="1">
      <alignment horizontal="center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0" fontId="41" fillId="4" borderId="19" xfId="0" applyNumberFormat="1" applyFont="1" applyFill="1" applyBorder="1" applyAlignment="1">
      <alignment horizontal="center" vertical="center" wrapText="1"/>
    </xf>
    <xf numFmtId="0" fontId="41" fillId="4" borderId="9" xfId="0" applyNumberFormat="1" applyFont="1" applyFill="1" applyBorder="1" applyAlignment="1">
      <alignment horizontal="center" vertical="center" wrapText="1"/>
    </xf>
    <xf numFmtId="49" fontId="17" fillId="7" borderId="35" xfId="0" applyNumberFormat="1" applyFont="1" applyFill="1" applyBorder="1" applyAlignment="1">
      <alignment horizontal="center" vertical="center"/>
    </xf>
    <xf numFmtId="49" fontId="17" fillId="7" borderId="36" xfId="0" applyNumberFormat="1" applyFont="1" applyFill="1" applyBorder="1" applyAlignment="1">
      <alignment horizontal="center" vertical="center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 wrapText="1"/>
      <protection locked="0"/>
    </xf>
    <xf numFmtId="0" fontId="41" fillId="4" borderId="21" xfId="0" applyNumberFormat="1" applyFont="1" applyFill="1" applyBorder="1" applyAlignment="1">
      <alignment horizontal="center" vertical="center" wrapText="1"/>
    </xf>
    <xf numFmtId="0" fontId="41" fillId="4" borderId="22" xfId="0" applyNumberFormat="1" applyFont="1" applyFill="1" applyBorder="1" applyAlignment="1">
      <alignment horizontal="center" vertical="center" wrapText="1"/>
    </xf>
    <xf numFmtId="49" fontId="13" fillId="4" borderId="35" xfId="0" applyNumberFormat="1" applyFont="1" applyFill="1" applyBorder="1" applyAlignment="1">
      <alignment horizontal="center" vertical="center" wrapText="1"/>
    </xf>
    <xf numFmtId="49" fontId="13" fillId="4" borderId="36" xfId="0" applyNumberFormat="1" applyFont="1" applyFill="1" applyBorder="1" applyAlignment="1">
      <alignment horizontal="center" vertical="center" wrapText="1"/>
    </xf>
    <xf numFmtId="0" fontId="28" fillId="15" borderId="35" xfId="0" applyNumberFormat="1" applyFont="1" applyFill="1" applyBorder="1" applyAlignment="1">
      <alignment horizontal="center" vertical="center" wrapText="1"/>
    </xf>
    <xf numFmtId="0" fontId="28" fillId="15" borderId="36" xfId="0" applyNumberFormat="1" applyFont="1" applyFill="1" applyBorder="1" applyAlignment="1">
      <alignment horizontal="center" vertical="center" wrapText="1"/>
    </xf>
    <xf numFmtId="0" fontId="28" fillId="16" borderId="35" xfId="0" applyNumberFormat="1" applyFont="1" applyFill="1" applyBorder="1" applyAlignment="1">
      <alignment horizontal="center" vertical="center" wrapText="1"/>
    </xf>
    <xf numFmtId="0" fontId="28" fillId="16" borderId="36" xfId="0" applyNumberFormat="1" applyFont="1" applyFill="1" applyBorder="1" applyAlignment="1">
      <alignment horizontal="center" vertical="center" wrapText="1"/>
    </xf>
    <xf numFmtId="0" fontId="39" fillId="0" borderId="26" xfId="0" applyNumberFormat="1" applyFont="1" applyBorder="1" applyAlignment="1">
      <alignment horizontal="center" vertical="center" wrapText="1"/>
    </xf>
    <xf numFmtId="0" fontId="39" fillId="0" borderId="33" xfId="0" applyNumberFormat="1" applyFont="1" applyBorder="1" applyAlignment="1">
      <alignment horizontal="center" vertical="center" wrapText="1"/>
    </xf>
    <xf numFmtId="0" fontId="39" fillId="0" borderId="28" xfId="0" applyNumberFormat="1" applyFont="1" applyBorder="1" applyAlignment="1">
      <alignment horizontal="center" vertical="center" wrapText="1"/>
    </xf>
    <xf numFmtId="0" fontId="39" fillId="0" borderId="29" xfId="0" applyNumberFormat="1" applyFont="1" applyBorder="1" applyAlignment="1">
      <alignment horizontal="center" vertical="center" wrapText="1"/>
    </xf>
    <xf numFmtId="0" fontId="39" fillId="0" borderId="4" xfId="0" applyNumberFormat="1" applyFont="1" applyBorder="1" applyAlignment="1">
      <alignment horizontal="center" vertical="center" wrapText="1"/>
    </xf>
    <xf numFmtId="0" fontId="39" fillId="0" borderId="30" xfId="0" applyNumberFormat="1" applyFont="1" applyBorder="1" applyAlignment="1">
      <alignment horizontal="center" vertical="center" wrapText="1"/>
    </xf>
    <xf numFmtId="0" fontId="39" fillId="0" borderId="27" xfId="0" applyNumberFormat="1" applyFont="1" applyBorder="1" applyAlignment="1">
      <alignment horizontal="center" vertical="center" wrapText="1"/>
    </xf>
    <xf numFmtId="0" fontId="39" fillId="0" borderId="32" xfId="0" applyNumberFormat="1" applyFont="1" applyBorder="1" applyAlignment="1">
      <alignment horizontal="center" vertical="center" wrapText="1"/>
    </xf>
    <xf numFmtId="0" fontId="39" fillId="0" borderId="31" xfId="0" applyNumberFormat="1" applyFont="1" applyBorder="1" applyAlignment="1">
      <alignment horizontal="center" vertical="center" wrapText="1"/>
    </xf>
    <xf numFmtId="0" fontId="28" fillId="17" borderId="35" xfId="0" applyNumberFormat="1" applyFont="1" applyFill="1" applyBorder="1" applyAlignment="1">
      <alignment horizontal="center" vertical="center" wrapText="1"/>
    </xf>
    <xf numFmtId="0" fontId="28" fillId="17" borderId="36" xfId="0" applyNumberFormat="1" applyFont="1" applyFill="1" applyBorder="1" applyAlignment="1">
      <alignment horizontal="center" vertical="center" wrapText="1"/>
    </xf>
    <xf numFmtId="0" fontId="28" fillId="18" borderId="35" xfId="0" applyNumberFormat="1" applyFont="1" applyFill="1" applyBorder="1" applyAlignment="1">
      <alignment horizontal="center" vertical="center" wrapText="1"/>
    </xf>
    <xf numFmtId="0" fontId="28" fillId="18" borderId="36" xfId="0" applyNumberFormat="1" applyFont="1" applyFill="1" applyBorder="1" applyAlignment="1">
      <alignment horizontal="center" vertical="center" wrapText="1"/>
    </xf>
    <xf numFmtId="0" fontId="29" fillId="4" borderId="35" xfId="0" applyNumberFormat="1" applyFont="1" applyFill="1" applyBorder="1" applyAlignment="1">
      <alignment horizontal="center" vertical="top" wrapText="1"/>
    </xf>
    <xf numFmtId="0" fontId="29" fillId="4" borderId="36" xfId="0" applyNumberFormat="1" applyFont="1" applyFill="1" applyBorder="1" applyAlignment="1">
      <alignment horizontal="center" vertical="top" wrapText="1"/>
    </xf>
    <xf numFmtId="49" fontId="14" fillId="5" borderId="35" xfId="0" applyNumberFormat="1" applyFont="1" applyFill="1" applyBorder="1" applyAlignment="1">
      <alignment horizontal="center" vertical="center"/>
    </xf>
    <xf numFmtId="49" fontId="14" fillId="5" borderId="36" xfId="0" applyNumberFormat="1" applyFont="1" applyFill="1" applyBorder="1" applyAlignment="1">
      <alignment horizontal="center" vertical="center"/>
    </xf>
    <xf numFmtId="49" fontId="14" fillId="6" borderId="35" xfId="0" applyNumberFormat="1" applyFont="1" applyFill="1" applyBorder="1" applyAlignment="1">
      <alignment horizontal="center" vertical="center"/>
    </xf>
    <xf numFmtId="49" fontId="14" fillId="6" borderId="36" xfId="0" applyNumberFormat="1" applyFont="1" applyFill="1" applyBorder="1" applyAlignment="1">
      <alignment horizontal="center" vertical="center"/>
    </xf>
    <xf numFmtId="0" fontId="27" fillId="0" borderId="4" xfId="0" applyFont="1" applyBorder="1" applyAlignment="1" applyProtection="1">
      <alignment horizontal="center" vertical="center"/>
      <protection locked="0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center" vertical="center" wrapText="1"/>
    </xf>
    <xf numFmtId="0" fontId="18" fillId="10" borderId="29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2" fillId="10" borderId="63" xfId="0" applyFont="1" applyFill="1" applyBorder="1" applyAlignment="1">
      <alignment horizontal="center" vertical="center" wrapText="1"/>
    </xf>
    <xf numFmtId="0" fontId="2" fillId="10" borderId="62" xfId="0" applyFont="1" applyFill="1" applyBorder="1" applyAlignment="1">
      <alignment horizontal="center" vertical="center" wrapText="1"/>
    </xf>
    <xf numFmtId="0" fontId="2" fillId="10" borderId="56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8" fillId="10" borderId="28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30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0" borderId="31" xfId="0" applyFont="1" applyFill="1" applyBorder="1" applyAlignment="1">
      <alignment horizontal="center" vertical="center" wrapText="1"/>
    </xf>
    <xf numFmtId="49" fontId="5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41" fillId="4" borderId="43" xfId="0" applyNumberFormat="1" applyFont="1" applyFill="1" applyBorder="1" applyAlignment="1">
      <alignment horizontal="center" vertical="center" wrapText="1"/>
    </xf>
    <xf numFmtId="0" fontId="41" fillId="4" borderId="46" xfId="0" applyNumberFormat="1" applyFont="1" applyFill="1" applyBorder="1" applyAlignment="1">
      <alignment horizontal="center" vertical="center" wrapText="1"/>
    </xf>
    <xf numFmtId="49" fontId="14" fillId="21" borderId="35" xfId="0" applyNumberFormat="1" applyFont="1" applyFill="1" applyBorder="1" applyAlignment="1">
      <alignment horizontal="center" vertical="center"/>
    </xf>
    <xf numFmtId="49" fontId="14" fillId="21" borderId="36" xfId="0" applyNumberFormat="1" applyFont="1" applyFill="1" applyBorder="1" applyAlignment="1">
      <alignment horizontal="center" vertical="center"/>
    </xf>
    <xf numFmtId="49" fontId="18" fillId="10" borderId="26" xfId="0" applyNumberFormat="1" applyFont="1" applyFill="1" applyBorder="1" applyAlignment="1">
      <alignment horizontal="center" vertical="center" wrapText="1"/>
    </xf>
    <xf numFmtId="49" fontId="18" fillId="10" borderId="33" xfId="0" applyNumberFormat="1" applyFont="1" applyFill="1" applyBorder="1" applyAlignment="1">
      <alignment horizontal="center" vertical="center" wrapText="1"/>
    </xf>
    <xf numFmtId="49" fontId="18" fillId="10" borderId="28" xfId="0" applyNumberFormat="1" applyFont="1" applyFill="1" applyBorder="1" applyAlignment="1">
      <alignment horizontal="center" vertical="center" wrapText="1"/>
    </xf>
    <xf numFmtId="49" fontId="18" fillId="10" borderId="27" xfId="0" applyNumberFormat="1" applyFont="1" applyFill="1" applyBorder="1" applyAlignment="1">
      <alignment horizontal="center" vertical="center" wrapText="1"/>
    </xf>
    <xf numFmtId="49" fontId="18" fillId="10" borderId="32" xfId="0" applyNumberFormat="1" applyFont="1" applyFill="1" applyBorder="1" applyAlignment="1">
      <alignment horizontal="center" vertical="center" wrapText="1"/>
    </xf>
    <xf numFmtId="49" fontId="18" fillId="10" borderId="31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horizontal="center" vertical="center" wrapText="1"/>
    </xf>
    <xf numFmtId="49" fontId="18" fillId="2" borderId="33" xfId="0" applyNumberFormat="1" applyFont="1" applyFill="1" applyBorder="1" applyAlignment="1">
      <alignment horizontal="center" vertical="center" wrapText="1"/>
    </xf>
    <xf numFmtId="49" fontId="18" fillId="2" borderId="28" xfId="0" applyNumberFormat="1" applyFont="1" applyFill="1" applyBorder="1" applyAlignment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center" wrapText="1"/>
    </xf>
    <xf numFmtId="0" fontId="41" fillId="4" borderId="44" xfId="0" applyNumberFormat="1" applyFont="1" applyFill="1" applyBorder="1" applyAlignment="1">
      <alignment horizontal="center" vertical="center" wrapText="1"/>
    </xf>
    <xf numFmtId="0" fontId="41" fillId="4" borderId="20" xfId="0" applyNumberFormat="1" applyFont="1" applyFill="1" applyBorder="1" applyAlignment="1">
      <alignment horizontal="center" vertical="center" wrapText="1"/>
    </xf>
    <xf numFmtId="49" fontId="5" fillId="0" borderId="74" xfId="0" applyNumberFormat="1" applyFont="1" applyBorder="1" applyAlignment="1" applyProtection="1">
      <alignment horizontal="center" vertical="center" wrapText="1"/>
      <protection locked="0"/>
    </xf>
    <xf numFmtId="49" fontId="5" fillId="0" borderId="75" xfId="0" applyNumberFormat="1" applyFont="1" applyBorder="1" applyAlignment="1" applyProtection="1">
      <alignment horizontal="center" vertical="center" wrapText="1"/>
      <protection locked="0"/>
    </xf>
    <xf numFmtId="49" fontId="5" fillId="0" borderId="69" xfId="0" applyNumberFormat="1" applyFont="1" applyBorder="1" applyAlignment="1" applyProtection="1">
      <alignment horizontal="center" vertical="center" wrapText="1"/>
      <protection locked="0"/>
    </xf>
    <xf numFmtId="49" fontId="5" fillId="0" borderId="70" xfId="0" applyNumberFormat="1" applyFont="1" applyBorder="1" applyAlignment="1" applyProtection="1">
      <alignment horizontal="center" vertical="center" wrapText="1"/>
      <protection locked="0"/>
    </xf>
    <xf numFmtId="0" fontId="41" fillId="4" borderId="23" xfId="0" applyNumberFormat="1" applyFont="1" applyFill="1" applyBorder="1" applyAlignment="1">
      <alignment horizontal="center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2" borderId="32" xfId="0" applyNumberFormat="1" applyFont="1" applyFill="1" applyBorder="1" applyAlignment="1">
      <alignment horizontal="center" vertical="center" wrapText="1"/>
    </xf>
    <xf numFmtId="49" fontId="18" fillId="2" borderId="31" xfId="0" applyNumberFormat="1" applyFont="1" applyFill="1" applyBorder="1" applyAlignment="1">
      <alignment horizontal="center" vertical="center" wrapText="1"/>
    </xf>
    <xf numFmtId="0" fontId="35" fillId="13" borderId="43" xfId="0" applyNumberFormat="1" applyFont="1" applyFill="1" applyBorder="1" applyAlignment="1">
      <alignment horizontal="center" vertical="center" wrapText="1"/>
    </xf>
    <xf numFmtId="0" fontId="35" fillId="13" borderId="44" xfId="0" applyNumberFormat="1" applyFont="1" applyFill="1" applyBorder="1" applyAlignment="1">
      <alignment horizontal="center" vertical="center" wrapText="1"/>
    </xf>
    <xf numFmtId="0" fontId="35" fillId="13" borderId="19" xfId="0" applyNumberFormat="1" applyFont="1" applyFill="1" applyBorder="1" applyAlignment="1">
      <alignment horizontal="center" vertical="center" wrapText="1"/>
    </xf>
    <xf numFmtId="0" fontId="35" fillId="13" borderId="20" xfId="0" applyNumberFormat="1" applyFont="1" applyFill="1" applyBorder="1" applyAlignment="1">
      <alignment horizontal="center" vertical="center" wrapText="1"/>
    </xf>
    <xf numFmtId="0" fontId="35" fillId="13" borderId="46" xfId="0" applyNumberFormat="1" applyFont="1" applyFill="1" applyBorder="1" applyAlignment="1">
      <alignment horizontal="center" vertical="center" wrapText="1"/>
    </xf>
    <xf numFmtId="0" fontId="35" fillId="13" borderId="26" xfId="0" applyNumberFormat="1" applyFont="1" applyFill="1" applyBorder="1" applyAlignment="1">
      <alignment horizontal="center" vertical="center" wrapText="1"/>
    </xf>
    <xf numFmtId="0" fontId="35" fillId="13" borderId="28" xfId="0" applyNumberFormat="1" applyFont="1" applyFill="1" applyBorder="1" applyAlignment="1">
      <alignment horizontal="center" vertical="center" wrapText="1"/>
    </xf>
    <xf numFmtId="0" fontId="35" fillId="13" borderId="49" xfId="0" applyNumberFormat="1" applyFont="1" applyFill="1" applyBorder="1" applyAlignment="1">
      <alignment horizontal="center" vertical="center" wrapText="1"/>
    </xf>
    <xf numFmtId="0" fontId="35" fillId="13" borderId="45" xfId="0" applyNumberFormat="1" applyFont="1" applyFill="1" applyBorder="1" applyAlignment="1">
      <alignment horizontal="center" vertical="center" wrapText="1"/>
    </xf>
    <xf numFmtId="0" fontId="35" fillId="10" borderId="38" xfId="0" applyNumberFormat="1" applyFont="1" applyFill="1" applyBorder="1" applyAlignment="1">
      <alignment horizontal="center" vertical="top" wrapText="1"/>
    </xf>
    <xf numFmtId="0" fontId="35" fillId="10" borderId="9" xfId="0" applyNumberFormat="1" applyFont="1" applyFill="1" applyBorder="1" applyAlignment="1">
      <alignment horizontal="center" vertical="top" wrapText="1"/>
    </xf>
    <xf numFmtId="0" fontId="35" fillId="10" borderId="48" xfId="0" applyNumberFormat="1" applyFont="1" applyFill="1" applyBorder="1" applyAlignment="1">
      <alignment horizontal="center" vertical="top" wrapText="1"/>
    </xf>
    <xf numFmtId="0" fontId="35" fillId="13" borderId="19" xfId="0" applyNumberFormat="1" applyFont="1" applyFill="1" applyBorder="1" applyAlignment="1">
      <alignment horizontal="center" vertical="top" wrapText="1"/>
    </xf>
    <xf numFmtId="0" fontId="35" fillId="13" borderId="21" xfId="0" applyNumberFormat="1" applyFont="1" applyFill="1" applyBorder="1" applyAlignment="1">
      <alignment horizontal="center" vertical="top" wrapText="1"/>
    </xf>
    <xf numFmtId="0" fontId="35" fillId="13" borderId="9" xfId="0" applyNumberFormat="1" applyFont="1" applyFill="1" applyBorder="1" applyAlignment="1">
      <alignment horizontal="center" vertical="top" wrapText="1"/>
    </xf>
    <xf numFmtId="0" fontId="35" fillId="13" borderId="22" xfId="0" applyNumberFormat="1" applyFont="1" applyFill="1" applyBorder="1" applyAlignment="1">
      <alignment horizontal="center" vertical="top" wrapText="1"/>
    </xf>
    <xf numFmtId="0" fontId="35" fillId="13" borderId="20" xfId="0" applyNumberFormat="1" applyFont="1" applyFill="1" applyBorder="1" applyAlignment="1">
      <alignment horizontal="center" vertical="top" wrapText="1"/>
    </xf>
    <xf numFmtId="0" fontId="35" fillId="13" borderId="23" xfId="0" applyNumberFormat="1" applyFont="1" applyFill="1" applyBorder="1" applyAlignment="1">
      <alignment horizontal="center" vertical="top" wrapText="1"/>
    </xf>
    <xf numFmtId="0" fontId="32" fillId="0" borderId="26" xfId="0" applyNumberFormat="1" applyFont="1" applyBorder="1" applyAlignment="1">
      <alignment horizontal="center" vertical="top" wrapText="1"/>
    </xf>
    <xf numFmtId="0" fontId="32" fillId="0" borderId="28" xfId="0" applyNumberFormat="1" applyFont="1" applyBorder="1" applyAlignment="1">
      <alignment horizontal="center" vertical="top" wrapText="1"/>
    </xf>
    <xf numFmtId="0" fontId="32" fillId="10" borderId="24" xfId="0" applyNumberFormat="1" applyFont="1" applyFill="1" applyBorder="1" applyAlignment="1">
      <alignment horizontal="center" vertical="top" wrapText="1"/>
    </xf>
    <xf numFmtId="0" fontId="32" fillId="10" borderId="25" xfId="0" applyNumberFormat="1" applyFont="1" applyFill="1" applyBorder="1" applyAlignment="1">
      <alignment horizontal="center" vertical="top" wrapText="1"/>
    </xf>
    <xf numFmtId="49" fontId="5" fillId="20" borderId="22" xfId="0" applyNumberFormat="1" applyFont="1" applyFill="1" applyBorder="1" applyAlignment="1" applyProtection="1">
      <alignment horizontal="center" vertical="center" wrapText="1"/>
      <protection locked="0"/>
    </xf>
    <xf numFmtId="49" fontId="5" fillId="20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5" xfId="0" applyNumberFormat="1" applyFont="1" applyBorder="1" applyAlignment="1">
      <alignment horizontal="center" vertical="top" wrapText="1"/>
    </xf>
    <xf numFmtId="0" fontId="33" fillId="0" borderId="58" xfId="0" applyNumberFormat="1" applyFont="1" applyBorder="1" applyAlignment="1">
      <alignment horizontal="center" vertical="top" wrapText="1"/>
    </xf>
    <xf numFmtId="0" fontId="33" fillId="0" borderId="36" xfId="0" applyNumberFormat="1" applyFont="1" applyBorder="1" applyAlignment="1">
      <alignment horizontal="center" vertical="top" wrapText="1"/>
    </xf>
    <xf numFmtId="0" fontId="0" fillId="4" borderId="77" xfId="0" applyNumberFormat="1" applyFill="1" applyBorder="1" applyAlignment="1">
      <alignment horizontal="center" vertical="center" wrapText="1"/>
    </xf>
    <xf numFmtId="0" fontId="34" fillId="10" borderId="51" xfId="0" applyNumberFormat="1" applyFont="1" applyFill="1" applyBorder="1" applyAlignment="1">
      <alignment horizontal="center" vertical="top" wrapText="1"/>
    </xf>
    <xf numFmtId="0" fontId="34" fillId="10" borderId="46" xfId="0" applyNumberFormat="1" applyFont="1" applyFill="1" applyBorder="1" applyAlignment="1">
      <alignment horizontal="center" vertical="top" wrapText="1"/>
    </xf>
    <xf numFmtId="0" fontId="34" fillId="10" borderId="47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1" fillId="4" borderId="17" xfId="0" applyNumberFormat="1" applyFont="1" applyFill="1" applyBorder="1" applyAlignment="1">
      <alignment horizontal="center" vertical="center" wrapText="1"/>
    </xf>
    <xf numFmtId="0" fontId="41" fillId="4" borderId="13" xfId="0" applyNumberFormat="1" applyFont="1" applyFill="1" applyBorder="1" applyAlignment="1">
      <alignment horizontal="center" vertical="center" wrapText="1"/>
    </xf>
    <xf numFmtId="49" fontId="5" fillId="4" borderId="85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6" xfId="0" applyNumberFormat="1" applyFill="1" applyBorder="1" applyAlignment="1">
      <alignment horizontal="center" vertical="center" wrapText="1"/>
    </xf>
    <xf numFmtId="49" fontId="5" fillId="2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20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2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20" borderId="18" xfId="0" applyNumberFormat="1" applyFont="1" applyFill="1" applyBorder="1" applyAlignment="1" applyProtection="1">
      <alignment horizontal="center" vertical="center" wrapText="1"/>
      <protection locked="0"/>
    </xf>
    <xf numFmtId="0" fontId="41" fillId="4" borderId="77" xfId="0" applyNumberFormat="1" applyFont="1" applyFill="1" applyBorder="1" applyAlignment="1">
      <alignment horizontal="center" vertical="center" wrapText="1"/>
    </xf>
    <xf numFmtId="0" fontId="41" fillId="4" borderId="78" xfId="0" applyNumberFormat="1" applyFont="1" applyFill="1" applyBorder="1" applyAlignment="1">
      <alignment horizontal="center" vertical="center" wrapText="1"/>
    </xf>
    <xf numFmtId="0" fontId="41" fillId="4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63">
    <dxf>
      <font>
        <b/>
        <i val="0"/>
        <color theme="9" tint="0.79998168889431442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theme="9" tint="0.79998168889431442"/>
      </font>
      <fill>
        <patternFill>
          <bgColor theme="0" tint="-0.499984740745262"/>
        </patternFill>
      </fill>
    </dxf>
    <dxf>
      <font>
        <b/>
        <i val="0"/>
        <strike val="0"/>
        <color theme="9"/>
      </font>
      <fill>
        <patternFill>
          <bgColor theme="6" tint="0.7999816888943144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theme="0"/>
      </font>
      <fill>
        <patternFill>
          <bgColor theme="0" tint="-0.499984740745262"/>
        </patternFill>
      </fill>
    </dxf>
    <dxf>
      <font>
        <b/>
        <i val="0"/>
        <strike val="0"/>
        <color theme="1"/>
      </font>
      <fill>
        <patternFill>
          <bgColor theme="6" tint="0.7999816888943144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theme="4"/>
      </font>
      <fill>
        <patternFill>
          <bgColor theme="6" tint="0.79998168889431442"/>
        </patternFill>
      </fill>
    </dxf>
    <dxf>
      <font>
        <b/>
        <i val="0"/>
        <strike val="0"/>
        <color theme="4" tint="0.79998168889431442"/>
      </font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C00000"/>
      </font>
      <fill>
        <patternFill>
          <bgColor theme="6" tint="0.79998168889431442"/>
        </patternFill>
      </fill>
    </dxf>
    <dxf>
      <font>
        <b/>
        <i val="0"/>
        <strike val="0"/>
        <color theme="8" tint="0.39994506668294322"/>
      </font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ont>
        <b/>
        <i val="0"/>
        <strike val="0"/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b/>
        <i val="0"/>
        <strike val="0"/>
        <color theme="0"/>
      </font>
      <fill>
        <patternFill>
          <bgColor theme="9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F1BFF"/>
      <rgbColor rgb="FFBDC0BF"/>
      <rgbColor rgb="FFA5A5A5"/>
      <rgbColor rgb="FF020201"/>
      <rgbColor rgb="FF0432FF"/>
      <rgbColor rgb="FFFEFE9F"/>
      <rgbColor rgb="FF3F3F3F"/>
      <rgbColor rgb="00000000"/>
      <rgbColor rgb="E5FF9781"/>
      <rgbColor rgb="FFDBDBDB"/>
      <rgbColor rgb="FFA6A6A6"/>
      <rgbColor rgb="FFFCF305"/>
      <rgbColor rgb="FFFDFDC7"/>
      <rgbColor rgb="FFD7FDD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  <color rgb="FF945200"/>
      <color rgb="FF929000"/>
      <color rgb="FFD883FF"/>
      <color rgb="FFFF85FF"/>
      <color rgb="FFFF8AD8"/>
      <color rgb="FF0118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254001</xdr:colOff>
      <xdr:row>37</xdr:row>
      <xdr:rowOff>50800</xdr:rowOff>
    </xdr:from>
    <xdr:to>
      <xdr:col>25</xdr:col>
      <xdr:colOff>177801</xdr:colOff>
      <xdr:row>39</xdr:row>
      <xdr:rowOff>232996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95FCE8B-B7A8-A341-ADBB-E5DE6825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06301" y="9867900"/>
          <a:ext cx="673100" cy="690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375478</xdr:colOff>
      <xdr:row>29</xdr:row>
      <xdr:rowOff>55800</xdr:rowOff>
    </xdr:from>
    <xdr:to>
      <xdr:col>22</xdr:col>
      <xdr:colOff>111538</xdr:colOff>
      <xdr:row>40</xdr:row>
      <xdr:rowOff>118166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9B4B62A-7EB7-2781-FE5D-CE955603D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5304" y="7488061"/>
          <a:ext cx="3611217" cy="3022018"/>
        </a:xfrm>
        <a:prstGeom prst="rect">
          <a:avLst/>
        </a:prstGeom>
      </xdr:spPr>
    </xdr:pic>
    <xdr:clientData/>
  </xdr:twoCellAnchor>
  <xdr:twoCellAnchor editAs="oneCell">
    <xdr:from>
      <xdr:col>23</xdr:col>
      <xdr:colOff>254001</xdr:colOff>
      <xdr:row>37</xdr:row>
      <xdr:rowOff>50800</xdr:rowOff>
    </xdr:from>
    <xdr:to>
      <xdr:col>25</xdr:col>
      <xdr:colOff>177801</xdr:colOff>
      <xdr:row>39</xdr:row>
      <xdr:rowOff>232996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0F6097-A6F1-3E48-9C11-F571DFF5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95468" y="9652000"/>
          <a:ext cx="685800" cy="69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79E5-F52B-4E4C-A054-38A54D9965B2}">
  <sheetPr>
    <tabColor theme="8"/>
    <pageSetUpPr fitToPage="1"/>
  </sheetPr>
  <dimension ref="A1:GP41"/>
  <sheetViews>
    <sheetView showGridLines="0" tabSelected="1" zoomScaleNormal="75" workbookViewId="0">
      <pane xSplit="1" ySplit="4" topLeftCell="B5" activePane="bottomRight" state="frozen"/>
      <selection pane="topRight"/>
      <selection pane="bottomLeft"/>
      <selection pane="bottomRight" activeCell="C6" sqref="C6"/>
    </sheetView>
  </sheetViews>
  <sheetFormatPr baseColWidth="10" defaultColWidth="16.33203125" defaultRowHeight="20" customHeight="1"/>
  <cols>
    <col min="1" max="1" width="10.33203125" style="1" customWidth="1"/>
    <col min="2" max="2" width="6.1640625" style="1" customWidth="1"/>
    <col min="3" max="3" width="25.5" style="1" customWidth="1"/>
    <col min="4" max="4" width="22.83203125" style="1" customWidth="1"/>
    <col min="5" max="5" width="11.6640625" style="1" bestFit="1" customWidth="1"/>
    <col min="6" max="6" width="8" style="1" bestFit="1" customWidth="1"/>
    <col min="7" max="7" width="7.33203125" bestFit="1" customWidth="1"/>
    <col min="8" max="11" width="7.6640625" style="1" bestFit="1" customWidth="1"/>
    <col min="12" max="12" width="2" style="1" customWidth="1"/>
    <col min="13" max="14" width="5.5" style="1" bestFit="1" customWidth="1"/>
    <col min="15" max="15" width="4.5" style="1" bestFit="1" customWidth="1"/>
    <col min="16" max="16" width="5" style="1" bestFit="1" customWidth="1"/>
    <col min="17" max="17" width="5" style="1" customWidth="1"/>
    <col min="18" max="18" width="5.5" style="1" bestFit="1" customWidth="1"/>
    <col min="19" max="19" width="4.1640625" style="1" bestFit="1" customWidth="1"/>
    <col min="20" max="20" width="5" style="1" bestFit="1" customWidth="1"/>
    <col min="21" max="21" width="5" style="1" customWidth="1"/>
    <col min="22" max="22" width="5.5" style="1" bestFit="1" customWidth="1"/>
    <col min="23" max="23" width="4.1640625" style="1" bestFit="1" customWidth="1"/>
    <col min="24" max="24" width="4.83203125" style="17" customWidth="1"/>
    <col min="25" max="25" width="5" style="17" bestFit="1" customWidth="1"/>
    <col min="26" max="26" width="4.83203125" style="17" customWidth="1"/>
    <col min="27" max="27" width="5" style="17" bestFit="1" customWidth="1"/>
    <col min="28" max="28" width="3.6640625" style="17" customWidth="1"/>
    <col min="30" max="198" width="16.33203125" style="17"/>
    <col min="199" max="16384" width="16.33203125" style="1"/>
  </cols>
  <sheetData>
    <row r="1" spans="1:28" ht="27.75" customHeight="1" thickBo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8" ht="27.75" customHeight="1" thickBot="1">
      <c r="A2" s="261" t="s">
        <v>4</v>
      </c>
      <c r="B2" s="264" t="s">
        <v>64</v>
      </c>
      <c r="C2" s="264" t="s">
        <v>24</v>
      </c>
      <c r="D2" s="267" t="s">
        <v>57</v>
      </c>
      <c r="E2" s="267" t="s">
        <v>58</v>
      </c>
      <c r="F2" s="270" t="s">
        <v>68</v>
      </c>
      <c r="G2" s="271"/>
      <c r="H2" s="282" t="s">
        <v>20</v>
      </c>
      <c r="I2" s="283"/>
      <c r="J2" s="283"/>
      <c r="K2" s="284"/>
      <c r="L2" s="28"/>
      <c r="M2" s="288" t="s">
        <v>25</v>
      </c>
      <c r="N2" s="289"/>
      <c r="O2" s="289"/>
      <c r="P2" s="289"/>
      <c r="Q2" s="290"/>
      <c r="R2" s="288" t="s">
        <v>27</v>
      </c>
      <c r="S2" s="289"/>
      <c r="T2" s="289"/>
      <c r="U2" s="290"/>
      <c r="V2" s="288" t="s">
        <v>26</v>
      </c>
      <c r="W2" s="289"/>
      <c r="X2" s="289"/>
      <c r="Y2" s="289"/>
      <c r="Z2" s="289"/>
      <c r="AA2" s="290"/>
    </row>
    <row r="3" spans="1:28" ht="32.75" customHeight="1" thickBot="1">
      <c r="A3" s="262"/>
      <c r="B3" s="265"/>
      <c r="C3" s="265"/>
      <c r="D3" s="268"/>
      <c r="E3" s="268"/>
      <c r="F3" s="272"/>
      <c r="G3" s="273"/>
      <c r="H3" s="285"/>
      <c r="I3" s="286"/>
      <c r="J3" s="286"/>
      <c r="K3" s="287"/>
      <c r="L3" s="28"/>
      <c r="M3" s="131" t="s">
        <v>1</v>
      </c>
      <c r="N3" s="132" t="s">
        <v>1</v>
      </c>
      <c r="O3" s="133" t="s">
        <v>2</v>
      </c>
      <c r="P3" s="134" t="s">
        <v>3</v>
      </c>
      <c r="Q3" s="135" t="s">
        <v>70</v>
      </c>
      <c r="R3" s="291"/>
      <c r="S3" s="292"/>
      <c r="T3" s="292"/>
      <c r="U3" s="293"/>
      <c r="V3" s="301"/>
      <c r="W3" s="302"/>
      <c r="X3" s="302"/>
      <c r="Y3" s="302"/>
      <c r="Z3" s="302"/>
      <c r="AA3" s="303"/>
    </row>
    <row r="4" spans="1:28" ht="15" customHeight="1" thickBot="1">
      <c r="A4" s="263"/>
      <c r="B4" s="266"/>
      <c r="C4" s="266"/>
      <c r="D4" s="269"/>
      <c r="E4" s="269"/>
      <c r="F4" s="274"/>
      <c r="G4" s="275"/>
      <c r="H4" s="37" t="s">
        <v>1</v>
      </c>
      <c r="I4" s="38" t="s">
        <v>2</v>
      </c>
      <c r="J4" s="39" t="s">
        <v>3</v>
      </c>
      <c r="K4" s="152" t="s">
        <v>70</v>
      </c>
      <c r="L4" s="29"/>
      <c r="M4" s="136" t="s">
        <v>5</v>
      </c>
      <c r="N4" s="137" t="s">
        <v>6</v>
      </c>
      <c r="O4" s="137" t="s">
        <v>6</v>
      </c>
      <c r="P4" s="137" t="s">
        <v>6</v>
      </c>
      <c r="Q4" s="138" t="s">
        <v>6</v>
      </c>
      <c r="R4" s="142" t="s">
        <v>1</v>
      </c>
      <c r="S4" s="143" t="s">
        <v>2</v>
      </c>
      <c r="T4" s="144" t="s">
        <v>3</v>
      </c>
      <c r="U4" s="145" t="s">
        <v>70</v>
      </c>
      <c r="V4" s="18" t="s">
        <v>1</v>
      </c>
      <c r="W4" s="56" t="s">
        <v>2</v>
      </c>
      <c r="X4" s="149" t="s">
        <v>2</v>
      </c>
      <c r="Y4" s="19" t="s">
        <v>3</v>
      </c>
      <c r="Z4" s="150" t="s">
        <v>3</v>
      </c>
      <c r="AA4" s="151" t="s">
        <v>70</v>
      </c>
    </row>
    <row r="5" spans="1:28" ht="19.75" customHeight="1" thickBot="1">
      <c r="A5" s="110" t="s">
        <v>34</v>
      </c>
      <c r="B5" s="92">
        <v>2</v>
      </c>
      <c r="C5" s="84" t="s">
        <v>7</v>
      </c>
      <c r="D5" s="85" t="s">
        <v>65</v>
      </c>
      <c r="E5" s="86" t="s">
        <v>60</v>
      </c>
      <c r="F5" s="276" t="s">
        <v>28</v>
      </c>
      <c r="G5" s="277"/>
      <c r="H5" s="160">
        <v>45</v>
      </c>
      <c r="I5" s="54">
        <v>30</v>
      </c>
      <c r="J5" s="55">
        <v>25</v>
      </c>
      <c r="K5" s="161">
        <v>19</v>
      </c>
      <c r="L5" s="29"/>
      <c r="M5" s="20">
        <f>IFERROR(VLOOKUP($F5,'Variables Règlement'!$A$4:$G$7,3,FALSE)," ")</f>
        <v>10</v>
      </c>
      <c r="N5" s="16">
        <f>IFERROR(VLOOKUP($F5,'Variables Règlement'!$A$4:$F$7,4,FALSE)," ")</f>
        <v>45</v>
      </c>
      <c r="O5" s="16">
        <f>IFERROR(VLOOKUP($F5,'Variables Règlement'!$A$4:$F$7,5,FALSE)," ")</f>
        <v>30</v>
      </c>
      <c r="P5" s="16">
        <f>IFERROR(VLOOKUP($F5,'Variables Règlement'!$A$4:$F$7,6,FALSE)," ")</f>
        <v>25</v>
      </c>
      <c r="Q5" s="139">
        <f>IFERROR(VLOOKUP($F5,'Variables Règlement'!$A$4:$G$7,7,FALSE)," ")</f>
        <v>20</v>
      </c>
      <c r="R5" s="49" t="b">
        <f>IF(F5=0," ",IF(H5=0," ",AND(H5&gt;=M5,H5&lt;=N5)))</f>
        <v>1</v>
      </c>
      <c r="S5" s="50" t="b">
        <f>IF(F5=0," ",IF(I5=0," ",AND(I5&gt;=5,I5&lt;=O5)))</f>
        <v>1</v>
      </c>
      <c r="T5" s="50" t="b">
        <f>IF(J5=0," ",AND(J5&gt;=5,J5&lt;=P5))</f>
        <v>1</v>
      </c>
      <c r="U5" s="146" t="b">
        <f>IF(K5=0," ",AND(K5&gt;=5,K5&lt;=Q5))</f>
        <v>1</v>
      </c>
      <c r="V5" s="278" t="str">
        <f>IF(H5=0," ",IF(AND((H5&gt;=I5),(H5-I5&lt;='Variables Règlement'!$D$8)),"ok","Hors Fourchette"))</f>
        <v>ok</v>
      </c>
      <c r="W5" s="279"/>
      <c r="X5" s="279" t="str">
        <f t="shared" ref="X5:X29" si="0">IF(I5=0," ",IF(AND((I5&gt;=J5),(I5-J5&lt;=15),J5&gt;=5),"ok","Hors Fourchette"))</f>
        <v>ok</v>
      </c>
      <c r="Y5" s="279"/>
      <c r="Z5" s="279" t="str">
        <f>IF(J5=0," ",IF(AND((J5&gt;=K5),(J5-K5&lt;=15),K5&gt;=5),"ok","Hors Fourchette"))</f>
        <v>ok</v>
      </c>
      <c r="AA5" s="294"/>
    </row>
    <row r="6" spans="1:28" ht="20.75" customHeight="1">
      <c r="A6" s="111">
        <v>1</v>
      </c>
      <c r="B6" s="112"/>
      <c r="C6" s="113"/>
      <c r="D6" s="113"/>
      <c r="E6" s="113"/>
      <c r="F6" s="296"/>
      <c r="G6" s="297"/>
      <c r="H6" s="162"/>
      <c r="I6" s="97"/>
      <c r="J6" s="98"/>
      <c r="K6" s="128"/>
      <c r="L6" s="30"/>
      <c r="M6" s="21" t="str">
        <f>IFERROR(VLOOKUP($F6,'Variables Règlement'!$A$4:$G$7,3,FALSE)," ")</f>
        <v xml:space="preserve"> </v>
      </c>
      <c r="N6" s="15" t="str">
        <f>IFERROR(VLOOKUP($F6,'Variables Règlement'!$A$4:$G$7,4,FALSE)," ")</f>
        <v xml:space="preserve"> </v>
      </c>
      <c r="O6" s="15" t="str">
        <f>IFERROR(VLOOKUP($F6,'Variables Règlement'!$A$4:$G$7,5,FALSE)," ")</f>
        <v xml:space="preserve"> </v>
      </c>
      <c r="P6" s="15" t="str">
        <f>IFERROR(VLOOKUP($F6,'Variables Règlement'!$A$4:$G$7,6,FALSE)," ")</f>
        <v xml:space="preserve"> </v>
      </c>
      <c r="Q6" s="140" t="str">
        <f>IFERROR(VLOOKUP($F6,'Variables Règlement'!$A$4:$G$7,7,FALSE)," ")</f>
        <v xml:space="preserve"> </v>
      </c>
      <c r="R6" s="46" t="str">
        <f>IF(F6=0," ",IF(H6=0," ",AND(H6&gt;=M6,H6&lt;=N6)))</f>
        <v xml:space="preserve"> </v>
      </c>
      <c r="S6" s="45" t="str">
        <f>IF(F6=0," ",IF(I6=0," ",AND(I6&gt;=5,I6&lt;=O6)))</f>
        <v xml:space="preserve"> </v>
      </c>
      <c r="T6" s="45" t="str">
        <f>IF(J6=0," ",AND(J6&gt;=5,J6&lt;=P6))</f>
        <v xml:space="preserve"> </v>
      </c>
      <c r="U6" s="147" t="str">
        <f t="shared" ref="U6:U29" si="1">IF(K6=0," ",AND(K6&gt;=5,K6&lt;=Q6))</f>
        <v xml:space="preserve"> </v>
      </c>
      <c r="V6" s="227" t="str">
        <f>IF(H6=0," ",IF(AND((H6&gt;=I6),(H6-I6&lt;='Variables Règlement'!$D$8)),"ok","Hors Fourchette"))</f>
        <v xml:space="preserve"> </v>
      </c>
      <c r="W6" s="228"/>
      <c r="X6" s="228" t="str">
        <f t="shared" si="0"/>
        <v xml:space="preserve"> </v>
      </c>
      <c r="Y6" s="228"/>
      <c r="Z6" s="228" t="str">
        <f>IF(OR(J6=0,ISBLANK(K6))," ",IF(AND((J6&gt;=K6),K6&gt;=5),"ok","Hors Fourchette"))</f>
        <v xml:space="preserve"> </v>
      </c>
      <c r="AA6" s="295"/>
      <c r="AB6" s="1"/>
    </row>
    <row r="7" spans="1:28" ht="20.75" customHeight="1">
      <c r="A7" s="82">
        <v>2</v>
      </c>
      <c r="B7" s="93"/>
      <c r="C7" s="99"/>
      <c r="D7" s="99"/>
      <c r="E7" s="100"/>
      <c r="F7" s="298"/>
      <c r="G7" s="299"/>
      <c r="H7" s="163"/>
      <c r="I7" s="101"/>
      <c r="J7" s="102"/>
      <c r="K7" s="129"/>
      <c r="L7" s="30"/>
      <c r="M7" s="21" t="str">
        <f>IFERROR(VLOOKUP($F7,'Variables Règlement'!$A$4:$G$7,3,FALSE)," ")</f>
        <v xml:space="preserve"> </v>
      </c>
      <c r="N7" s="15" t="str">
        <f>IFERROR(VLOOKUP($F7,'Variables Règlement'!$A$4:$G$7,4,FALSE)," ")</f>
        <v xml:space="preserve"> </v>
      </c>
      <c r="O7" s="15" t="str">
        <f>IFERROR(VLOOKUP($F7,'Variables Règlement'!$A$4:$G$7,5,FALSE)," ")</f>
        <v xml:space="preserve"> </v>
      </c>
      <c r="P7" s="15" t="str">
        <f>IFERROR(VLOOKUP($F7,'Variables Règlement'!$A$4:$G$7,6,FALSE)," ")</f>
        <v xml:space="preserve"> </v>
      </c>
      <c r="Q7" s="140" t="str">
        <f>IFERROR(VLOOKUP($F7,'Variables Règlement'!$A$4:$G$7,7,FALSE)," ")</f>
        <v xml:space="preserve"> </v>
      </c>
      <c r="R7" s="46" t="str">
        <f t="shared" ref="R7:R29" si="2">IF(F7=0," ",IF(H7=0," ",AND(H7&gt;=M7,H7&lt;=N7)))</f>
        <v xml:space="preserve"> </v>
      </c>
      <c r="S7" s="45" t="str">
        <f t="shared" ref="S7:S29" si="3">IF(F7=0," ",IF(I7=0," ",AND(I7&gt;=5,I7&lt;=O7)))</f>
        <v xml:space="preserve"> </v>
      </c>
      <c r="T7" s="45" t="str">
        <f t="shared" ref="T7:T29" si="4">IF(J7=0," ",AND(J7&gt;=5,J7&lt;=P7))</f>
        <v xml:space="preserve"> </v>
      </c>
      <c r="U7" s="147" t="str">
        <f t="shared" si="1"/>
        <v xml:space="preserve"> </v>
      </c>
      <c r="V7" s="227" t="str">
        <f>IF(H7=0," ",IF(AND((H7&gt;=I7),(H7-I7&lt;='Variables Règlement'!$D$8)),"ok","Hors Fourchette"))</f>
        <v xml:space="preserve"> </v>
      </c>
      <c r="W7" s="228"/>
      <c r="X7" s="228" t="str">
        <f t="shared" si="0"/>
        <v xml:space="preserve"> </v>
      </c>
      <c r="Y7" s="228"/>
      <c r="Z7" s="228" t="str">
        <f t="shared" ref="Z7:Z29" si="5">IF(OR(J7=0,ISBLANK(K7))," ",IF(AND((J7&gt;=K7),K7&gt;=5),"ok","Hors Fourchette"))</f>
        <v xml:space="preserve"> </v>
      </c>
      <c r="AA7" s="295"/>
    </row>
    <row r="8" spans="1:28" ht="20.75" customHeight="1">
      <c r="A8" s="82">
        <v>3</v>
      </c>
      <c r="B8" s="93"/>
      <c r="C8" s="103"/>
      <c r="D8" s="103"/>
      <c r="E8" s="96"/>
      <c r="F8" s="298"/>
      <c r="G8" s="299"/>
      <c r="H8" s="163"/>
      <c r="I8" s="101"/>
      <c r="J8" s="102"/>
      <c r="K8" s="129"/>
      <c r="L8" s="30"/>
      <c r="M8" s="21" t="str">
        <f>IFERROR(VLOOKUP($F8,'Variables Règlement'!$A$4:$G$7,3,FALSE)," ")</f>
        <v xml:space="preserve"> </v>
      </c>
      <c r="N8" s="15" t="str">
        <f>IFERROR(VLOOKUP($F8,'Variables Règlement'!$A$4:$G$7,4,FALSE)," ")</f>
        <v xml:space="preserve"> </v>
      </c>
      <c r="O8" s="15" t="str">
        <f>IFERROR(VLOOKUP($F8,'Variables Règlement'!$A$4:$G$7,5,FALSE)," ")</f>
        <v xml:space="preserve"> </v>
      </c>
      <c r="P8" s="15" t="str">
        <f>IFERROR(VLOOKUP($F8,'Variables Règlement'!$A$4:$G$7,6,FALSE)," ")</f>
        <v xml:space="preserve"> </v>
      </c>
      <c r="Q8" s="140" t="str">
        <f>IFERROR(VLOOKUP($F8,'Variables Règlement'!$A$4:$G$7,7,FALSE)," ")</f>
        <v xml:space="preserve"> </v>
      </c>
      <c r="R8" s="46" t="str">
        <f t="shared" si="2"/>
        <v xml:space="preserve"> </v>
      </c>
      <c r="S8" s="45" t="str">
        <f t="shared" si="3"/>
        <v xml:space="preserve"> </v>
      </c>
      <c r="T8" s="45" t="str">
        <f t="shared" si="4"/>
        <v xml:space="preserve"> </v>
      </c>
      <c r="U8" s="147" t="str">
        <f t="shared" si="1"/>
        <v xml:space="preserve"> </v>
      </c>
      <c r="V8" s="227" t="str">
        <f>IF(H8=0," ",IF(AND((H8&gt;=I8),(H8-I8&lt;='Variables Règlement'!$D$8)),"ok","Hors Fourchette"))</f>
        <v xml:space="preserve"> </v>
      </c>
      <c r="W8" s="228"/>
      <c r="X8" s="228" t="str">
        <f t="shared" si="0"/>
        <v xml:space="preserve"> </v>
      </c>
      <c r="Y8" s="228"/>
      <c r="Z8" s="228" t="str">
        <f t="shared" si="5"/>
        <v xml:space="preserve"> </v>
      </c>
      <c r="AA8" s="295"/>
    </row>
    <row r="9" spans="1:28" ht="20.75" customHeight="1">
      <c r="A9" s="82">
        <v>4</v>
      </c>
      <c r="B9" s="93"/>
      <c r="C9" s="104"/>
      <c r="D9" s="104"/>
      <c r="E9" s="96"/>
      <c r="F9" s="225"/>
      <c r="G9" s="226"/>
      <c r="H9" s="163"/>
      <c r="I9" s="101"/>
      <c r="J9" s="102"/>
      <c r="K9" s="129"/>
      <c r="L9" s="30"/>
      <c r="M9" s="21" t="str">
        <f>IFERROR(VLOOKUP($F9,'Variables Règlement'!$A$4:$G$7,3,FALSE)," ")</f>
        <v xml:space="preserve"> </v>
      </c>
      <c r="N9" s="15" t="str">
        <f>IFERROR(VLOOKUP($F9,'Variables Règlement'!$A$4:$G$7,4,FALSE)," ")</f>
        <v xml:space="preserve"> </v>
      </c>
      <c r="O9" s="15" t="str">
        <f>IFERROR(VLOOKUP($F9,'Variables Règlement'!$A$4:$G$7,5,FALSE)," ")</f>
        <v xml:space="preserve"> </v>
      </c>
      <c r="P9" s="15" t="str">
        <f>IFERROR(VLOOKUP($F9,'Variables Règlement'!$A$4:$G$7,6,FALSE)," ")</f>
        <v xml:space="preserve"> </v>
      </c>
      <c r="Q9" s="140" t="str">
        <f>IFERROR(VLOOKUP($F9,'Variables Règlement'!$A$4:$G$7,7,FALSE)," ")</f>
        <v xml:space="preserve"> </v>
      </c>
      <c r="R9" s="46" t="str">
        <f t="shared" si="2"/>
        <v xml:space="preserve"> </v>
      </c>
      <c r="S9" s="45" t="str">
        <f t="shared" si="3"/>
        <v xml:space="preserve"> </v>
      </c>
      <c r="T9" s="45" t="str">
        <f t="shared" si="4"/>
        <v xml:space="preserve"> </v>
      </c>
      <c r="U9" s="147" t="str">
        <f t="shared" si="1"/>
        <v xml:space="preserve"> </v>
      </c>
      <c r="V9" s="227" t="str">
        <f>IF(H9=0," ",IF(AND((H9&gt;=I9),(H9-I9&lt;='Variables Règlement'!$D$8)),"ok","Hors Fourchette"))</f>
        <v xml:space="preserve"> </v>
      </c>
      <c r="W9" s="228"/>
      <c r="X9" s="228" t="str">
        <f t="shared" si="0"/>
        <v xml:space="preserve"> </v>
      </c>
      <c r="Y9" s="228"/>
      <c r="Z9" s="228" t="str">
        <f t="shared" si="5"/>
        <v xml:space="preserve"> </v>
      </c>
      <c r="AA9" s="295"/>
    </row>
    <row r="10" spans="1:28" ht="20.75" customHeight="1">
      <c r="A10" s="82">
        <v>5</v>
      </c>
      <c r="B10" s="93"/>
      <c r="C10" s="103"/>
      <c r="D10" s="103"/>
      <c r="E10" s="96"/>
      <c r="F10" s="225"/>
      <c r="G10" s="226"/>
      <c r="H10" s="163"/>
      <c r="I10" s="101"/>
      <c r="J10" s="102"/>
      <c r="K10" s="129"/>
      <c r="L10" s="30"/>
      <c r="M10" s="21" t="str">
        <f>IFERROR(VLOOKUP($F10,'Variables Règlement'!$A$4:$G$7,3,FALSE)," ")</f>
        <v xml:space="preserve"> </v>
      </c>
      <c r="N10" s="15" t="str">
        <f>IFERROR(VLOOKUP($F10,'Variables Règlement'!$A$4:$G$7,4,FALSE)," ")</f>
        <v xml:space="preserve"> </v>
      </c>
      <c r="O10" s="15" t="str">
        <f>IFERROR(VLOOKUP($F10,'Variables Règlement'!$A$4:$G$7,5,FALSE)," ")</f>
        <v xml:space="preserve"> </v>
      </c>
      <c r="P10" s="15" t="str">
        <f>IFERROR(VLOOKUP($F10,'Variables Règlement'!$A$4:$G$7,6,FALSE)," ")</f>
        <v xml:space="preserve"> </v>
      </c>
      <c r="Q10" s="140" t="str">
        <f>IFERROR(VLOOKUP($F10,'Variables Règlement'!$A$4:$G$7,7,FALSE)," ")</f>
        <v xml:space="preserve"> </v>
      </c>
      <c r="R10" s="46" t="str">
        <f t="shared" si="2"/>
        <v xml:space="preserve"> </v>
      </c>
      <c r="S10" s="45" t="str">
        <f t="shared" si="3"/>
        <v xml:space="preserve"> </v>
      </c>
      <c r="T10" s="45" t="str">
        <f t="shared" si="4"/>
        <v xml:space="preserve"> </v>
      </c>
      <c r="U10" s="147" t="str">
        <f t="shared" si="1"/>
        <v xml:space="preserve"> </v>
      </c>
      <c r="V10" s="227" t="str">
        <f>IF(H10=0," ",IF(AND((H10&gt;=I10),(H10-I10&lt;='Variables Règlement'!$D$8)),"ok","Hors Fourchette"))</f>
        <v xml:space="preserve"> </v>
      </c>
      <c r="W10" s="228"/>
      <c r="X10" s="228" t="str">
        <f t="shared" si="0"/>
        <v xml:space="preserve"> </v>
      </c>
      <c r="Y10" s="228"/>
      <c r="Z10" s="228" t="str">
        <f t="shared" si="5"/>
        <v xml:space="preserve"> </v>
      </c>
      <c r="AA10" s="295"/>
    </row>
    <row r="11" spans="1:28" ht="20.75" customHeight="1">
      <c r="A11" s="82">
        <v>6</v>
      </c>
      <c r="B11" s="93"/>
      <c r="C11" s="103"/>
      <c r="D11" s="103"/>
      <c r="E11" s="96"/>
      <c r="F11" s="225"/>
      <c r="G11" s="226"/>
      <c r="H11" s="163"/>
      <c r="I11" s="101"/>
      <c r="J11" s="102"/>
      <c r="K11" s="129"/>
      <c r="L11" s="30"/>
      <c r="M11" s="21" t="str">
        <f>IFERROR(VLOOKUP($F11,'Variables Règlement'!$A$4:$G$7,3,FALSE)," ")</f>
        <v xml:space="preserve"> </v>
      </c>
      <c r="N11" s="15" t="str">
        <f>IFERROR(VLOOKUP($F11,'Variables Règlement'!$A$4:$G$7,4,FALSE)," ")</f>
        <v xml:space="preserve"> </v>
      </c>
      <c r="O11" s="15" t="str">
        <f>IFERROR(VLOOKUP($F11,'Variables Règlement'!$A$4:$G$7,5,FALSE)," ")</f>
        <v xml:space="preserve"> </v>
      </c>
      <c r="P11" s="15" t="str">
        <f>IFERROR(VLOOKUP($F11,'Variables Règlement'!$A$4:$G$7,6,FALSE)," ")</f>
        <v xml:space="preserve"> </v>
      </c>
      <c r="Q11" s="140" t="str">
        <f>IFERROR(VLOOKUP($F11,'Variables Règlement'!$A$4:$G$7,7,FALSE)," ")</f>
        <v xml:space="preserve"> </v>
      </c>
      <c r="R11" s="46" t="str">
        <f t="shared" si="2"/>
        <v xml:space="preserve"> </v>
      </c>
      <c r="S11" s="45" t="str">
        <f t="shared" si="3"/>
        <v xml:space="preserve"> </v>
      </c>
      <c r="T11" s="45" t="str">
        <f t="shared" si="4"/>
        <v xml:space="preserve"> </v>
      </c>
      <c r="U11" s="147" t="str">
        <f t="shared" si="1"/>
        <v xml:space="preserve"> </v>
      </c>
      <c r="V11" s="227" t="str">
        <f>IF(H11=0," ",IF(AND((H11&gt;=I11),(H11-I11&lt;='Variables Règlement'!$D$8)),"ok","Hors Fourchette"))</f>
        <v xml:space="preserve"> </v>
      </c>
      <c r="W11" s="228"/>
      <c r="X11" s="228" t="str">
        <f t="shared" si="0"/>
        <v xml:space="preserve"> </v>
      </c>
      <c r="Y11" s="228"/>
      <c r="Z11" s="228" t="str">
        <f t="shared" si="5"/>
        <v xml:space="preserve"> </v>
      </c>
      <c r="AA11" s="295"/>
    </row>
    <row r="12" spans="1:28" ht="20.75" customHeight="1">
      <c r="A12" s="82">
        <v>7</v>
      </c>
      <c r="B12" s="93"/>
      <c r="C12" s="104"/>
      <c r="D12" s="104"/>
      <c r="E12" s="96"/>
      <c r="F12" s="225"/>
      <c r="G12" s="226"/>
      <c r="H12" s="163"/>
      <c r="I12" s="101"/>
      <c r="J12" s="102"/>
      <c r="K12" s="129"/>
      <c r="L12" s="30"/>
      <c r="M12" s="21" t="str">
        <f>IFERROR(VLOOKUP($F12,'Variables Règlement'!$A$4:$G$7,3,FALSE)," ")</f>
        <v xml:space="preserve"> </v>
      </c>
      <c r="N12" s="15" t="str">
        <f>IFERROR(VLOOKUP($F12,'Variables Règlement'!$A$4:$G$7,4,FALSE)," ")</f>
        <v xml:space="preserve"> </v>
      </c>
      <c r="O12" s="15" t="str">
        <f>IFERROR(VLOOKUP($F12,'Variables Règlement'!$A$4:$G$7,5,FALSE)," ")</f>
        <v xml:space="preserve"> </v>
      </c>
      <c r="P12" s="15" t="str">
        <f>IFERROR(VLOOKUP($F12,'Variables Règlement'!$A$4:$G$7,6,FALSE)," ")</f>
        <v xml:space="preserve"> </v>
      </c>
      <c r="Q12" s="140" t="str">
        <f>IFERROR(VLOOKUP($F12,'Variables Règlement'!$A$4:$G$7,7,FALSE)," ")</f>
        <v xml:space="preserve"> </v>
      </c>
      <c r="R12" s="46" t="str">
        <f t="shared" si="2"/>
        <v xml:space="preserve"> </v>
      </c>
      <c r="S12" s="45" t="str">
        <f t="shared" si="3"/>
        <v xml:space="preserve"> </v>
      </c>
      <c r="T12" s="45" t="str">
        <f t="shared" si="4"/>
        <v xml:space="preserve"> </v>
      </c>
      <c r="U12" s="147" t="str">
        <f t="shared" si="1"/>
        <v xml:space="preserve"> </v>
      </c>
      <c r="V12" s="227" t="str">
        <f>IF(H12=0," ",IF(AND((H12&gt;=I12),(H12-I12&lt;='Variables Règlement'!$D$8)),"ok","Hors Fourchette"))</f>
        <v xml:space="preserve"> </v>
      </c>
      <c r="W12" s="228"/>
      <c r="X12" s="228" t="str">
        <f t="shared" si="0"/>
        <v xml:space="preserve"> </v>
      </c>
      <c r="Y12" s="228"/>
      <c r="Z12" s="228" t="str">
        <f t="shared" si="5"/>
        <v xml:space="preserve"> </v>
      </c>
      <c r="AA12" s="295"/>
    </row>
    <row r="13" spans="1:28" ht="20.75" customHeight="1">
      <c r="A13" s="82">
        <v>8</v>
      </c>
      <c r="B13" s="93"/>
      <c r="C13" s="103"/>
      <c r="D13" s="103"/>
      <c r="E13" s="96"/>
      <c r="F13" s="225"/>
      <c r="G13" s="226"/>
      <c r="H13" s="163"/>
      <c r="I13" s="101"/>
      <c r="J13" s="102"/>
      <c r="K13" s="129"/>
      <c r="L13" s="30"/>
      <c r="M13" s="21" t="str">
        <f>IFERROR(VLOOKUP($F13,'Variables Règlement'!$A$4:$G$7,3,FALSE)," ")</f>
        <v xml:space="preserve"> </v>
      </c>
      <c r="N13" s="15" t="str">
        <f>IFERROR(VLOOKUP($F13,'Variables Règlement'!$A$4:$G$7,4,FALSE)," ")</f>
        <v xml:space="preserve"> </v>
      </c>
      <c r="O13" s="15" t="str">
        <f>IFERROR(VLOOKUP($F13,'Variables Règlement'!$A$4:$G$7,5,FALSE)," ")</f>
        <v xml:space="preserve"> </v>
      </c>
      <c r="P13" s="15" t="str">
        <f>IFERROR(VLOOKUP($F13,'Variables Règlement'!$A$4:$G$7,6,FALSE)," ")</f>
        <v xml:space="preserve"> </v>
      </c>
      <c r="Q13" s="140" t="str">
        <f>IFERROR(VLOOKUP($F13,'Variables Règlement'!$A$4:$G$7,7,FALSE)," ")</f>
        <v xml:space="preserve"> </v>
      </c>
      <c r="R13" s="46" t="str">
        <f t="shared" si="2"/>
        <v xml:space="preserve"> </v>
      </c>
      <c r="S13" s="45" t="str">
        <f t="shared" si="3"/>
        <v xml:space="preserve"> </v>
      </c>
      <c r="T13" s="45" t="str">
        <f t="shared" si="4"/>
        <v xml:space="preserve"> </v>
      </c>
      <c r="U13" s="147" t="str">
        <f t="shared" si="1"/>
        <v xml:space="preserve"> </v>
      </c>
      <c r="V13" s="227" t="str">
        <f>IF(H13=0," ",IF(AND((H13&gt;=I13),(H13-I13&lt;='Variables Règlement'!$D$8)),"ok","Hors Fourchette"))</f>
        <v xml:space="preserve"> </v>
      </c>
      <c r="W13" s="228"/>
      <c r="X13" s="228" t="str">
        <f t="shared" si="0"/>
        <v xml:space="preserve"> </v>
      </c>
      <c r="Y13" s="228"/>
      <c r="Z13" s="228" t="str">
        <f t="shared" si="5"/>
        <v xml:space="preserve"> </v>
      </c>
      <c r="AA13" s="295"/>
    </row>
    <row r="14" spans="1:28" ht="20.75" customHeight="1">
      <c r="A14" s="82">
        <v>9</v>
      </c>
      <c r="B14" s="93"/>
      <c r="C14" s="103"/>
      <c r="D14" s="103"/>
      <c r="E14" s="96"/>
      <c r="F14" s="225"/>
      <c r="G14" s="226"/>
      <c r="H14" s="163"/>
      <c r="I14" s="101"/>
      <c r="J14" s="102"/>
      <c r="K14" s="129"/>
      <c r="L14" s="30"/>
      <c r="M14" s="21" t="str">
        <f>IFERROR(VLOOKUP($F14,'Variables Règlement'!$A$4:$G$7,3,FALSE)," ")</f>
        <v xml:space="preserve"> </v>
      </c>
      <c r="N14" s="15" t="str">
        <f>IFERROR(VLOOKUP($F14,'Variables Règlement'!$A$4:$G$7,4,FALSE)," ")</f>
        <v xml:space="preserve"> </v>
      </c>
      <c r="O14" s="15" t="str">
        <f>IFERROR(VLOOKUP($F14,'Variables Règlement'!$A$4:$G$7,5,FALSE)," ")</f>
        <v xml:space="preserve"> </v>
      </c>
      <c r="P14" s="15" t="str">
        <f>IFERROR(VLOOKUP($F14,'Variables Règlement'!$A$4:$G$7,6,FALSE)," ")</f>
        <v xml:space="preserve"> </v>
      </c>
      <c r="Q14" s="140" t="str">
        <f>IFERROR(VLOOKUP($F14,'Variables Règlement'!$A$4:$G$7,7,FALSE)," ")</f>
        <v xml:space="preserve"> </v>
      </c>
      <c r="R14" s="46" t="str">
        <f t="shared" si="2"/>
        <v xml:space="preserve"> </v>
      </c>
      <c r="S14" s="45" t="str">
        <f t="shared" si="3"/>
        <v xml:space="preserve"> </v>
      </c>
      <c r="T14" s="45" t="str">
        <f t="shared" si="4"/>
        <v xml:space="preserve"> </v>
      </c>
      <c r="U14" s="147" t="str">
        <f t="shared" si="1"/>
        <v xml:space="preserve"> </v>
      </c>
      <c r="V14" s="227" t="str">
        <f>IF(H14=0," ",IF(AND((H14&gt;=I14),(H14-I14&lt;='Variables Règlement'!$D$8)),"ok","Hors Fourchette"))</f>
        <v xml:space="preserve"> </v>
      </c>
      <c r="W14" s="228"/>
      <c r="X14" s="228" t="str">
        <f t="shared" si="0"/>
        <v xml:space="preserve"> </v>
      </c>
      <c r="Y14" s="228"/>
      <c r="Z14" s="228" t="str">
        <f t="shared" si="5"/>
        <v xml:space="preserve"> </v>
      </c>
      <c r="AA14" s="295"/>
    </row>
    <row r="15" spans="1:28" ht="20.75" customHeight="1">
      <c r="A15" s="82">
        <v>10</v>
      </c>
      <c r="B15" s="93"/>
      <c r="C15" s="103"/>
      <c r="D15" s="103"/>
      <c r="E15" s="96"/>
      <c r="F15" s="225"/>
      <c r="G15" s="226"/>
      <c r="H15" s="163"/>
      <c r="I15" s="101"/>
      <c r="J15" s="102"/>
      <c r="K15" s="129"/>
      <c r="L15" s="30"/>
      <c r="M15" s="21" t="str">
        <f>IFERROR(VLOOKUP($F15,'Variables Règlement'!$A$4:$G$7,3,FALSE)," ")</f>
        <v xml:space="preserve"> </v>
      </c>
      <c r="N15" s="15" t="str">
        <f>IFERROR(VLOOKUP($F15,'Variables Règlement'!$A$4:$G$7,4,FALSE)," ")</f>
        <v xml:space="preserve"> </v>
      </c>
      <c r="O15" s="15" t="str">
        <f>IFERROR(VLOOKUP($F15,'Variables Règlement'!$A$4:$G$7,5,FALSE)," ")</f>
        <v xml:space="preserve"> </v>
      </c>
      <c r="P15" s="15" t="str">
        <f>IFERROR(VLOOKUP($F15,'Variables Règlement'!$A$4:$G$7,6,FALSE)," ")</f>
        <v xml:space="preserve"> </v>
      </c>
      <c r="Q15" s="140" t="str">
        <f>IFERROR(VLOOKUP($F15,'Variables Règlement'!$A$4:$G$7,7,FALSE)," ")</f>
        <v xml:space="preserve"> </v>
      </c>
      <c r="R15" s="46" t="str">
        <f t="shared" si="2"/>
        <v xml:space="preserve"> </v>
      </c>
      <c r="S15" s="45" t="str">
        <f t="shared" si="3"/>
        <v xml:space="preserve"> </v>
      </c>
      <c r="T15" s="45" t="str">
        <f t="shared" si="4"/>
        <v xml:space="preserve"> </v>
      </c>
      <c r="U15" s="147" t="str">
        <f t="shared" si="1"/>
        <v xml:space="preserve"> </v>
      </c>
      <c r="V15" s="227" t="str">
        <f>IF(H15=0," ",IF(AND((H15&gt;=I15),(H15-I15&lt;='Variables Règlement'!$D$8)),"ok","Hors Fourchette"))</f>
        <v xml:space="preserve"> </v>
      </c>
      <c r="W15" s="228"/>
      <c r="X15" s="228" t="str">
        <f t="shared" si="0"/>
        <v xml:space="preserve"> </v>
      </c>
      <c r="Y15" s="228"/>
      <c r="Z15" s="228" t="str">
        <f t="shared" si="5"/>
        <v xml:space="preserve"> </v>
      </c>
      <c r="AA15" s="295"/>
    </row>
    <row r="16" spans="1:28" ht="20.75" customHeight="1">
      <c r="A16" s="82">
        <v>11</v>
      </c>
      <c r="B16" s="93"/>
      <c r="C16" s="103"/>
      <c r="D16" s="103"/>
      <c r="E16" s="96"/>
      <c r="F16" s="225"/>
      <c r="G16" s="226"/>
      <c r="H16" s="163"/>
      <c r="I16" s="101"/>
      <c r="J16" s="102"/>
      <c r="K16" s="129"/>
      <c r="L16" s="30"/>
      <c r="M16" s="21" t="str">
        <f>IFERROR(VLOOKUP($F16,'Variables Règlement'!$A$4:$G$7,3,FALSE)," ")</f>
        <v xml:space="preserve"> </v>
      </c>
      <c r="N16" s="15" t="str">
        <f>IFERROR(VLOOKUP($F16,'Variables Règlement'!$A$4:$G$7,4,FALSE)," ")</f>
        <v xml:space="preserve"> </v>
      </c>
      <c r="O16" s="15" t="str">
        <f>IFERROR(VLOOKUP($F16,'Variables Règlement'!$A$4:$G$7,5,FALSE)," ")</f>
        <v xml:space="preserve"> </v>
      </c>
      <c r="P16" s="15" t="str">
        <f>IFERROR(VLOOKUP($F16,'Variables Règlement'!$A$4:$G$7,6,FALSE)," ")</f>
        <v xml:space="preserve"> </v>
      </c>
      <c r="Q16" s="140" t="str">
        <f>IFERROR(VLOOKUP($F16,'Variables Règlement'!$A$4:$G$7,7,FALSE)," ")</f>
        <v xml:space="preserve"> </v>
      </c>
      <c r="R16" s="46" t="str">
        <f t="shared" si="2"/>
        <v xml:space="preserve"> </v>
      </c>
      <c r="S16" s="45" t="str">
        <f t="shared" si="3"/>
        <v xml:space="preserve"> </v>
      </c>
      <c r="T16" s="45" t="str">
        <f t="shared" si="4"/>
        <v xml:space="preserve"> </v>
      </c>
      <c r="U16" s="147" t="str">
        <f t="shared" si="1"/>
        <v xml:space="preserve"> </v>
      </c>
      <c r="V16" s="227" t="str">
        <f>IF(H16=0," ",IF(AND((H16&gt;=I16),(H16-I16&lt;='Variables Règlement'!$D$8)),"ok","Hors Fourchette"))</f>
        <v xml:space="preserve"> </v>
      </c>
      <c r="W16" s="228"/>
      <c r="X16" s="228" t="str">
        <f t="shared" si="0"/>
        <v xml:space="preserve"> </v>
      </c>
      <c r="Y16" s="228"/>
      <c r="Z16" s="228" t="str">
        <f t="shared" si="5"/>
        <v xml:space="preserve"> </v>
      </c>
      <c r="AA16" s="295"/>
    </row>
    <row r="17" spans="1:198" ht="20.75" customHeight="1">
      <c r="A17" s="82">
        <v>12</v>
      </c>
      <c r="B17" s="93"/>
      <c r="C17" s="103"/>
      <c r="D17" s="103"/>
      <c r="E17" s="96"/>
      <c r="F17" s="225"/>
      <c r="G17" s="226"/>
      <c r="H17" s="163"/>
      <c r="I17" s="101"/>
      <c r="J17" s="102"/>
      <c r="K17" s="129"/>
      <c r="L17" s="30"/>
      <c r="M17" s="21" t="str">
        <f>IFERROR(VLOOKUP($F17,'Variables Règlement'!$A$4:$G$7,3,FALSE)," ")</f>
        <v xml:space="preserve"> </v>
      </c>
      <c r="N17" s="15" t="str">
        <f>IFERROR(VLOOKUP($F17,'Variables Règlement'!$A$4:$G$7,4,FALSE)," ")</f>
        <v xml:space="preserve"> </v>
      </c>
      <c r="O17" s="15" t="str">
        <f>IFERROR(VLOOKUP($F17,'Variables Règlement'!$A$4:$G$7,5,FALSE)," ")</f>
        <v xml:space="preserve"> </v>
      </c>
      <c r="P17" s="15" t="str">
        <f>IFERROR(VLOOKUP($F17,'Variables Règlement'!$A$4:$G$7,6,FALSE)," ")</f>
        <v xml:space="preserve"> </v>
      </c>
      <c r="Q17" s="140" t="str">
        <f>IFERROR(VLOOKUP($F17,'Variables Règlement'!$A$4:$G$7,7,FALSE)," ")</f>
        <v xml:space="preserve"> </v>
      </c>
      <c r="R17" s="46" t="str">
        <f t="shared" si="2"/>
        <v xml:space="preserve"> </v>
      </c>
      <c r="S17" s="45" t="str">
        <f t="shared" si="3"/>
        <v xml:space="preserve"> </v>
      </c>
      <c r="T17" s="45" t="str">
        <f t="shared" si="4"/>
        <v xml:space="preserve"> </v>
      </c>
      <c r="U17" s="147" t="str">
        <f t="shared" si="1"/>
        <v xml:space="preserve"> </v>
      </c>
      <c r="V17" s="227" t="str">
        <f>IF(H17=0," ",IF(AND((H17&gt;=I17),(H17-I17&lt;='Variables Règlement'!$D$8)),"ok","Hors Fourchette"))</f>
        <v xml:space="preserve"> </v>
      </c>
      <c r="W17" s="228"/>
      <c r="X17" s="228" t="str">
        <f t="shared" si="0"/>
        <v xml:space="preserve"> </v>
      </c>
      <c r="Y17" s="228"/>
      <c r="Z17" s="228" t="str">
        <f t="shared" si="5"/>
        <v xml:space="preserve"> </v>
      </c>
      <c r="AA17" s="295"/>
    </row>
    <row r="18" spans="1:198" ht="20.75" customHeight="1">
      <c r="A18" s="82">
        <v>13</v>
      </c>
      <c r="B18" s="93"/>
      <c r="C18" s="103"/>
      <c r="D18" s="103"/>
      <c r="E18" s="96"/>
      <c r="F18" s="225"/>
      <c r="G18" s="226"/>
      <c r="H18" s="163"/>
      <c r="I18" s="101"/>
      <c r="J18" s="102"/>
      <c r="K18" s="129"/>
      <c r="L18" s="30"/>
      <c r="M18" s="21" t="str">
        <f>IFERROR(VLOOKUP($F18,'Variables Règlement'!$A$4:$G$7,3,FALSE)," ")</f>
        <v xml:space="preserve"> </v>
      </c>
      <c r="N18" s="15" t="str">
        <f>IFERROR(VLOOKUP($F18,'Variables Règlement'!$A$4:$G$7,4,FALSE)," ")</f>
        <v xml:space="preserve"> </v>
      </c>
      <c r="O18" s="15" t="str">
        <f>IFERROR(VLOOKUP($F18,'Variables Règlement'!$A$4:$G$7,5,FALSE)," ")</f>
        <v xml:space="preserve"> </v>
      </c>
      <c r="P18" s="15" t="str">
        <f>IFERROR(VLOOKUP($F18,'Variables Règlement'!$A$4:$G$7,6,FALSE)," ")</f>
        <v xml:space="preserve"> </v>
      </c>
      <c r="Q18" s="140" t="str">
        <f>IFERROR(VLOOKUP($F18,'Variables Règlement'!$A$4:$G$7,7,FALSE)," ")</f>
        <v xml:space="preserve"> </v>
      </c>
      <c r="R18" s="46" t="str">
        <f t="shared" si="2"/>
        <v xml:space="preserve"> </v>
      </c>
      <c r="S18" s="45" t="str">
        <f t="shared" si="3"/>
        <v xml:space="preserve"> </v>
      </c>
      <c r="T18" s="45" t="str">
        <f t="shared" si="4"/>
        <v xml:space="preserve"> </v>
      </c>
      <c r="U18" s="147" t="str">
        <f t="shared" si="1"/>
        <v xml:space="preserve"> </v>
      </c>
      <c r="V18" s="227" t="str">
        <f>IF(H18=0," ",IF(AND((H18&gt;=I18),(H18-I18&lt;='Variables Règlement'!$D$8)),"ok","Hors Fourchette"))</f>
        <v xml:space="preserve"> </v>
      </c>
      <c r="W18" s="228"/>
      <c r="X18" s="228" t="str">
        <f t="shared" si="0"/>
        <v xml:space="preserve"> </v>
      </c>
      <c r="Y18" s="228"/>
      <c r="Z18" s="228" t="str">
        <f t="shared" si="5"/>
        <v xml:space="preserve"> </v>
      </c>
      <c r="AA18" s="295"/>
    </row>
    <row r="19" spans="1:198" ht="20" customHeight="1">
      <c r="A19" s="82">
        <v>14</v>
      </c>
      <c r="B19" s="93"/>
      <c r="C19" s="104"/>
      <c r="D19" s="104"/>
      <c r="E19" s="96"/>
      <c r="F19" s="225"/>
      <c r="G19" s="226"/>
      <c r="H19" s="163"/>
      <c r="I19" s="101"/>
      <c r="J19" s="102"/>
      <c r="K19" s="129"/>
      <c r="L19" s="30"/>
      <c r="M19" s="21" t="str">
        <f>IFERROR(VLOOKUP($F19,'Variables Règlement'!$A$4:$G$7,3,FALSE)," ")</f>
        <v xml:space="preserve"> </v>
      </c>
      <c r="N19" s="15" t="str">
        <f>IFERROR(VLOOKUP($F19,'Variables Règlement'!$A$4:$G$7,4,FALSE)," ")</f>
        <v xml:space="preserve"> </v>
      </c>
      <c r="O19" s="15" t="str">
        <f>IFERROR(VLOOKUP($F19,'Variables Règlement'!$A$4:$G$7,5,FALSE)," ")</f>
        <v xml:space="preserve"> </v>
      </c>
      <c r="P19" s="15" t="str">
        <f>IFERROR(VLOOKUP($F19,'Variables Règlement'!$A$4:$G$7,6,FALSE)," ")</f>
        <v xml:space="preserve"> </v>
      </c>
      <c r="Q19" s="140" t="str">
        <f>IFERROR(VLOOKUP($F19,'Variables Règlement'!$A$4:$G$7,7,FALSE)," ")</f>
        <v xml:space="preserve"> </v>
      </c>
      <c r="R19" s="46" t="str">
        <f t="shared" si="2"/>
        <v xml:space="preserve"> </v>
      </c>
      <c r="S19" s="45" t="str">
        <f t="shared" si="3"/>
        <v xml:space="preserve"> </v>
      </c>
      <c r="T19" s="45" t="str">
        <f t="shared" si="4"/>
        <v xml:space="preserve"> </v>
      </c>
      <c r="U19" s="147" t="str">
        <f t="shared" si="1"/>
        <v xml:space="preserve"> </v>
      </c>
      <c r="V19" s="227" t="str">
        <f>IF(H19=0," ",IF(AND((H19&gt;=I19),(H19-I19&lt;='Variables Règlement'!$D$8)),"ok","Hors Fourchette"))</f>
        <v xml:space="preserve"> </v>
      </c>
      <c r="W19" s="228"/>
      <c r="X19" s="228" t="str">
        <f t="shared" si="0"/>
        <v xml:space="preserve"> </v>
      </c>
      <c r="Y19" s="228"/>
      <c r="Z19" s="228" t="str">
        <f t="shared" si="5"/>
        <v xml:space="preserve"> </v>
      </c>
      <c r="AA19" s="295"/>
    </row>
    <row r="20" spans="1:198" ht="20.75" customHeight="1">
      <c r="A20" s="82">
        <v>15</v>
      </c>
      <c r="B20" s="93"/>
      <c r="C20" s="103"/>
      <c r="D20" s="103"/>
      <c r="E20" s="96"/>
      <c r="F20" s="225"/>
      <c r="G20" s="226"/>
      <c r="H20" s="163"/>
      <c r="I20" s="101"/>
      <c r="J20" s="102"/>
      <c r="K20" s="129"/>
      <c r="L20" s="30"/>
      <c r="M20" s="21" t="str">
        <f>IFERROR(VLOOKUP($F20,'Variables Règlement'!$A$4:$G$7,3,FALSE)," ")</f>
        <v xml:space="preserve"> </v>
      </c>
      <c r="N20" s="15" t="str">
        <f>IFERROR(VLOOKUP($F20,'Variables Règlement'!$A$4:$G$7,4,FALSE)," ")</f>
        <v xml:space="preserve"> </v>
      </c>
      <c r="O20" s="15" t="str">
        <f>IFERROR(VLOOKUP($F20,'Variables Règlement'!$A$4:$G$7,5,FALSE)," ")</f>
        <v xml:space="preserve"> </v>
      </c>
      <c r="P20" s="15" t="str">
        <f>IFERROR(VLOOKUP($F20,'Variables Règlement'!$A$4:$G$7,6,FALSE)," ")</f>
        <v xml:space="preserve"> </v>
      </c>
      <c r="Q20" s="140" t="str">
        <f>IFERROR(VLOOKUP($F20,'Variables Règlement'!$A$4:$G$7,7,FALSE)," ")</f>
        <v xml:space="preserve"> </v>
      </c>
      <c r="R20" s="46" t="str">
        <f t="shared" si="2"/>
        <v xml:space="preserve"> </v>
      </c>
      <c r="S20" s="45" t="str">
        <f t="shared" si="3"/>
        <v xml:space="preserve"> </v>
      </c>
      <c r="T20" s="45" t="str">
        <f t="shared" si="4"/>
        <v xml:space="preserve"> </v>
      </c>
      <c r="U20" s="147" t="str">
        <f t="shared" si="1"/>
        <v xml:space="preserve"> </v>
      </c>
      <c r="V20" s="227" t="str">
        <f>IF(H20=0," ",IF(AND((H20&gt;=I20),(H20-I20&lt;='Variables Règlement'!$D$8)),"ok","Hors Fourchette"))</f>
        <v xml:space="preserve"> </v>
      </c>
      <c r="W20" s="228"/>
      <c r="X20" s="228" t="str">
        <f t="shared" si="0"/>
        <v xml:space="preserve"> </v>
      </c>
      <c r="Y20" s="228"/>
      <c r="Z20" s="228" t="str">
        <f t="shared" si="5"/>
        <v xml:space="preserve"> </v>
      </c>
      <c r="AA20" s="295"/>
    </row>
    <row r="21" spans="1:198" ht="20.75" customHeight="1">
      <c r="A21" s="82">
        <v>16</v>
      </c>
      <c r="B21" s="93"/>
      <c r="C21" s="103"/>
      <c r="D21" s="103"/>
      <c r="E21" s="96"/>
      <c r="F21" s="225"/>
      <c r="G21" s="226"/>
      <c r="H21" s="163"/>
      <c r="I21" s="101"/>
      <c r="J21" s="102"/>
      <c r="K21" s="129"/>
      <c r="L21" s="30"/>
      <c r="M21" s="21" t="str">
        <f>IFERROR(VLOOKUP($F21,'Variables Règlement'!$A$4:$G$7,3,FALSE)," ")</f>
        <v xml:space="preserve"> </v>
      </c>
      <c r="N21" s="15" t="str">
        <f>IFERROR(VLOOKUP($F21,'Variables Règlement'!$A$4:$G$7,4,FALSE)," ")</f>
        <v xml:space="preserve"> </v>
      </c>
      <c r="O21" s="15" t="str">
        <f>IFERROR(VLOOKUP($F21,'Variables Règlement'!$A$4:$G$7,5,FALSE)," ")</f>
        <v xml:space="preserve"> </v>
      </c>
      <c r="P21" s="15" t="str">
        <f>IFERROR(VLOOKUP($F21,'Variables Règlement'!$A$4:$G$7,6,FALSE)," ")</f>
        <v xml:space="preserve"> </v>
      </c>
      <c r="Q21" s="140" t="str">
        <f>IFERROR(VLOOKUP($F21,'Variables Règlement'!$A$4:$G$7,7,FALSE)," ")</f>
        <v xml:space="preserve"> </v>
      </c>
      <c r="R21" s="46" t="str">
        <f t="shared" si="2"/>
        <v xml:space="preserve"> </v>
      </c>
      <c r="S21" s="45" t="str">
        <f t="shared" si="3"/>
        <v xml:space="preserve"> </v>
      </c>
      <c r="T21" s="45" t="str">
        <f t="shared" si="4"/>
        <v xml:space="preserve"> </v>
      </c>
      <c r="U21" s="147" t="str">
        <f t="shared" si="1"/>
        <v xml:space="preserve"> </v>
      </c>
      <c r="V21" s="227" t="str">
        <f>IF(H21=0," ",IF(AND((H21&gt;=I21),(H21-I21&lt;='Variables Règlement'!$D$8)),"ok","Hors Fourchette"))</f>
        <v xml:space="preserve"> </v>
      </c>
      <c r="W21" s="228"/>
      <c r="X21" s="228" t="str">
        <f t="shared" si="0"/>
        <v xml:space="preserve"> </v>
      </c>
      <c r="Y21" s="228"/>
      <c r="Z21" s="228" t="str">
        <f t="shared" si="5"/>
        <v xml:space="preserve"> </v>
      </c>
      <c r="AA21" s="295"/>
    </row>
    <row r="22" spans="1:198" ht="20.75" customHeight="1">
      <c r="A22" s="82">
        <v>17</v>
      </c>
      <c r="B22" s="93"/>
      <c r="C22" s="103"/>
      <c r="D22" s="103"/>
      <c r="E22" s="96"/>
      <c r="F22" s="225"/>
      <c r="G22" s="226"/>
      <c r="H22" s="163"/>
      <c r="I22" s="101"/>
      <c r="J22" s="102"/>
      <c r="K22" s="129"/>
      <c r="L22" s="30"/>
      <c r="M22" s="21" t="str">
        <f>IFERROR(VLOOKUP($F22,'Variables Règlement'!$A$4:$G$7,3,FALSE)," ")</f>
        <v xml:space="preserve"> </v>
      </c>
      <c r="N22" s="15" t="str">
        <f>IFERROR(VLOOKUP($F22,'Variables Règlement'!$A$4:$G$7,4,FALSE)," ")</f>
        <v xml:space="preserve"> </v>
      </c>
      <c r="O22" s="15" t="str">
        <f>IFERROR(VLOOKUP($F22,'Variables Règlement'!$A$4:$G$7,5,FALSE)," ")</f>
        <v xml:space="preserve"> </v>
      </c>
      <c r="P22" s="15" t="str">
        <f>IFERROR(VLOOKUP($F22,'Variables Règlement'!$A$4:$G$7,6,FALSE)," ")</f>
        <v xml:space="preserve"> </v>
      </c>
      <c r="Q22" s="140" t="str">
        <f>IFERROR(VLOOKUP($F22,'Variables Règlement'!$A$4:$G$7,7,FALSE)," ")</f>
        <v xml:space="preserve"> </v>
      </c>
      <c r="R22" s="46" t="str">
        <f t="shared" si="2"/>
        <v xml:space="preserve"> </v>
      </c>
      <c r="S22" s="45" t="str">
        <f t="shared" si="3"/>
        <v xml:space="preserve"> </v>
      </c>
      <c r="T22" s="45" t="str">
        <f t="shared" si="4"/>
        <v xml:space="preserve"> </v>
      </c>
      <c r="U22" s="147" t="str">
        <f t="shared" si="1"/>
        <v xml:space="preserve"> </v>
      </c>
      <c r="V22" s="227" t="str">
        <f>IF(H22=0," ",IF(AND((H22&gt;=I22),(H22-I22&lt;='Variables Règlement'!$D$8)),"ok","Hors Fourchette"))</f>
        <v xml:space="preserve"> </v>
      </c>
      <c r="W22" s="228"/>
      <c r="X22" s="228" t="str">
        <f t="shared" si="0"/>
        <v xml:space="preserve"> </v>
      </c>
      <c r="Y22" s="228"/>
      <c r="Z22" s="228" t="str">
        <f t="shared" si="5"/>
        <v xml:space="preserve"> </v>
      </c>
      <c r="AA22" s="295"/>
    </row>
    <row r="23" spans="1:198" ht="20.75" customHeight="1">
      <c r="A23" s="82">
        <v>18</v>
      </c>
      <c r="B23" s="93"/>
      <c r="C23" s="104"/>
      <c r="D23" s="104"/>
      <c r="E23" s="105"/>
      <c r="F23" s="225"/>
      <c r="G23" s="226"/>
      <c r="H23" s="163"/>
      <c r="I23" s="101"/>
      <c r="J23" s="102"/>
      <c r="K23" s="129"/>
      <c r="L23" s="30"/>
      <c r="M23" s="21" t="str">
        <f>IFERROR(VLOOKUP($F23,'Variables Règlement'!$A$4:$G$7,3,FALSE)," ")</f>
        <v xml:space="preserve"> </v>
      </c>
      <c r="N23" s="15" t="str">
        <f>IFERROR(VLOOKUP($F23,'Variables Règlement'!$A$4:$G$7,4,FALSE)," ")</f>
        <v xml:space="preserve"> </v>
      </c>
      <c r="O23" s="15" t="str">
        <f>IFERROR(VLOOKUP($F23,'Variables Règlement'!$A$4:$G$7,5,FALSE)," ")</f>
        <v xml:space="preserve"> </v>
      </c>
      <c r="P23" s="15" t="str">
        <f>IFERROR(VLOOKUP($F23,'Variables Règlement'!$A$4:$G$7,6,FALSE)," ")</f>
        <v xml:space="preserve"> </v>
      </c>
      <c r="Q23" s="140" t="str">
        <f>IFERROR(VLOOKUP($F23,'Variables Règlement'!$A$4:$G$7,7,FALSE)," ")</f>
        <v xml:space="preserve"> </v>
      </c>
      <c r="R23" s="46" t="str">
        <f t="shared" si="2"/>
        <v xml:space="preserve"> </v>
      </c>
      <c r="S23" s="45" t="str">
        <f t="shared" si="3"/>
        <v xml:space="preserve"> </v>
      </c>
      <c r="T23" s="45" t="str">
        <f t="shared" si="4"/>
        <v xml:space="preserve"> </v>
      </c>
      <c r="U23" s="147" t="str">
        <f t="shared" si="1"/>
        <v xml:space="preserve"> </v>
      </c>
      <c r="V23" s="227" t="str">
        <f>IF(H23=0," ",IF(AND((H23&gt;=I23),(H23-I23&lt;='Variables Règlement'!$D$8)),"ok","Hors Fourchette"))</f>
        <v xml:space="preserve"> </v>
      </c>
      <c r="W23" s="228"/>
      <c r="X23" s="228" t="str">
        <f t="shared" si="0"/>
        <v xml:space="preserve"> </v>
      </c>
      <c r="Y23" s="228"/>
      <c r="Z23" s="228" t="str">
        <f t="shared" si="5"/>
        <v xml:space="preserve"> </v>
      </c>
      <c r="AA23" s="295"/>
    </row>
    <row r="24" spans="1:198" ht="20.75" customHeight="1">
      <c r="A24" s="82">
        <v>19</v>
      </c>
      <c r="B24" s="93"/>
      <c r="C24" s="103"/>
      <c r="D24" s="103"/>
      <c r="E24" s="96"/>
      <c r="F24" s="225"/>
      <c r="G24" s="226"/>
      <c r="H24" s="163"/>
      <c r="I24" s="101"/>
      <c r="J24" s="102"/>
      <c r="K24" s="129"/>
      <c r="L24" s="30"/>
      <c r="M24" s="21" t="str">
        <f>IFERROR(VLOOKUP($F24,'Variables Règlement'!$A$4:$G$7,3,FALSE)," ")</f>
        <v xml:space="preserve"> </v>
      </c>
      <c r="N24" s="15" t="str">
        <f>IFERROR(VLOOKUP($F24,'Variables Règlement'!$A$4:$G$7,4,FALSE)," ")</f>
        <v xml:space="preserve"> </v>
      </c>
      <c r="O24" s="15" t="str">
        <f>IFERROR(VLOOKUP($F24,'Variables Règlement'!$A$4:$G$7,5,FALSE)," ")</f>
        <v xml:space="preserve"> </v>
      </c>
      <c r="P24" s="15" t="str">
        <f>IFERROR(VLOOKUP($F24,'Variables Règlement'!$A$4:$G$7,6,FALSE)," ")</f>
        <v xml:space="preserve"> </v>
      </c>
      <c r="Q24" s="140" t="str">
        <f>IFERROR(VLOOKUP($F24,'Variables Règlement'!$A$4:$G$7,7,FALSE)," ")</f>
        <v xml:space="preserve"> </v>
      </c>
      <c r="R24" s="46" t="str">
        <f t="shared" si="2"/>
        <v xml:space="preserve"> </v>
      </c>
      <c r="S24" s="45" t="str">
        <f t="shared" si="3"/>
        <v xml:space="preserve"> </v>
      </c>
      <c r="T24" s="45" t="str">
        <f t="shared" si="4"/>
        <v xml:space="preserve"> </v>
      </c>
      <c r="U24" s="147" t="str">
        <f t="shared" si="1"/>
        <v xml:space="preserve"> </v>
      </c>
      <c r="V24" s="227" t="str">
        <f>IF(H24=0," ",IF(AND((H24&gt;=I24),(H24-I24&lt;='Variables Règlement'!$D$8)),"ok","Hors Fourchette"))</f>
        <v xml:space="preserve"> </v>
      </c>
      <c r="W24" s="228"/>
      <c r="X24" s="228" t="str">
        <f t="shared" si="0"/>
        <v xml:space="preserve"> </v>
      </c>
      <c r="Y24" s="228"/>
      <c r="Z24" s="228" t="str">
        <f t="shared" si="5"/>
        <v xml:space="preserve"> </v>
      </c>
      <c r="AA24" s="295"/>
    </row>
    <row r="25" spans="1:198" ht="20.75" customHeight="1">
      <c r="A25" s="82">
        <v>20</v>
      </c>
      <c r="B25" s="93"/>
      <c r="C25" s="103"/>
      <c r="D25" s="103"/>
      <c r="E25" s="96"/>
      <c r="F25" s="225"/>
      <c r="G25" s="226"/>
      <c r="H25" s="163"/>
      <c r="I25" s="101"/>
      <c r="J25" s="102"/>
      <c r="K25" s="129"/>
      <c r="L25" s="30"/>
      <c r="M25" s="21" t="str">
        <f>IFERROR(VLOOKUP($F25,'Variables Règlement'!$A$4:$G$7,3,FALSE)," ")</f>
        <v xml:space="preserve"> </v>
      </c>
      <c r="N25" s="15" t="str">
        <f>IFERROR(VLOOKUP($F25,'Variables Règlement'!$A$4:$G$7,4,FALSE)," ")</f>
        <v xml:space="preserve"> </v>
      </c>
      <c r="O25" s="15" t="str">
        <f>IFERROR(VLOOKUP($F25,'Variables Règlement'!$A$4:$G$7,5,FALSE)," ")</f>
        <v xml:space="preserve"> </v>
      </c>
      <c r="P25" s="15" t="str">
        <f>IFERROR(VLOOKUP($F25,'Variables Règlement'!$A$4:$G$7,6,FALSE)," ")</f>
        <v xml:space="preserve"> </v>
      </c>
      <c r="Q25" s="140" t="str">
        <f>IFERROR(VLOOKUP($F25,'Variables Règlement'!$A$4:$G$7,7,FALSE)," ")</f>
        <v xml:space="preserve"> </v>
      </c>
      <c r="R25" s="46" t="str">
        <f t="shared" si="2"/>
        <v xml:space="preserve"> </v>
      </c>
      <c r="S25" s="45" t="str">
        <f t="shared" si="3"/>
        <v xml:space="preserve"> </v>
      </c>
      <c r="T25" s="45" t="str">
        <f t="shared" si="4"/>
        <v xml:space="preserve"> </v>
      </c>
      <c r="U25" s="147" t="str">
        <f t="shared" si="1"/>
        <v xml:space="preserve"> </v>
      </c>
      <c r="V25" s="227" t="str">
        <f>IF(H25=0," ",IF(AND((H25&gt;=I25),(H25-I25&lt;='Variables Règlement'!$D$8)),"ok","Hors Fourchette"))</f>
        <v xml:space="preserve"> </v>
      </c>
      <c r="W25" s="228"/>
      <c r="X25" s="228" t="str">
        <f t="shared" si="0"/>
        <v xml:space="preserve"> </v>
      </c>
      <c r="Y25" s="228"/>
      <c r="Z25" s="228" t="str">
        <f t="shared" si="5"/>
        <v xml:space="preserve"> </v>
      </c>
      <c r="AA25" s="295"/>
    </row>
    <row r="26" spans="1:198" ht="20.75" customHeight="1">
      <c r="A26" s="82">
        <v>21</v>
      </c>
      <c r="B26" s="93"/>
      <c r="C26" s="104"/>
      <c r="D26" s="104"/>
      <c r="E26" s="96"/>
      <c r="F26" s="225"/>
      <c r="G26" s="226"/>
      <c r="H26" s="163"/>
      <c r="I26" s="101"/>
      <c r="J26" s="102"/>
      <c r="K26" s="129"/>
      <c r="L26" s="30"/>
      <c r="M26" s="21" t="str">
        <f>IFERROR(VLOOKUP($F26,'Variables Règlement'!$A$4:$G$7,3,FALSE)," ")</f>
        <v xml:space="preserve"> </v>
      </c>
      <c r="N26" s="15" t="str">
        <f>IFERROR(VLOOKUP($F26,'Variables Règlement'!$A$4:$G$7,4,FALSE)," ")</f>
        <v xml:space="preserve"> </v>
      </c>
      <c r="O26" s="15" t="str">
        <f>IFERROR(VLOOKUP($F26,'Variables Règlement'!$A$4:$G$7,5,FALSE)," ")</f>
        <v xml:space="preserve"> </v>
      </c>
      <c r="P26" s="15" t="str">
        <f>IFERROR(VLOOKUP($F26,'Variables Règlement'!$A$4:$G$7,6,FALSE)," ")</f>
        <v xml:space="preserve"> </v>
      </c>
      <c r="Q26" s="140" t="str">
        <f>IFERROR(VLOOKUP($F26,'Variables Règlement'!$A$4:$G$7,7,FALSE)," ")</f>
        <v xml:space="preserve"> </v>
      </c>
      <c r="R26" s="46" t="str">
        <f t="shared" si="2"/>
        <v xml:space="preserve"> </v>
      </c>
      <c r="S26" s="45" t="str">
        <f t="shared" si="3"/>
        <v xml:space="preserve"> </v>
      </c>
      <c r="T26" s="45" t="str">
        <f t="shared" si="4"/>
        <v xml:space="preserve"> </v>
      </c>
      <c r="U26" s="147" t="str">
        <f t="shared" si="1"/>
        <v xml:space="preserve"> </v>
      </c>
      <c r="V26" s="227" t="str">
        <f>IF(H26=0," ",IF(AND((H26&gt;=I26),(H26-I26&lt;='Variables Règlement'!$D$8)),"ok","Hors Fourchette"))</f>
        <v xml:space="preserve"> </v>
      </c>
      <c r="W26" s="228"/>
      <c r="X26" s="228" t="str">
        <f t="shared" si="0"/>
        <v xml:space="preserve"> </v>
      </c>
      <c r="Y26" s="228"/>
      <c r="Z26" s="228" t="str">
        <f t="shared" si="5"/>
        <v xml:space="preserve"> </v>
      </c>
      <c r="AA26" s="295"/>
    </row>
    <row r="27" spans="1:198" ht="20.75" customHeight="1">
      <c r="A27" s="82">
        <v>22</v>
      </c>
      <c r="B27" s="93"/>
      <c r="C27" s="103"/>
      <c r="D27" s="103"/>
      <c r="E27" s="96"/>
      <c r="F27" s="225"/>
      <c r="G27" s="226"/>
      <c r="H27" s="163"/>
      <c r="I27" s="101"/>
      <c r="J27" s="102"/>
      <c r="K27" s="129"/>
      <c r="L27" s="30"/>
      <c r="M27" s="21" t="str">
        <f>IFERROR(VLOOKUP($F27,'Variables Règlement'!$A$4:$G$7,3,FALSE)," ")</f>
        <v xml:space="preserve"> </v>
      </c>
      <c r="N27" s="15" t="str">
        <f>IFERROR(VLOOKUP($F27,'Variables Règlement'!$A$4:$G$7,4,FALSE)," ")</f>
        <v xml:space="preserve"> </v>
      </c>
      <c r="O27" s="15" t="str">
        <f>IFERROR(VLOOKUP($F27,'Variables Règlement'!$A$4:$G$7,5,FALSE)," ")</f>
        <v xml:space="preserve"> </v>
      </c>
      <c r="P27" s="15" t="str">
        <f>IFERROR(VLOOKUP($F27,'Variables Règlement'!$A$4:$G$7,6,FALSE)," ")</f>
        <v xml:space="preserve"> </v>
      </c>
      <c r="Q27" s="140" t="str">
        <f>IFERROR(VLOOKUP($F27,'Variables Règlement'!$A$4:$G$7,7,FALSE)," ")</f>
        <v xml:space="preserve"> </v>
      </c>
      <c r="R27" s="46" t="str">
        <f t="shared" si="2"/>
        <v xml:space="preserve"> </v>
      </c>
      <c r="S27" s="45" t="str">
        <f t="shared" si="3"/>
        <v xml:space="preserve"> </v>
      </c>
      <c r="T27" s="45" t="str">
        <f t="shared" si="4"/>
        <v xml:space="preserve"> </v>
      </c>
      <c r="U27" s="147" t="str">
        <f t="shared" si="1"/>
        <v xml:space="preserve"> </v>
      </c>
      <c r="V27" s="227" t="str">
        <f>IF(H27=0," ",IF(AND((H27&gt;=I27),(H27-I27&lt;='Variables Règlement'!$D$8)),"ok","Hors Fourchette"))</f>
        <v xml:space="preserve"> </v>
      </c>
      <c r="W27" s="228"/>
      <c r="X27" s="228" t="str">
        <f t="shared" si="0"/>
        <v xml:space="preserve"> </v>
      </c>
      <c r="Y27" s="228"/>
      <c r="Z27" s="228" t="str">
        <f t="shared" si="5"/>
        <v xml:space="preserve"> </v>
      </c>
      <c r="AA27" s="295"/>
    </row>
    <row r="28" spans="1:198" ht="20.75" customHeight="1">
      <c r="A28" s="82">
        <v>23</v>
      </c>
      <c r="B28" s="93"/>
      <c r="C28" s="103"/>
      <c r="D28" s="103"/>
      <c r="E28" s="96"/>
      <c r="F28" s="225"/>
      <c r="G28" s="226"/>
      <c r="H28" s="163"/>
      <c r="I28" s="101"/>
      <c r="J28" s="102"/>
      <c r="K28" s="129"/>
      <c r="L28" s="30"/>
      <c r="M28" s="21" t="str">
        <f>IFERROR(VLOOKUP($F28,'Variables Règlement'!$A$4:$G$7,3,FALSE)," ")</f>
        <v xml:space="preserve"> </v>
      </c>
      <c r="N28" s="15" t="str">
        <f>IFERROR(VLOOKUP($F28,'Variables Règlement'!$A$4:$G$7,4,FALSE)," ")</f>
        <v xml:space="preserve"> </v>
      </c>
      <c r="O28" s="15" t="str">
        <f>IFERROR(VLOOKUP($F28,'Variables Règlement'!$A$4:$G$7,5,FALSE)," ")</f>
        <v xml:space="preserve"> </v>
      </c>
      <c r="P28" s="15" t="str">
        <f>IFERROR(VLOOKUP($F28,'Variables Règlement'!$A$4:$G$7,6,FALSE)," ")</f>
        <v xml:space="preserve"> </v>
      </c>
      <c r="Q28" s="140" t="str">
        <f>IFERROR(VLOOKUP($F28,'Variables Règlement'!$A$4:$G$7,7,FALSE)," ")</f>
        <v xml:space="preserve"> </v>
      </c>
      <c r="R28" s="46" t="str">
        <f t="shared" si="2"/>
        <v xml:space="preserve"> </v>
      </c>
      <c r="S28" s="45" t="str">
        <f t="shared" si="3"/>
        <v xml:space="preserve"> </v>
      </c>
      <c r="T28" s="45" t="str">
        <f t="shared" si="4"/>
        <v xml:space="preserve"> </v>
      </c>
      <c r="U28" s="147" t="str">
        <f t="shared" si="1"/>
        <v xml:space="preserve"> </v>
      </c>
      <c r="V28" s="227" t="str">
        <f>IF(H28=0," ",IF(AND((H28&gt;=I28),(H28-I28&lt;='Variables Règlement'!$D$8)),"ok","Hors Fourchette"))</f>
        <v xml:space="preserve"> </v>
      </c>
      <c r="W28" s="228"/>
      <c r="X28" s="228" t="str">
        <f t="shared" si="0"/>
        <v xml:space="preserve"> </v>
      </c>
      <c r="Y28" s="228"/>
      <c r="Z28" s="228" t="str">
        <f t="shared" si="5"/>
        <v xml:space="preserve"> </v>
      </c>
      <c r="AA28" s="295"/>
    </row>
    <row r="29" spans="1:198" ht="20.75" customHeight="1" thickBot="1">
      <c r="A29" s="83">
        <v>24</v>
      </c>
      <c r="B29" s="94"/>
      <c r="C29" s="106"/>
      <c r="D29" s="106"/>
      <c r="E29" s="107"/>
      <c r="F29" s="231"/>
      <c r="G29" s="232"/>
      <c r="H29" s="164"/>
      <c r="I29" s="108"/>
      <c r="J29" s="109"/>
      <c r="K29" s="130"/>
      <c r="L29" s="30"/>
      <c r="M29" s="22" t="str">
        <f>IFERROR(VLOOKUP($F29,'Variables Règlement'!$A$4:$G$7,3,FALSE)," ")</f>
        <v xml:space="preserve"> </v>
      </c>
      <c r="N29" s="23" t="str">
        <f>IFERROR(VLOOKUP($F29,'Variables Règlement'!$A$4:$G$7,4,FALSE)," ")</f>
        <v xml:space="preserve"> </v>
      </c>
      <c r="O29" s="23" t="str">
        <f>IFERROR(VLOOKUP($F29,'Variables Règlement'!$A$4:$G$7,5,FALSE)," ")</f>
        <v xml:space="preserve"> </v>
      </c>
      <c r="P29" s="23" t="str">
        <f>IFERROR(VLOOKUP($F29,'Variables Règlement'!$A$4:$G$7,6,FALSE)," ")</f>
        <v xml:space="preserve"> </v>
      </c>
      <c r="Q29" s="141" t="str">
        <f>IFERROR(VLOOKUP($F29,'Variables Règlement'!$A$4:$G$7,7,FALSE)," ")</f>
        <v xml:space="preserve"> </v>
      </c>
      <c r="R29" s="47" t="str">
        <f t="shared" si="2"/>
        <v xml:space="preserve"> </v>
      </c>
      <c r="S29" s="48" t="str">
        <f t="shared" si="3"/>
        <v xml:space="preserve"> </v>
      </c>
      <c r="T29" s="48" t="str">
        <f t="shared" si="4"/>
        <v xml:space="preserve"> </v>
      </c>
      <c r="U29" s="148" t="str">
        <f t="shared" si="1"/>
        <v xml:space="preserve"> </v>
      </c>
      <c r="V29" s="233" t="str">
        <f>IF(H29=0," ",IF(AND((H29&gt;=I29),(H29-I29&lt;='Variables Règlement'!$D$8)),"ok","Hors Fourchette"))</f>
        <v xml:space="preserve"> </v>
      </c>
      <c r="W29" s="234"/>
      <c r="X29" s="234" t="str">
        <f t="shared" si="0"/>
        <v xml:space="preserve"> </v>
      </c>
      <c r="Y29" s="234"/>
      <c r="Z29" s="234" t="str">
        <f t="shared" si="5"/>
        <v xml:space="preserve"> </v>
      </c>
      <c r="AA29" s="300"/>
    </row>
    <row r="30" spans="1:198" ht="19.75" customHeight="1" thickBot="1">
      <c r="A30" s="32"/>
      <c r="B30" s="32"/>
      <c r="C30" s="33"/>
      <c r="D30" s="33"/>
      <c r="E30" s="33"/>
      <c r="F30" s="32"/>
      <c r="H30" s="27"/>
      <c r="I30" s="27"/>
      <c r="J30" s="27"/>
      <c r="K30" s="27"/>
      <c r="L30" s="31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</row>
    <row r="31" spans="1:198" ht="27" customHeight="1" thickBot="1">
      <c r="C31" s="32"/>
      <c r="D31" s="235" t="s">
        <v>21</v>
      </c>
      <c r="E31" s="236"/>
      <c r="F31" s="34" t="s">
        <v>9</v>
      </c>
      <c r="G31" s="36" t="s">
        <v>10</v>
      </c>
      <c r="H31" s="37" t="s">
        <v>22</v>
      </c>
      <c r="I31" s="38" t="s">
        <v>22</v>
      </c>
      <c r="J31" s="39" t="s">
        <v>22</v>
      </c>
      <c r="K31" s="124" t="s">
        <v>22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</row>
    <row r="32" spans="1:198" ht="27.25" customHeight="1" thickBot="1">
      <c r="C32" s="87" t="str">
        <f>'Variables Règlement'!A4</f>
        <v>Groupe 4</v>
      </c>
      <c r="D32" s="237">
        <f>'Variables Règlement'!B4</f>
        <v>6</v>
      </c>
      <c r="E32" s="238"/>
      <c r="F32" s="62">
        <f>COUNTIF($F6:$F29,C32)</f>
        <v>0</v>
      </c>
      <c r="G32" s="44" t="str">
        <f>IF(F32=D32,"ok","manque")</f>
        <v>manque</v>
      </c>
      <c r="H32" s="41" t="str">
        <f ca="1">IFERROR(AVERAGEIF(F6:G29,C32,H6:H29)," ")</f>
        <v xml:space="preserve"> </v>
      </c>
      <c r="I32" s="42" t="str">
        <f>IFERROR(AVERAGEIF(F6:F29,C32,I6:I29)," ")</f>
        <v xml:space="preserve"> </v>
      </c>
      <c r="J32" s="43" t="str">
        <f>IFERROR(AVERAGEIF(F6:F29,C32,J6:J29)," ")</f>
        <v xml:space="preserve"> </v>
      </c>
      <c r="K32" s="125" t="str">
        <f>IFERROR(AVERAGEIF(F6:F29,C32,K6:K29)," ")</f>
        <v xml:space="preserve"> </v>
      </c>
      <c r="M32" s="17"/>
      <c r="N32" s="241" t="s">
        <v>66</v>
      </c>
      <c r="O32" s="242"/>
      <c r="P32" s="242"/>
      <c r="Q32" s="242"/>
      <c r="R32" s="242"/>
      <c r="S32" s="242"/>
      <c r="T32" s="242"/>
      <c r="U32" s="242"/>
      <c r="V32" s="242"/>
      <c r="W32" s="243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</row>
    <row r="33" spans="3:198" ht="20.75" customHeight="1" thickBot="1">
      <c r="C33" s="88" t="str">
        <f>'Variables Règlement'!A5</f>
        <v>Groupe 3</v>
      </c>
      <c r="D33" s="239">
        <f>'Variables Règlement'!B5</f>
        <v>8</v>
      </c>
      <c r="E33" s="240"/>
      <c r="F33" s="63">
        <f>COUNTIF($F6:$F29,C33)</f>
        <v>0</v>
      </c>
      <c r="G33" s="64" t="str">
        <f>IF(F33=D33,"ok","manque")</f>
        <v>manque</v>
      </c>
      <c r="H33" s="65" t="str">
        <f>IFERROR(AVERAGEIF($F6:$F29,C33,H6:H29)," ")</f>
        <v xml:space="preserve"> </v>
      </c>
      <c r="I33" s="66" t="str">
        <f>IFERROR(AVERAGEIF($F6:$F29,C33,I6:I29)," ")</f>
        <v xml:space="preserve"> </v>
      </c>
      <c r="J33" s="67" t="str">
        <f>IFERROR(AVERAGEIF($F6:$F29,C33,J6:J29)," ")</f>
        <v xml:space="preserve"> </v>
      </c>
      <c r="K33" s="126" t="str">
        <f>IFERROR(AVERAGEIF($F6:$F29,C33,K6:K29)," ")</f>
        <v xml:space="preserve"> </v>
      </c>
      <c r="M33" s="17"/>
      <c r="N33" s="244"/>
      <c r="O33" s="245"/>
      <c r="P33" s="245"/>
      <c r="Q33" s="245"/>
      <c r="R33" s="245"/>
      <c r="S33" s="245"/>
      <c r="T33" s="245"/>
      <c r="U33" s="245"/>
      <c r="V33" s="245"/>
      <c r="W33" s="246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</row>
    <row r="34" spans="3:198" ht="20.75" customHeight="1" thickBot="1">
      <c r="C34" s="89" t="str">
        <f>'Variables Règlement'!A6</f>
        <v>Groupe 2</v>
      </c>
      <c r="D34" s="250">
        <f>'Variables Règlement'!B6</f>
        <v>6</v>
      </c>
      <c r="E34" s="251"/>
      <c r="F34" s="62">
        <f>COUNTIF($F6:$F29,C34)</f>
        <v>0</v>
      </c>
      <c r="G34" s="44" t="str">
        <f>IF(F34=D34,"ok","manque")</f>
        <v>manque</v>
      </c>
      <c r="H34" s="41" t="str">
        <f>IFERROR(AVERAGEIF($F6:$F29,C34,H6:H29)," ")</f>
        <v xml:space="preserve"> </v>
      </c>
      <c r="I34" s="42" t="str">
        <f>IFERROR(AVERAGEIF($F6:$F29,C34,I6:I29)," ")</f>
        <v xml:space="preserve"> </v>
      </c>
      <c r="J34" s="43" t="str">
        <f>IFERROR(AVERAGEIF($F6:$F29,C34,J6:J29)," ")</f>
        <v xml:space="preserve"> </v>
      </c>
      <c r="K34" s="125" t="str">
        <f>IFERROR(AVERAGEIF($F6:$F29,C34,K6:K29)," ")</f>
        <v xml:space="preserve"> </v>
      </c>
      <c r="M34" s="17"/>
      <c r="N34" s="247"/>
      <c r="O34" s="248"/>
      <c r="P34" s="248"/>
      <c r="Q34" s="248"/>
      <c r="R34" s="248"/>
      <c r="S34" s="248"/>
      <c r="T34" s="248"/>
      <c r="U34" s="248"/>
      <c r="V34" s="248"/>
      <c r="W34" s="249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</row>
    <row r="35" spans="3:198" ht="20.75" customHeight="1" thickBot="1">
      <c r="C35" s="90" t="str">
        <f>'Variables Règlement'!A7</f>
        <v>Groupe 1</v>
      </c>
      <c r="D35" s="252">
        <f>'Variables Règlement'!B7</f>
        <v>4</v>
      </c>
      <c r="E35" s="253"/>
      <c r="F35" s="68">
        <f>COUNTIF($F6:$F29,C35)</f>
        <v>0</v>
      </c>
      <c r="G35" s="69" t="str">
        <f>IF(F35=D35,"ok","manque")</f>
        <v>manque</v>
      </c>
      <c r="H35" s="24" t="str">
        <f>IFERROR(AVERAGEIF($F6:$F29,C35,H6:H29)," ")</f>
        <v xml:space="preserve"> </v>
      </c>
      <c r="I35" s="25" t="str">
        <f>IFERROR(AVERAGEIF($F6:$F29,C35,I6:I29)," ")</f>
        <v xml:space="preserve"> </v>
      </c>
      <c r="J35" s="26" t="str">
        <f>IFERROR(AVERAGEIF($F6:$F29,C35,J6:J29)," ")</f>
        <v xml:space="preserve"> </v>
      </c>
      <c r="K35" s="127" t="str">
        <f>IFERROR(AVERAGEIF($F6:$F29,C35,K6:K29)," ")</f>
        <v xml:space="preserve"> 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</row>
    <row r="36" spans="3:198" ht="20.75" customHeight="1" thickBot="1">
      <c r="C36" s="35"/>
      <c r="D36" s="254">
        <f>SUM(D32:D35)</f>
        <v>24</v>
      </c>
      <c r="E36" s="255"/>
      <c r="F36" s="17"/>
      <c r="H36" s="37" t="s">
        <v>8</v>
      </c>
      <c r="I36" s="38" t="s">
        <v>8</v>
      </c>
      <c r="J36" s="39" t="s">
        <v>8</v>
      </c>
      <c r="K36" s="124" t="s">
        <v>8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</row>
    <row r="37" spans="3:198" ht="20" customHeight="1" thickBot="1">
      <c r="F37"/>
      <c r="H37" s="41">
        <f>SUM(H6:H29)</f>
        <v>0</v>
      </c>
      <c r="I37" s="42">
        <f>SUM(I6:I29)</f>
        <v>0</v>
      </c>
      <c r="J37" s="43">
        <f>SUM(J6:J29)</f>
        <v>0</v>
      </c>
      <c r="K37" s="125">
        <f>SUM(K6:K29)</f>
        <v>0</v>
      </c>
    </row>
    <row r="38" spans="3:198" ht="20" customHeight="1" thickBot="1">
      <c r="D38" s="256" t="s">
        <v>23</v>
      </c>
      <c r="E38" s="257"/>
      <c r="F38" s="60">
        <f>'Variables Règlement'!C9</f>
        <v>630</v>
      </c>
      <c r="G38" s="61">
        <f>'Variables Règlement'!D9</f>
        <v>670</v>
      </c>
      <c r="H38" s="44" t="str">
        <f>IF(AND(H37&gt;=F38,H37&lt;=G38),"ok","manque")</f>
        <v>manque</v>
      </c>
    </row>
    <row r="39" spans="3:198" ht="20" customHeight="1" thickBot="1">
      <c r="D39" s="258" t="s">
        <v>32</v>
      </c>
      <c r="E39" s="259"/>
      <c r="F39" s="60">
        <f>'Variables Règlement'!C10</f>
        <v>490</v>
      </c>
      <c r="G39" s="61">
        <f>'Variables Règlement'!D10</f>
        <v>520</v>
      </c>
      <c r="I39" s="44" t="str">
        <f>IF(AND(I37&gt;=F39,I37&lt;=G39),"ok","manque")</f>
        <v>manque</v>
      </c>
    </row>
    <row r="40" spans="3:198" ht="20" customHeight="1" thickBot="1">
      <c r="D40" s="229" t="s">
        <v>33</v>
      </c>
      <c r="E40" s="230"/>
      <c r="F40" s="60">
        <f>'Variables Règlement'!C11</f>
        <v>350</v>
      </c>
      <c r="G40" s="61">
        <f>'Variables Règlement'!D11</f>
        <v>370</v>
      </c>
      <c r="J40" s="44" t="str">
        <f>IF(AND(J37&gt;=F40,J37&lt;=G40),"ok","manque")</f>
        <v>manque</v>
      </c>
    </row>
    <row r="41" spans="3:198" ht="20" customHeight="1" thickBot="1">
      <c r="D41" s="280" t="s">
        <v>71</v>
      </c>
      <c r="E41" s="281"/>
      <c r="F41" s="158">
        <f>'Variables Règlement'!C12</f>
        <v>120</v>
      </c>
      <c r="G41" s="159">
        <f>'Variables Règlement'!D12</f>
        <v>370</v>
      </c>
      <c r="K41" s="44" t="str">
        <f>IF(AND(K37&gt;=F41,K37&lt;=G41),"ok","manque")</f>
        <v>manque</v>
      </c>
    </row>
  </sheetData>
  <sheetProtection sheet="1" selectLockedCells="1"/>
  <mergeCells count="122">
    <mergeCell ref="Z27:AA27"/>
    <mergeCell ref="Z28:AA28"/>
    <mergeCell ref="Z29:AA29"/>
    <mergeCell ref="V2:AA3"/>
    <mergeCell ref="Z22:AA22"/>
    <mergeCell ref="Z23:AA23"/>
    <mergeCell ref="Z24:AA24"/>
    <mergeCell ref="Z25:AA25"/>
    <mergeCell ref="Z26:AA26"/>
    <mergeCell ref="Z17:AA17"/>
    <mergeCell ref="Z18:AA18"/>
    <mergeCell ref="Z19:AA19"/>
    <mergeCell ref="Z20:AA20"/>
    <mergeCell ref="Z21:AA21"/>
    <mergeCell ref="X8:Y8"/>
    <mergeCell ref="D41:E41"/>
    <mergeCell ref="H2:K3"/>
    <mergeCell ref="M2:Q2"/>
    <mergeCell ref="R2:U3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F6:G6"/>
    <mergeCell ref="V6:W6"/>
    <mergeCell ref="X6:Y6"/>
    <mergeCell ref="F7:G7"/>
    <mergeCell ref="V7:W7"/>
    <mergeCell ref="X7:Y7"/>
    <mergeCell ref="F8:G8"/>
    <mergeCell ref="V8:W8"/>
    <mergeCell ref="A1:X1"/>
    <mergeCell ref="A2:A4"/>
    <mergeCell ref="B2:B4"/>
    <mergeCell ref="C2:C4"/>
    <mergeCell ref="D2:D4"/>
    <mergeCell ref="E2:E4"/>
    <mergeCell ref="F2:G4"/>
    <mergeCell ref="F5:G5"/>
    <mergeCell ref="V5:W5"/>
    <mergeCell ref="X5:Y5"/>
    <mergeCell ref="F9:G9"/>
    <mergeCell ref="V9:W9"/>
    <mergeCell ref="X9:Y9"/>
    <mergeCell ref="F10:G10"/>
    <mergeCell ref="V10:W10"/>
    <mergeCell ref="X10:Y10"/>
    <mergeCell ref="F11:G11"/>
    <mergeCell ref="V11:W11"/>
    <mergeCell ref="X11:Y11"/>
    <mergeCell ref="F12:G12"/>
    <mergeCell ref="V12:W12"/>
    <mergeCell ref="X12:Y12"/>
    <mergeCell ref="F13:G13"/>
    <mergeCell ref="V13:W13"/>
    <mergeCell ref="X13:Y13"/>
    <mergeCell ref="F14:G14"/>
    <mergeCell ref="V14:W14"/>
    <mergeCell ref="X14:Y14"/>
    <mergeCell ref="F15:G15"/>
    <mergeCell ref="V15:W15"/>
    <mergeCell ref="X15:Y15"/>
    <mergeCell ref="F16:G16"/>
    <mergeCell ref="V16:W16"/>
    <mergeCell ref="X16:Y16"/>
    <mergeCell ref="F17:G17"/>
    <mergeCell ref="V17:W17"/>
    <mergeCell ref="X17:Y17"/>
    <mergeCell ref="F18:G18"/>
    <mergeCell ref="V18:W18"/>
    <mergeCell ref="X18:Y18"/>
    <mergeCell ref="F19:G19"/>
    <mergeCell ref="V19:W19"/>
    <mergeCell ref="X19:Y19"/>
    <mergeCell ref="F20:G20"/>
    <mergeCell ref="V20:W20"/>
    <mergeCell ref="X20:Y20"/>
    <mergeCell ref="F21:G21"/>
    <mergeCell ref="V21:W21"/>
    <mergeCell ref="X21:Y21"/>
    <mergeCell ref="F22:G22"/>
    <mergeCell ref="V22:W22"/>
    <mergeCell ref="X22:Y22"/>
    <mergeCell ref="F23:G23"/>
    <mergeCell ref="V23:W23"/>
    <mergeCell ref="X23:Y23"/>
    <mergeCell ref="F24:G24"/>
    <mergeCell ref="V24:W24"/>
    <mergeCell ref="X24:Y24"/>
    <mergeCell ref="F25:G25"/>
    <mergeCell ref="V25:W25"/>
    <mergeCell ref="X25:Y25"/>
    <mergeCell ref="F26:G26"/>
    <mergeCell ref="V26:W26"/>
    <mergeCell ref="X26:Y26"/>
    <mergeCell ref="F27:G27"/>
    <mergeCell ref="V27:W27"/>
    <mergeCell ref="X27:Y27"/>
    <mergeCell ref="F28:G28"/>
    <mergeCell ref="V28:W28"/>
    <mergeCell ref="X28:Y28"/>
    <mergeCell ref="D40:E40"/>
    <mergeCell ref="F29:G29"/>
    <mergeCell ref="V29:W29"/>
    <mergeCell ref="X29:Y29"/>
    <mergeCell ref="D31:E31"/>
    <mergeCell ref="D32:E32"/>
    <mergeCell ref="D33:E33"/>
    <mergeCell ref="N32:W34"/>
    <mergeCell ref="D34:E34"/>
    <mergeCell ref="D35:E35"/>
    <mergeCell ref="D36:E36"/>
    <mergeCell ref="D38:E38"/>
    <mergeCell ref="D39:E39"/>
  </mergeCells>
  <conditionalFormatting sqref="A6:E29">
    <cfRule type="expression" dxfId="62" priority="47">
      <formula>$F6=$C$32</formula>
    </cfRule>
    <cfRule type="expression" dxfId="61" priority="46">
      <formula>$F6=$C$33</formula>
    </cfRule>
    <cfRule type="expression" dxfId="60" priority="45">
      <formula>$F6=$C$34</formula>
    </cfRule>
    <cfRule type="expression" dxfId="59" priority="44" stopIfTrue="1">
      <formula>$F6=$C$35</formula>
    </cfRule>
  </conditionalFormatting>
  <conditionalFormatting sqref="B2:B4">
    <cfRule type="expression" dxfId="58" priority="33">
      <formula>COUNTIF(B6:B29,1)&gt;4</formula>
    </cfRule>
  </conditionalFormatting>
  <conditionalFormatting sqref="B6:B29">
    <cfRule type="expression" dxfId="57" priority="32" stopIfTrue="1">
      <formula>AND(B6=1,COUNTIF($B$6:$B$29,1)&gt;4)</formula>
    </cfRule>
  </conditionalFormatting>
  <conditionalFormatting sqref="F5:G5">
    <cfRule type="expression" dxfId="56" priority="96">
      <formula>AND($F5&lt;&gt;"",NOT(OR(     AND($F5="Groupe 1",#REF!&gt;=9000),     AND($F5="Groupe 2",#REF!&gt;=5000,#REF!&lt;9000),     AND($F5="Groupe 3",#REF!&gt;=2000,#REF!&lt;5000),     AND($F5="Groupe 4",#REF!&gt;=300,#REF!&lt;2000) )))</formula>
    </cfRule>
    <cfRule type="expression" dxfId="55" priority="97">
      <formula>OR(     AND($F5="Groupe 1",#REF!&gt;=9000),     AND($F5="Groupe 2",#REF!&gt;=5000,#REF!&lt;9000),     AND($F5="Groupe 3",#REF!&gt;=2000,#REF!&lt;5000),     AND($F5="Groupe 4",#REF!&gt;=300,#REF!&lt;2000) )</formula>
    </cfRule>
  </conditionalFormatting>
  <conditionalFormatting sqref="F6:G29">
    <cfRule type="expression" dxfId="54" priority="3" stopIfTrue="1">
      <formula>$F6=$C$35</formula>
    </cfRule>
    <cfRule type="expression" dxfId="53" priority="4">
      <formula>$F6=$C$34</formula>
    </cfRule>
    <cfRule type="expression" dxfId="52" priority="5">
      <formula>$F6=$C$33</formula>
    </cfRule>
    <cfRule type="expression" dxfId="51" priority="6">
      <formula>$F6=$C$32</formula>
    </cfRule>
  </conditionalFormatting>
  <conditionalFormatting sqref="K6:K29">
    <cfRule type="expression" dxfId="42" priority="1" stopIfTrue="1">
      <formula>J6&gt;20</formula>
    </cfRule>
  </conditionalFormatting>
  <conditionalFormatting sqref="R5:U29">
    <cfRule type="containsText" dxfId="39" priority="38" operator="containsText" text="VRAI">
      <formula>NOT(ISERROR(SEARCH("VRAI",R5)))</formula>
    </cfRule>
    <cfRule type="containsText" dxfId="38" priority="39" stopIfTrue="1" operator="containsText" text="FAUX">
      <formula>NOT(ISERROR(FIND(UPPER("FAUX"),UPPER(R5))))</formula>
      <formula>"FAUX"</formula>
    </cfRule>
  </conditionalFormatting>
  <conditionalFormatting sqref="V5:V29 X5:X29">
    <cfRule type="containsText" dxfId="36" priority="30" operator="containsText" text="ok">
      <formula>NOT(ISERROR(SEARCH("ok",V5)))</formula>
    </cfRule>
  </conditionalFormatting>
  <conditionalFormatting sqref="Z5:Z29">
    <cfRule type="containsText" dxfId="34" priority="7" operator="containsText" text="ok">
      <formula>NOT(ISERROR(SEARCH("ok",Z5)))</formula>
    </cfRule>
  </conditionalFormatting>
  <pageMargins left="0.98425196850393704" right="0.98425196850393704" top="0.98425196850393704" bottom="0.98425196850393704" header="0.23622047244094491" footer="0.23622047244094491"/>
  <pageSetup scale="54" orientation="landscape"/>
  <headerFooter>
    <oddFooter>&amp;C&amp;"Helvetica Neue,Regular"&amp;12&amp;K000000&amp;P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43" operator="notContains" id="{CA5A78B4-8CFC-9348-A025-4AE17186CDF0}">
            <xm:f>ISERROR(SEARCH("ok",G32))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14:cfRule type="containsText" priority="42" stopIfTrue="1" operator="containsText" id="{054CF77D-3F0A-FC41-90F8-2C4C170D23A8}">
            <xm:f>NOT(ISERROR(SEARCH("ok",G32)))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G32:G35</xm:sqref>
        </x14:conditionalFormatting>
        <x14:conditionalFormatting xmlns:xm="http://schemas.microsoft.com/office/excel/2006/main">
          <x14:cfRule type="notContainsText" priority="37" operator="notContains" id="{3A3F9057-E668-5948-8643-AC460CAB5D98}">
            <xm:f>ISERROR(SEARCH("ok",H38))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14:cfRule type="containsText" priority="36" stopIfTrue="1" operator="containsText" id="{30F7181F-9F26-B547-82BF-864C090E5200}">
            <xm:f>NOT(ISERROR(SEARCH("ok",H38)))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notContainsText" priority="35" operator="notContains" id="{927ED36D-0DA4-0449-B89E-EB8AEF2154A4}">
            <xm:f>ISERROR(SEARCH("ok",I39))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14:cfRule type="containsText" priority="34" stopIfTrue="1" operator="containsText" id="{552D048F-87AA-1342-937F-7F3E2B423336}">
            <xm:f>NOT(ISERROR(SEARCH("ok",I39)))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ontainsText" priority="40" stopIfTrue="1" operator="containsText" id="{6997EA9A-A4B1-3B4C-9220-457A99B17E95}">
            <xm:f>NOT(ISERROR(SEARCH("ok",J40)))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41" operator="notContains" id="{6B957C2F-4CAC-7043-9E50-82649808DAC9}">
            <xm:f>ISERROR(SEARCH("ok",J40))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notContainsText" priority="10" operator="notContains" id="{74100C50-8BD0-1E46-8799-79888D67D683}">
            <xm:f>ISERROR(SEARCH("ok",K41))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14:cfRule type="containsText" priority="9" stopIfTrue="1" operator="containsText" id="{F3943560-A078-E340-8CDE-14153AC4223D}">
            <xm:f>NOT(ISERROR(SEARCH("ok",K41)))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K41</xm:sqref>
        </x14:conditionalFormatting>
        <x14:conditionalFormatting xmlns:xm="http://schemas.microsoft.com/office/excel/2006/main">
          <x14:cfRule type="containsText" priority="31" operator="containsText" id="{2A75B66C-325C-3A43-A6FB-1DADDB1D776D}">
            <xm:f>NOT(ISERROR(SEARCH("Hors",V5)))</xm:f>
            <xm:f>"Hors"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V5:V29 X5:X29</xm:sqref>
        </x14:conditionalFormatting>
        <x14:conditionalFormatting xmlns:xm="http://schemas.microsoft.com/office/excel/2006/main">
          <x14:cfRule type="containsText" priority="8" operator="containsText" id="{CB5BF460-A1D9-6548-9D94-D0B32247BF0A}">
            <xm:f>NOT(ISERROR(SEARCH("Hors",Z5)))</xm:f>
            <xm:f>"Hors"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Z5:Z29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E1A7A36-AF59-A346-A071-60C3EBAD1D8F}">
          <x14:formula1>
            <xm:f>'Variables Règlement'!$H$10:$H$11</xm:f>
          </x14:formula1>
          <xm:sqref>B5:B29</xm:sqref>
        </x14:dataValidation>
        <x14:dataValidation type="list" allowBlank="1" showInputMessage="1" showErrorMessage="1" xr:uid="{6C054964-C081-9F42-BCE8-2DCC954EF79E}">
          <x14:formula1>
            <xm:f>'Variables Règlement'!$E$8:$E$11</xm:f>
          </x14:formula1>
          <xm:sqref>E5:E29</xm:sqref>
        </x14:dataValidation>
        <x14:dataValidation type="list" showInputMessage="1" showErrorMessage="1" xr:uid="{855DF5B7-E88C-C341-B5B4-065F67C9AA92}">
          <x14:formula1>
            <xm:f>'Variables Règlement'!$A$4:$A$7</xm:f>
          </x14:formula1>
          <xm:sqref>L7:L29</xm:sqref>
        </x14:dataValidation>
        <x14:dataValidation type="list" allowBlank="1" showErrorMessage="1" xr:uid="{27AB2B55-52AA-D547-BD4C-E9B92FE07D4F}">
          <x14:formula1>
            <xm:f>'Variables Règlement'!$A$4:$A$7</xm:f>
          </x14:formula1>
          <xm:sqref>L6 F5</xm:sqref>
        </x14:dataValidation>
        <x14:dataValidation type="list" allowBlank="1" showInputMessage="1" showErrorMessage="1" xr:uid="{94262F71-1ED0-0F41-9A79-9288683FB906}">
          <x14:formula1>
            <xm:f>'Variables Règlement'!$A$4:$A$7</xm:f>
          </x14:formula1>
          <xm:sqref>F6:G29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432FF"/>
    <pageSetUpPr fitToPage="1"/>
  </sheetPr>
  <dimension ref="A1:HF41"/>
  <sheetViews>
    <sheetView showGridLines="0" zoomScaleNormal="75" workbookViewId="0">
      <pane xSplit="1" ySplit="4" topLeftCell="B8" activePane="bottomRight" state="frozen"/>
      <selection pane="topRight"/>
      <selection pane="bottomLeft"/>
      <selection pane="bottomRight" activeCell="E16" sqref="E16"/>
    </sheetView>
  </sheetViews>
  <sheetFormatPr baseColWidth="10" defaultColWidth="16.33203125" defaultRowHeight="20" customHeight="1"/>
  <cols>
    <col min="1" max="1" width="10.33203125" style="1" customWidth="1"/>
    <col min="2" max="2" width="6.1640625" style="1" customWidth="1"/>
    <col min="3" max="3" width="25.5" style="1" customWidth="1"/>
    <col min="4" max="4" width="16" style="1" customWidth="1"/>
    <col min="5" max="5" width="15" style="1" customWidth="1"/>
    <col min="6" max="6" width="8" style="1" bestFit="1" customWidth="1"/>
    <col min="7" max="7" width="7.33203125" bestFit="1" customWidth="1"/>
    <col min="8" max="11" width="7.6640625" style="1" bestFit="1" customWidth="1"/>
    <col min="12" max="12" width="2" style="1" customWidth="1"/>
    <col min="13" max="14" width="5.5" style="1" bestFit="1" customWidth="1"/>
    <col min="15" max="15" width="4.5" style="1" bestFit="1" customWidth="1"/>
    <col min="16" max="16" width="5" style="1" bestFit="1" customWidth="1"/>
    <col min="17" max="17" width="5" style="1" customWidth="1"/>
    <col min="18" max="18" width="5.5" style="1" bestFit="1" customWidth="1"/>
    <col min="19" max="19" width="4.1640625" style="1" bestFit="1" customWidth="1"/>
    <col min="20" max="20" width="5" style="1" bestFit="1" customWidth="1"/>
    <col min="21" max="21" width="5" style="1" customWidth="1"/>
    <col min="22" max="22" width="5.5" style="1" bestFit="1" customWidth="1"/>
    <col min="23" max="23" width="4.1640625" style="1" bestFit="1" customWidth="1"/>
    <col min="24" max="24" width="4.83203125" style="17" customWidth="1"/>
    <col min="25" max="25" width="5" style="17" bestFit="1" customWidth="1"/>
    <col min="26" max="26" width="4.83203125" style="17" customWidth="1"/>
    <col min="27" max="27" width="5" style="17" bestFit="1" customWidth="1"/>
    <col min="28" max="28" width="3.6640625" style="17" customWidth="1"/>
    <col min="29" max="29" width="6" style="17" customWidth="1"/>
    <col min="30" max="30" width="5.1640625" style="17" customWidth="1"/>
    <col min="31" max="31" width="7.33203125" style="17" customWidth="1"/>
    <col min="32" max="32" width="4.83203125" style="17" customWidth="1"/>
    <col min="33" max="33" width="4.6640625" style="17" customWidth="1"/>
    <col min="34" max="34" width="4.5" style="17" customWidth="1"/>
    <col min="35" max="35" width="5.5" style="17" customWidth="1"/>
    <col min="36" max="36" width="5.83203125" style="17" customWidth="1"/>
    <col min="37" max="37" width="4.83203125" style="17" bestFit="1" customWidth="1"/>
    <col min="38" max="38" width="10.1640625" style="17" bestFit="1" customWidth="1"/>
    <col min="39" max="39" width="7.33203125" style="17" customWidth="1"/>
    <col min="40" max="40" width="7.6640625" style="17" bestFit="1" customWidth="1"/>
    <col min="41" max="41" width="9.6640625" style="17" customWidth="1"/>
    <col min="42" max="42" width="7.33203125" style="17" customWidth="1"/>
    <col min="43" max="43" width="7.1640625" style="17" customWidth="1"/>
    <col min="46" max="214" width="16.33203125" style="17"/>
    <col min="215" max="16384" width="16.33203125" style="1"/>
  </cols>
  <sheetData>
    <row r="1" spans="1:43" ht="27.75" customHeight="1" thickBot="1">
      <c r="A1" s="335" t="str">
        <f>Organisateur!A1</f>
        <v>Lieu - date - numéro projet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AC1" s="328" t="s">
        <v>37</v>
      </c>
      <c r="AD1" s="329"/>
      <c r="AE1" s="329"/>
      <c r="AF1" s="329"/>
      <c r="AG1" s="329"/>
      <c r="AH1" s="329"/>
      <c r="AI1" s="329"/>
      <c r="AJ1" s="329"/>
      <c r="AK1" s="329"/>
      <c r="AL1" s="330"/>
      <c r="AM1" s="95"/>
      <c r="AN1" s="95"/>
      <c r="AO1" s="95"/>
      <c r="AP1" s="95"/>
      <c r="AQ1" s="95"/>
    </row>
    <row r="2" spans="1:43" ht="27.75" customHeight="1" thickBot="1">
      <c r="A2" s="261" t="s">
        <v>4</v>
      </c>
      <c r="B2" s="264" t="s">
        <v>64</v>
      </c>
      <c r="C2" s="264" t="s">
        <v>24</v>
      </c>
      <c r="D2" s="267" t="s">
        <v>57</v>
      </c>
      <c r="E2" s="267" t="s">
        <v>58</v>
      </c>
      <c r="F2" s="270" t="s">
        <v>63</v>
      </c>
      <c r="G2" s="271"/>
      <c r="H2" s="282" t="s">
        <v>20</v>
      </c>
      <c r="I2" s="283"/>
      <c r="J2" s="283"/>
      <c r="K2" s="284"/>
      <c r="L2" s="28"/>
      <c r="M2" s="288" t="s">
        <v>25</v>
      </c>
      <c r="N2" s="289"/>
      <c r="O2" s="289"/>
      <c r="P2" s="289"/>
      <c r="Q2" s="290"/>
      <c r="R2" s="288" t="s">
        <v>27</v>
      </c>
      <c r="S2" s="289"/>
      <c r="T2" s="289"/>
      <c r="U2" s="289"/>
      <c r="V2" s="288" t="s">
        <v>26</v>
      </c>
      <c r="W2" s="289"/>
      <c r="X2" s="289"/>
      <c r="Y2" s="289"/>
      <c r="Z2" s="289"/>
      <c r="AA2" s="290"/>
      <c r="AC2" s="322"/>
      <c r="AD2" s="323"/>
      <c r="AE2" s="332" t="s">
        <v>38</v>
      </c>
      <c r="AF2" s="333"/>
      <c r="AG2" s="333"/>
      <c r="AH2" s="333"/>
      <c r="AI2" s="333"/>
      <c r="AJ2" s="334"/>
      <c r="AK2" s="309" t="s">
        <v>52</v>
      </c>
      <c r="AL2" s="310"/>
      <c r="AM2" s="304" t="s">
        <v>53</v>
      </c>
      <c r="AN2" s="305"/>
      <c r="AO2" s="304" t="s">
        <v>48</v>
      </c>
      <c r="AP2" s="308"/>
      <c r="AQ2" s="305"/>
    </row>
    <row r="3" spans="1:43" ht="32.75" customHeight="1" thickBot="1">
      <c r="A3" s="262"/>
      <c r="B3" s="265"/>
      <c r="C3" s="265"/>
      <c r="D3" s="268"/>
      <c r="E3" s="268"/>
      <c r="F3" s="272"/>
      <c r="G3" s="273"/>
      <c r="H3" s="285"/>
      <c r="I3" s="286"/>
      <c r="J3" s="286"/>
      <c r="K3" s="287"/>
      <c r="L3" s="28"/>
      <c r="M3" s="131" t="s">
        <v>1</v>
      </c>
      <c r="N3" s="132" t="s">
        <v>1</v>
      </c>
      <c r="O3" s="133" t="s">
        <v>2</v>
      </c>
      <c r="P3" s="134" t="s">
        <v>3</v>
      </c>
      <c r="Q3" s="135" t="s">
        <v>70</v>
      </c>
      <c r="R3" s="291"/>
      <c r="S3" s="292"/>
      <c r="T3" s="292"/>
      <c r="U3" s="292"/>
      <c r="V3" s="301"/>
      <c r="W3" s="302"/>
      <c r="X3" s="302"/>
      <c r="Y3" s="302"/>
      <c r="Z3" s="302"/>
      <c r="AA3" s="303"/>
      <c r="AC3" s="324" t="s">
        <v>39</v>
      </c>
      <c r="AD3" s="324" t="s">
        <v>54</v>
      </c>
      <c r="AE3" s="313" t="s">
        <v>45</v>
      </c>
      <c r="AF3" s="314"/>
      <c r="AG3" s="314" t="s">
        <v>46</v>
      </c>
      <c r="AH3" s="314"/>
      <c r="AI3" s="314" t="s">
        <v>47</v>
      </c>
      <c r="AJ3" s="315"/>
      <c r="AK3" s="311"/>
      <c r="AL3" s="312"/>
      <c r="AM3" s="306"/>
      <c r="AN3" s="307"/>
      <c r="AO3" s="316" t="s">
        <v>51</v>
      </c>
      <c r="AP3" s="318" t="s">
        <v>50</v>
      </c>
      <c r="AQ3" s="320" t="s">
        <v>49</v>
      </c>
    </row>
    <row r="4" spans="1:43" ht="15" customHeight="1" thickBot="1">
      <c r="A4" s="263"/>
      <c r="B4" s="266"/>
      <c r="C4" s="266"/>
      <c r="D4" s="269"/>
      <c r="E4" s="269"/>
      <c r="F4" s="274"/>
      <c r="G4" s="275"/>
      <c r="H4" s="37" t="s">
        <v>1</v>
      </c>
      <c r="I4" s="38" t="s">
        <v>2</v>
      </c>
      <c r="J4" s="39" t="s">
        <v>3</v>
      </c>
      <c r="K4" s="152" t="s">
        <v>70</v>
      </c>
      <c r="L4" s="29"/>
      <c r="M4" s="136" t="s">
        <v>5</v>
      </c>
      <c r="N4" s="137" t="s">
        <v>6</v>
      </c>
      <c r="O4" s="137" t="s">
        <v>6</v>
      </c>
      <c r="P4" s="137" t="s">
        <v>6</v>
      </c>
      <c r="Q4" s="138" t="s">
        <v>6</v>
      </c>
      <c r="R4" s="142" t="s">
        <v>1</v>
      </c>
      <c r="S4" s="143" t="s">
        <v>2</v>
      </c>
      <c r="T4" s="144" t="s">
        <v>3</v>
      </c>
      <c r="U4" s="167" t="s">
        <v>70</v>
      </c>
      <c r="V4" s="37" t="s">
        <v>1</v>
      </c>
      <c r="W4" s="168" t="s">
        <v>2</v>
      </c>
      <c r="X4" s="51" t="s">
        <v>2</v>
      </c>
      <c r="Y4" s="39" t="s">
        <v>3</v>
      </c>
      <c r="Z4" s="144" t="s">
        <v>3</v>
      </c>
      <c r="AA4" s="145" t="s">
        <v>70</v>
      </c>
      <c r="AC4" s="325"/>
      <c r="AD4" s="325"/>
      <c r="AE4" s="75" t="s">
        <v>40</v>
      </c>
      <c r="AF4" s="76" t="s">
        <v>41</v>
      </c>
      <c r="AG4" s="76" t="s">
        <v>40</v>
      </c>
      <c r="AH4" s="76" t="s">
        <v>41</v>
      </c>
      <c r="AI4" s="76" t="s">
        <v>40</v>
      </c>
      <c r="AJ4" s="77" t="s">
        <v>41</v>
      </c>
      <c r="AK4" s="80">
        <v>0.25</v>
      </c>
      <c r="AL4" s="81" t="s">
        <v>56</v>
      </c>
      <c r="AM4" s="78" t="s">
        <v>42</v>
      </c>
      <c r="AN4" s="79" t="s">
        <v>43</v>
      </c>
      <c r="AO4" s="317"/>
      <c r="AP4" s="319"/>
      <c r="AQ4" s="321"/>
    </row>
    <row r="5" spans="1:43" ht="19.75" customHeight="1" thickBot="1">
      <c r="A5" s="175" t="s">
        <v>34</v>
      </c>
      <c r="B5" s="176">
        <v>2</v>
      </c>
      <c r="C5" s="177" t="s">
        <v>7</v>
      </c>
      <c r="D5" s="178" t="s">
        <v>65</v>
      </c>
      <c r="E5" s="179" t="s">
        <v>60</v>
      </c>
      <c r="F5" s="338" t="s">
        <v>28</v>
      </c>
      <c r="G5" s="339"/>
      <c r="H5" s="180">
        <v>45</v>
      </c>
      <c r="I5" s="181">
        <v>30</v>
      </c>
      <c r="J5" s="182">
        <v>25</v>
      </c>
      <c r="K5" s="183">
        <v>19</v>
      </c>
      <c r="L5" s="29"/>
      <c r="M5" s="185">
        <f>IFERROR(VLOOKUP($F5,'Variables Règlement'!$A$4:$F$7,3,FALSE)," ")</f>
        <v>10</v>
      </c>
      <c r="N5" s="186">
        <f>IFERROR(VLOOKUP($F5,'Variables Règlement'!$A$4:$F$7,4,FALSE)," ")</f>
        <v>45</v>
      </c>
      <c r="O5" s="186">
        <f>IFERROR(VLOOKUP($F5,'Variables Règlement'!$A$4:$F$7,5,FALSE)," ")</f>
        <v>30</v>
      </c>
      <c r="P5" s="186">
        <f>IFERROR(VLOOKUP($F5,'Variables Règlement'!$A$4:$F$7,6,FALSE)," ")</f>
        <v>25</v>
      </c>
      <c r="Q5" s="187">
        <f>IFERROR(VLOOKUP($F5,'Variables Règlement'!$A$4:$G$7,7,FALSE)," ")</f>
        <v>20</v>
      </c>
      <c r="R5" s="188" t="b">
        <f>IF(F5=0," ",IF(H5=0," ",AND(H5&gt;=M5,H5&lt;=N5)))</f>
        <v>1</v>
      </c>
      <c r="S5" s="189" t="b">
        <f>IF(F5=0," ",IF(I5=0," ",AND(I5&gt;=5,I5&lt;=O5)))</f>
        <v>1</v>
      </c>
      <c r="T5" s="189" t="b">
        <f>IF(J5=0," ",AND(J5&gt;=5,J5&lt;=P5))</f>
        <v>1</v>
      </c>
      <c r="U5" s="190" t="b">
        <f>IF(K5=0," ",AND(K5&gt;=5,K5&lt;=Q5))</f>
        <v>1</v>
      </c>
      <c r="V5" s="340" t="str">
        <f>IF(H5=0," ",IF(AND((H5&gt;=I5),(H5-I5&lt;='Variables Règlement'!$D$8)),"ok","Hors Fourchette"))</f>
        <v>ok</v>
      </c>
      <c r="W5" s="331"/>
      <c r="X5" s="331" t="str">
        <f>IF(I5=0," ",IF(AND((I5&gt;=J5),(I5-J5&lt;=15),J5&gt;=5),"ok","Hors Fourchette"))</f>
        <v>ok</v>
      </c>
      <c r="Y5" s="331"/>
      <c r="Z5" s="345" t="str">
        <f>IF(J5=0," ",IF(AND((J5&gt;=K5),(J5-K5&lt;=15),K5&gt;=5),"ok","Hors Fourchette"))</f>
        <v>ok</v>
      </c>
      <c r="AA5" s="346"/>
      <c r="AC5" s="191" t="s">
        <v>55</v>
      </c>
      <c r="AD5" s="192" t="s">
        <v>55</v>
      </c>
      <c r="AE5" s="193">
        <v>4</v>
      </c>
      <c r="AF5" s="193">
        <v>4</v>
      </c>
      <c r="AG5" s="193">
        <v>8</v>
      </c>
      <c r="AH5" s="193">
        <v>8</v>
      </c>
      <c r="AI5" s="193">
        <v>10</v>
      </c>
      <c r="AJ5" s="194">
        <v>30</v>
      </c>
      <c r="AK5" s="195">
        <f t="shared" ref="AK5:AK29" si="0">IF(AO5=" "," ",IF(AP5=" ","Manque  11",AO5/AP5))</f>
        <v>0.25</v>
      </c>
      <c r="AL5" s="196">
        <f t="shared" ref="AL5" si="1">IF(AE5&gt;0,IF(AG5&gt;0,IF(AI5&gt;0,AQ5*AG5," ")," ")," ")</f>
        <v>1884.9555921538758</v>
      </c>
      <c r="AM5" s="197">
        <f>IFERROR(VLOOKUP($F5,'Variables Règlement'!$A$4:$I$7,7,FALSE)," ")</f>
        <v>20</v>
      </c>
      <c r="AN5" s="196">
        <f>IFERROR(VLOOKUP($F5,'Variables Règlement'!$A$4:$I$7,8,FALSE)," ")</f>
        <v>300</v>
      </c>
      <c r="AO5" s="197">
        <f t="shared" ref="AO5:AO29" si="2">IF(AE5&gt;0,IF(AC5="Oui",IF(AD5="Oui",PI()*AE5*AE5,PI()*(AE5/2)*(AE5/2)),IF(AD5="Oui",PI()*AE5*AF5,PI()*(AE5/2)*(AF5/2)))," ")</f>
        <v>12.566370614359172</v>
      </c>
      <c r="AP5" s="193">
        <f t="shared" ref="AP5:AP29" si="3">IF(AG5&gt;0,IF(AC5="Oui",IF(AD5="Oui",PI()*AG5*AG5,PI()*(AG5/2)*(AG5/2)),IF(AD5="Oui",PI()*AG5*AH5,PI()*(AG5/2)*(AH5/2)))," ")</f>
        <v>50.26548245743669</v>
      </c>
      <c r="AQ5" s="196">
        <f t="shared" ref="AQ5:AQ29" si="4">IF(AI5&gt;0,IF(AD5="Oui",PI()*POWER(AI5/2,2),PI()*AI5/2*AJ5/2)," ")</f>
        <v>235.61944901923448</v>
      </c>
    </row>
    <row r="6" spans="1:43" ht="20.75" customHeight="1">
      <c r="A6" s="169">
        <v>1</v>
      </c>
      <c r="B6" s="170" t="str">
        <f>IF(NOT(ISBLANK(Organisateur!B6)),Organisateur!B6," ")</f>
        <v xml:space="preserve"> </v>
      </c>
      <c r="C6" s="171" t="str">
        <f>IF(NOT(ISBLANK(Organisateur!C6)),Organisateur!C6," ")</f>
        <v xml:space="preserve"> </v>
      </c>
      <c r="D6" s="172" t="str">
        <f>IF(NOT(ISBLANK(Organisateur!D6)),Organisateur!D6," ")</f>
        <v xml:space="preserve"> </v>
      </c>
      <c r="E6" s="172" t="str">
        <f>IF(NOT(ISBLANK(Organisateur!E6)),Organisateur!E6," ")</f>
        <v xml:space="preserve"> </v>
      </c>
      <c r="F6" s="343" t="str">
        <f>IF(NOT(ISBLANK(Organisateur!F6)),Organisateur!F6," ")</f>
        <v xml:space="preserve"> </v>
      </c>
      <c r="G6" s="344"/>
      <c r="H6" s="171" t="str">
        <f>IF(NOT(ISBLANK(Organisateur!H6)),Organisateur!H6," ")</f>
        <v xml:space="preserve"> </v>
      </c>
      <c r="I6" s="171" t="str">
        <f>IF(NOT(ISBLANK(Organisateur!I6)),Organisateur!I6," ")</f>
        <v xml:space="preserve"> </v>
      </c>
      <c r="J6" s="173" t="str">
        <f>IF(NOT(ISBLANK(Organisateur!J6)),Organisateur!J6," ")</f>
        <v xml:space="preserve"> </v>
      </c>
      <c r="K6" s="174" t="str">
        <f>IF(NOT(ISBLANK(Organisateur!K6)),Organisateur!K6," ")</f>
        <v xml:space="preserve"> </v>
      </c>
      <c r="L6" s="30"/>
      <c r="M6" s="20" t="str">
        <f>IFERROR(VLOOKUP($F6,'Variables Règlement'!$A$4:$F$7,3,FALSE)," ")</f>
        <v xml:space="preserve"> </v>
      </c>
      <c r="N6" s="16" t="str">
        <f>IFERROR(VLOOKUP($F6,'Variables Règlement'!$A$4:$F$7,4,FALSE)," ")</f>
        <v xml:space="preserve"> </v>
      </c>
      <c r="O6" s="16" t="str">
        <f>IFERROR(VLOOKUP($F6,'Variables Règlement'!$A$4:$F$7,5,FALSE)," ")</f>
        <v xml:space="preserve"> </v>
      </c>
      <c r="P6" s="16" t="str">
        <f>IFERROR(VLOOKUP($F6,'Variables Règlement'!$A$4:$F$7,6,FALSE)," ")</f>
        <v xml:space="preserve"> </v>
      </c>
      <c r="Q6" s="184" t="str">
        <f>IFERROR(VLOOKUP($F6,'Variables Règlement'!$A$4:$G$7,7,FALSE)," ")</f>
        <v xml:space="preserve"> </v>
      </c>
      <c r="R6" s="49" t="str">
        <f>IF(F6=" "," ",IF(H6=0," ",AND(H6&gt;=M6,H6&lt;=N6)))</f>
        <v xml:space="preserve"> </v>
      </c>
      <c r="S6" s="50" t="str">
        <f>IF(F6=" "," ",IF(I6=0," ",AND(I6&gt;=5,I6&lt;=O6)))</f>
        <v xml:space="preserve"> </v>
      </c>
      <c r="T6" s="50" t="str">
        <f>IF(J6=" "," ",AND(J6&gt;=5,J6&lt;=P6))</f>
        <v xml:space="preserve"> </v>
      </c>
      <c r="U6" s="146" t="str">
        <f>IF(K6=" "," ",AND(K6&gt;=5,K6&lt;=Q6))</f>
        <v xml:space="preserve"> </v>
      </c>
      <c r="V6" s="336" t="e">
        <f>IF(H6=0," ",IF(AND((H6&gt;=I6),(H6-I6&lt;='Variables Règlement'!$D$8)),"ok","Hors Fourchette"))</f>
        <v>#VALUE!</v>
      </c>
      <c r="W6" s="337"/>
      <c r="X6" s="337" t="str">
        <f t="shared" ref="X6" si="5">IF(I6=" "," ",IF(AND((I6&gt;=J6),(I6-J6&lt;=15),J6&gt;=5),"ok","Hors Fourchette"))</f>
        <v xml:space="preserve"> </v>
      </c>
      <c r="Y6" s="337"/>
      <c r="Z6" s="337" t="str">
        <f>IF(OR(J6=" ",K6=" ")," ",IF(AND((J6&gt;=K6),K6&gt;=5),"ok","Hors Fourchette"))</f>
        <v xml:space="preserve"> </v>
      </c>
      <c r="AA6" s="347"/>
      <c r="AB6" s="1"/>
      <c r="AC6" s="200" t="s">
        <v>44</v>
      </c>
      <c r="AD6" s="201" t="s">
        <v>55</v>
      </c>
      <c r="AE6" s="202"/>
      <c r="AF6" s="202"/>
      <c r="AG6" s="202"/>
      <c r="AH6" s="202"/>
      <c r="AI6" s="202"/>
      <c r="AJ6" s="203"/>
      <c r="AK6" s="198" t="str">
        <f t="shared" si="0"/>
        <v xml:space="preserve"> </v>
      </c>
      <c r="AL6" s="199" t="str">
        <f t="shared" ref="AL6:AL29" si="6">IF(AE6&gt;0,IF(AG6&gt;0,IF(AI6&gt;0,AQ6*AG6," ")," ")," ")</f>
        <v xml:space="preserve"> </v>
      </c>
      <c r="AM6" s="204" t="str">
        <f>IFERROR(VLOOKUP($F6,'Variables Règlement'!$A$4:$I$7,7,FALSE)," ")</f>
        <v xml:space="preserve"> </v>
      </c>
      <c r="AN6" s="205" t="str">
        <f>IFERROR(VLOOKUP($F6,'Variables Règlement'!$A$4:$I$7,8,FALSE)," ")</f>
        <v xml:space="preserve"> </v>
      </c>
      <c r="AO6" s="206" t="str">
        <f t="shared" si="2"/>
        <v xml:space="preserve"> </v>
      </c>
      <c r="AP6" s="207" t="str">
        <f t="shared" si="3"/>
        <v xml:space="preserve"> </v>
      </c>
      <c r="AQ6" s="208" t="str">
        <f t="shared" si="4"/>
        <v xml:space="preserve"> </v>
      </c>
    </row>
    <row r="7" spans="1:43" ht="20.75" customHeight="1">
      <c r="A7" s="82">
        <v>2</v>
      </c>
      <c r="B7" s="114" t="str">
        <f>IF(NOT(ISBLANK(Organisateur!B7)),Organisateur!B7," ")</f>
        <v xml:space="preserve"> </v>
      </c>
      <c r="C7" s="116" t="str">
        <f>IF(NOT(ISBLANK(Organisateur!C7)),Organisateur!C7," ")</f>
        <v xml:space="preserve"> </v>
      </c>
      <c r="D7" s="117" t="str">
        <f>IF(NOT(ISBLANK(Organisateur!D7)),Organisateur!D7," ")</f>
        <v xml:space="preserve"> </v>
      </c>
      <c r="E7" s="117" t="str">
        <f>IF(NOT(ISBLANK(Organisateur!E7)),Organisateur!E7," ")</f>
        <v xml:space="preserve"> </v>
      </c>
      <c r="F7" s="341" t="str">
        <f>IF(NOT(ISBLANK(Organisateur!F7)),Organisateur!F7," ")</f>
        <v xml:space="preserve"> </v>
      </c>
      <c r="G7" s="342"/>
      <c r="H7" s="116" t="str">
        <f>IF(NOT(ISBLANK(Organisateur!H7)),Organisateur!H7," ")</f>
        <v xml:space="preserve"> </v>
      </c>
      <c r="I7" s="116" t="str">
        <f>IF(NOT(ISBLANK(Organisateur!I7)),Organisateur!I7," ")</f>
        <v xml:space="preserve"> </v>
      </c>
      <c r="J7" s="155" t="str">
        <f>IF(NOT(ISBLANK(Organisateur!J7)),Organisateur!J7," ")</f>
        <v xml:space="preserve"> </v>
      </c>
      <c r="K7" s="153" t="str">
        <f>IF(NOT(ISBLANK(Organisateur!K7)),Organisateur!K7," ")</f>
        <v xml:space="preserve"> </v>
      </c>
      <c r="L7" s="30"/>
      <c r="M7" s="21" t="str">
        <f>IFERROR(VLOOKUP($F7,'Variables Règlement'!$A$4:$F$7,3,FALSE)," ")</f>
        <v xml:space="preserve"> </v>
      </c>
      <c r="N7" s="15" t="str">
        <f>IFERROR(VLOOKUP($F7,'Variables Règlement'!$A$4:$F$7,4,FALSE)," ")</f>
        <v xml:space="preserve"> </v>
      </c>
      <c r="O7" s="15" t="str">
        <f>IFERROR(VLOOKUP($F7,'Variables Règlement'!$A$4:$F$7,5,FALSE)," ")</f>
        <v xml:space="preserve"> </v>
      </c>
      <c r="P7" s="15" t="str">
        <f>IFERROR(VLOOKUP($F7,'Variables Règlement'!$A$4:$F$7,6,FALSE)," ")</f>
        <v xml:space="preserve"> </v>
      </c>
      <c r="Q7" s="58" t="str">
        <f>IFERROR(VLOOKUP($F7,'Variables Règlement'!$A$4:$G$7,7,FALSE)," ")</f>
        <v xml:space="preserve"> </v>
      </c>
      <c r="R7" s="46" t="str">
        <f t="shared" ref="R7:R29" si="7">IF(F7=" "," ",IF(H7=0," ",AND(H7&gt;=M7,H7&lt;=N7)))</f>
        <v xml:space="preserve"> </v>
      </c>
      <c r="S7" s="45" t="str">
        <f t="shared" ref="S7:S29" si="8">IF(F7=" "," ",IF(I7=0," ",AND(I7&gt;=5,I7&lt;=O7)))</f>
        <v xml:space="preserve"> </v>
      </c>
      <c r="T7" s="45" t="str">
        <f t="shared" ref="T7:T29" si="9">IF(J7=" "," ",AND(J7&gt;=5,J7&lt;=P7))</f>
        <v xml:space="preserve"> </v>
      </c>
      <c r="U7" s="147" t="str">
        <f t="shared" ref="U7:U29" si="10">IF(K7=" "," ",AND(K7&gt;=5,K7&lt;=Q7))</f>
        <v xml:space="preserve"> </v>
      </c>
      <c r="V7" s="227" t="e">
        <f>IF(H7=0," ",IF(AND((H7&gt;=I7),(H7-I7&lt;='Variables Règlement'!$D$8)),"ok","Hors Fourchette"))</f>
        <v>#VALUE!</v>
      </c>
      <c r="W7" s="228"/>
      <c r="X7" s="228" t="str">
        <f t="shared" ref="X7:X29" si="11">IF(I7=" "," ",IF(AND((I7&gt;=J7),(I7-J7&lt;=15),J7&gt;=5),"ok","Hors Fourchette"))</f>
        <v xml:space="preserve"> </v>
      </c>
      <c r="Y7" s="228"/>
      <c r="Z7" s="228" t="str">
        <f t="shared" ref="Z7:Z29" si="12">IF(OR(J7=" ",K7=" ")," ",IF(AND((J7&gt;=K7),K7&gt;=5),"ok","Hors Fourchette"))</f>
        <v xml:space="preserve"> </v>
      </c>
      <c r="AA7" s="295"/>
      <c r="AC7" s="209" t="s">
        <v>44</v>
      </c>
      <c r="AD7" s="210" t="s">
        <v>55</v>
      </c>
      <c r="AE7" s="211"/>
      <c r="AF7" s="211"/>
      <c r="AG7" s="211"/>
      <c r="AH7" s="211"/>
      <c r="AI7" s="211"/>
      <c r="AJ7" s="212"/>
      <c r="AK7" s="198" t="str">
        <f t="shared" si="0"/>
        <v xml:space="preserve"> </v>
      </c>
      <c r="AL7" s="199" t="str">
        <f t="shared" si="6"/>
        <v xml:space="preserve"> </v>
      </c>
      <c r="AM7" s="204" t="str">
        <f>IFERROR(VLOOKUP($F7,'Variables Règlement'!$A$4:$I$7,7,FALSE)," ")</f>
        <v xml:space="preserve"> </v>
      </c>
      <c r="AN7" s="205" t="str">
        <f>IFERROR(VLOOKUP($F7,'Variables Règlement'!$A$4:$I$7,8,FALSE)," ")</f>
        <v xml:space="preserve"> </v>
      </c>
      <c r="AO7" s="206" t="str">
        <f t="shared" si="2"/>
        <v xml:space="preserve"> </v>
      </c>
      <c r="AP7" s="207" t="str">
        <f t="shared" si="3"/>
        <v xml:space="preserve"> </v>
      </c>
      <c r="AQ7" s="208" t="str">
        <f t="shared" si="4"/>
        <v xml:space="preserve"> </v>
      </c>
    </row>
    <row r="8" spans="1:43" ht="20.75" customHeight="1">
      <c r="A8" s="82">
        <v>3</v>
      </c>
      <c r="B8" s="114" t="str">
        <f>IF(NOT(ISBLANK(Organisateur!B8)),Organisateur!B8," ")</f>
        <v xml:space="preserve"> </v>
      </c>
      <c r="C8" s="116" t="str">
        <f>IF(NOT(ISBLANK(Organisateur!C8)),Organisateur!C8," ")</f>
        <v xml:space="preserve"> </v>
      </c>
      <c r="D8" s="117" t="str">
        <f>IF(NOT(ISBLANK(Organisateur!D8)),Organisateur!D8," ")</f>
        <v xml:space="preserve"> </v>
      </c>
      <c r="E8" s="117" t="str">
        <f>IF(NOT(ISBLANK(Organisateur!E8)),Organisateur!E8," ")</f>
        <v xml:space="preserve"> </v>
      </c>
      <c r="F8" s="341" t="str">
        <f>IF(NOT(ISBLANK(Organisateur!F8)),Organisateur!F8," ")</f>
        <v xml:space="preserve"> </v>
      </c>
      <c r="G8" s="342"/>
      <c r="H8" s="116" t="str">
        <f>IF(NOT(ISBLANK(Organisateur!H8)),Organisateur!H8," ")</f>
        <v xml:space="preserve"> </v>
      </c>
      <c r="I8" s="116" t="str">
        <f>IF(NOT(ISBLANK(Organisateur!I8)),Organisateur!I8," ")</f>
        <v xml:space="preserve"> </v>
      </c>
      <c r="J8" s="155" t="str">
        <f>IF(NOT(ISBLANK(Organisateur!J8)),Organisateur!J8," ")</f>
        <v xml:space="preserve"> </v>
      </c>
      <c r="K8" s="153" t="str">
        <f>IF(NOT(ISBLANK(Organisateur!K8)),Organisateur!K8," ")</f>
        <v xml:space="preserve"> </v>
      </c>
      <c r="L8" s="30"/>
      <c r="M8" s="21" t="str">
        <f>IFERROR(VLOOKUP($F8,'Variables Règlement'!$A$4:$F$7,3,FALSE)," ")</f>
        <v xml:space="preserve"> </v>
      </c>
      <c r="N8" s="15" t="str">
        <f>IFERROR(VLOOKUP($F8,'Variables Règlement'!$A$4:$F$7,4,FALSE)," ")</f>
        <v xml:space="preserve"> </v>
      </c>
      <c r="O8" s="15" t="str">
        <f>IFERROR(VLOOKUP($F8,'Variables Règlement'!$A$4:$F$7,5,FALSE)," ")</f>
        <v xml:space="preserve"> </v>
      </c>
      <c r="P8" s="15" t="str">
        <f>IFERROR(VLOOKUP($F8,'Variables Règlement'!$A$4:$F$7,6,FALSE)," ")</f>
        <v xml:space="preserve"> </v>
      </c>
      <c r="Q8" s="58" t="str">
        <f>IFERROR(VLOOKUP($F8,'Variables Règlement'!$A$4:$G$7,7,FALSE)," ")</f>
        <v xml:space="preserve"> </v>
      </c>
      <c r="R8" s="46" t="str">
        <f t="shared" si="7"/>
        <v xml:space="preserve"> </v>
      </c>
      <c r="S8" s="45" t="str">
        <f t="shared" si="8"/>
        <v xml:space="preserve"> </v>
      </c>
      <c r="T8" s="45" t="str">
        <f t="shared" si="9"/>
        <v xml:space="preserve"> </v>
      </c>
      <c r="U8" s="147" t="str">
        <f t="shared" si="10"/>
        <v xml:space="preserve"> </v>
      </c>
      <c r="V8" s="227" t="e">
        <f>IF(H8=0," ",IF(AND((H8&gt;=I8),(H8-I8&lt;='Variables Règlement'!$D$8)),"ok","Hors Fourchette"))</f>
        <v>#VALUE!</v>
      </c>
      <c r="W8" s="228"/>
      <c r="X8" s="228" t="str">
        <f t="shared" si="11"/>
        <v xml:space="preserve"> </v>
      </c>
      <c r="Y8" s="228"/>
      <c r="Z8" s="228" t="str">
        <f t="shared" si="12"/>
        <v xml:space="preserve"> </v>
      </c>
      <c r="AA8" s="295"/>
      <c r="AC8" s="209" t="s">
        <v>44</v>
      </c>
      <c r="AD8" s="210" t="s">
        <v>55</v>
      </c>
      <c r="AE8" s="211"/>
      <c r="AF8" s="211"/>
      <c r="AG8" s="211"/>
      <c r="AH8" s="211"/>
      <c r="AI8" s="211"/>
      <c r="AJ8" s="212"/>
      <c r="AK8" s="198" t="str">
        <f t="shared" si="0"/>
        <v xml:space="preserve"> </v>
      </c>
      <c r="AL8" s="199" t="str">
        <f t="shared" si="6"/>
        <v xml:space="preserve"> </v>
      </c>
      <c r="AM8" s="204" t="str">
        <f>IFERROR(VLOOKUP($F8,'Variables Règlement'!$A$4:$I$7,7,FALSE)," ")</f>
        <v xml:space="preserve"> </v>
      </c>
      <c r="AN8" s="205" t="str">
        <f>IFERROR(VLOOKUP($F8,'Variables Règlement'!$A$4:$I$7,8,FALSE)," ")</f>
        <v xml:space="preserve"> </v>
      </c>
      <c r="AO8" s="206" t="str">
        <f t="shared" si="2"/>
        <v xml:space="preserve"> </v>
      </c>
      <c r="AP8" s="207" t="str">
        <f t="shared" si="3"/>
        <v xml:space="preserve"> </v>
      </c>
      <c r="AQ8" s="208" t="str">
        <f t="shared" si="4"/>
        <v xml:space="preserve"> </v>
      </c>
    </row>
    <row r="9" spans="1:43" ht="20.75" customHeight="1">
      <c r="A9" s="82">
        <v>4</v>
      </c>
      <c r="B9" s="114" t="str">
        <f>IF(NOT(ISBLANK(Organisateur!B9)),Organisateur!B9," ")</f>
        <v xml:space="preserve"> </v>
      </c>
      <c r="C9" s="116" t="str">
        <f>IF(NOT(ISBLANK(Organisateur!C9)),Organisateur!C9," ")</f>
        <v xml:space="preserve"> </v>
      </c>
      <c r="D9" s="117" t="str">
        <f>IF(NOT(ISBLANK(Organisateur!D9)),Organisateur!D9," ")</f>
        <v xml:space="preserve"> </v>
      </c>
      <c r="E9" s="117" t="str">
        <f>IF(NOT(ISBLANK(Organisateur!E9)),Organisateur!E9," ")</f>
        <v xml:space="preserve"> </v>
      </c>
      <c r="F9" s="341" t="str">
        <f>IF(NOT(ISBLANK(Organisateur!F9)),Organisateur!F9," ")</f>
        <v xml:space="preserve"> </v>
      </c>
      <c r="G9" s="342"/>
      <c r="H9" s="116" t="str">
        <f>IF(NOT(ISBLANK(Organisateur!H9)),Organisateur!H9," ")</f>
        <v xml:space="preserve"> </v>
      </c>
      <c r="I9" s="116" t="str">
        <f>IF(NOT(ISBLANK(Organisateur!I9)),Organisateur!I9," ")</f>
        <v xml:space="preserve"> </v>
      </c>
      <c r="J9" s="155" t="str">
        <f>IF(NOT(ISBLANK(Organisateur!J9)),Organisateur!J9," ")</f>
        <v xml:space="preserve"> </v>
      </c>
      <c r="K9" s="153" t="str">
        <f>IF(NOT(ISBLANK(Organisateur!K9)),Organisateur!K9," ")</f>
        <v xml:space="preserve"> </v>
      </c>
      <c r="L9" s="30"/>
      <c r="M9" s="21" t="str">
        <f>IFERROR(VLOOKUP($F9,'Variables Règlement'!$A$4:$F$7,3,FALSE)," ")</f>
        <v xml:space="preserve"> </v>
      </c>
      <c r="N9" s="15" t="str">
        <f>IFERROR(VLOOKUP($F9,'Variables Règlement'!$A$4:$F$7,4,FALSE)," ")</f>
        <v xml:space="preserve"> </v>
      </c>
      <c r="O9" s="15" t="str">
        <f>IFERROR(VLOOKUP($F9,'Variables Règlement'!$A$4:$F$7,5,FALSE)," ")</f>
        <v xml:space="preserve"> </v>
      </c>
      <c r="P9" s="15" t="str">
        <f>IFERROR(VLOOKUP($F9,'Variables Règlement'!$A$4:$F$7,6,FALSE)," ")</f>
        <v xml:space="preserve"> </v>
      </c>
      <c r="Q9" s="58" t="str">
        <f>IFERROR(VLOOKUP($F9,'Variables Règlement'!$A$4:$G$7,7,FALSE)," ")</f>
        <v xml:space="preserve"> </v>
      </c>
      <c r="R9" s="46" t="str">
        <f t="shared" si="7"/>
        <v xml:space="preserve"> </v>
      </c>
      <c r="S9" s="45" t="str">
        <f t="shared" si="8"/>
        <v xml:space="preserve"> </v>
      </c>
      <c r="T9" s="45" t="str">
        <f t="shared" si="9"/>
        <v xml:space="preserve"> </v>
      </c>
      <c r="U9" s="147" t="str">
        <f t="shared" si="10"/>
        <v xml:space="preserve"> </v>
      </c>
      <c r="V9" s="227" t="e">
        <f>IF(H9=0," ",IF(AND((H9&gt;=I9),(H9-I9&lt;='Variables Règlement'!$D$8)),"ok","Hors Fourchette"))</f>
        <v>#VALUE!</v>
      </c>
      <c r="W9" s="228"/>
      <c r="X9" s="228" t="str">
        <f t="shared" si="11"/>
        <v xml:space="preserve"> </v>
      </c>
      <c r="Y9" s="228"/>
      <c r="Z9" s="228" t="str">
        <f t="shared" si="12"/>
        <v xml:space="preserve"> </v>
      </c>
      <c r="AA9" s="295"/>
      <c r="AC9" s="209" t="s">
        <v>44</v>
      </c>
      <c r="AD9" s="210" t="s">
        <v>55</v>
      </c>
      <c r="AE9" s="211"/>
      <c r="AF9" s="211"/>
      <c r="AG9" s="211"/>
      <c r="AH9" s="211"/>
      <c r="AI9" s="211"/>
      <c r="AJ9" s="212"/>
      <c r="AK9" s="198" t="str">
        <f t="shared" si="0"/>
        <v xml:space="preserve"> </v>
      </c>
      <c r="AL9" s="199" t="str">
        <f t="shared" si="6"/>
        <v xml:space="preserve"> </v>
      </c>
      <c r="AM9" s="204" t="str">
        <f>IFERROR(VLOOKUP($F9,'Variables Règlement'!$A$4:$I$7,7,FALSE)," ")</f>
        <v xml:space="preserve"> </v>
      </c>
      <c r="AN9" s="205" t="str">
        <f>IFERROR(VLOOKUP($F9,'Variables Règlement'!$A$4:$I$7,8,FALSE)," ")</f>
        <v xml:space="preserve"> </v>
      </c>
      <c r="AO9" s="206" t="str">
        <f t="shared" si="2"/>
        <v xml:space="preserve"> </v>
      </c>
      <c r="AP9" s="207" t="str">
        <f t="shared" si="3"/>
        <v xml:space="preserve"> </v>
      </c>
      <c r="AQ9" s="208" t="str">
        <f t="shared" si="4"/>
        <v xml:space="preserve"> </v>
      </c>
    </row>
    <row r="10" spans="1:43" ht="20.75" customHeight="1">
      <c r="A10" s="82">
        <v>5</v>
      </c>
      <c r="B10" s="114" t="str">
        <f>IF(NOT(ISBLANK(Organisateur!B10)),Organisateur!B10," ")</f>
        <v xml:space="preserve"> </v>
      </c>
      <c r="C10" s="116" t="str">
        <f>IF(NOT(ISBLANK(Organisateur!C10)),Organisateur!C10," ")</f>
        <v xml:space="preserve"> </v>
      </c>
      <c r="D10" s="117" t="str">
        <f>IF(NOT(ISBLANK(Organisateur!D10)),Organisateur!D10," ")</f>
        <v xml:space="preserve"> </v>
      </c>
      <c r="E10" s="117" t="str">
        <f>IF(NOT(ISBLANK(Organisateur!E10)),Organisateur!E10," ")</f>
        <v xml:space="preserve"> </v>
      </c>
      <c r="F10" s="341" t="str">
        <f>IF(NOT(ISBLANK(Organisateur!F10)),Organisateur!F10," ")</f>
        <v xml:space="preserve"> </v>
      </c>
      <c r="G10" s="342"/>
      <c r="H10" s="116" t="str">
        <f>IF(NOT(ISBLANK(Organisateur!H10)),Organisateur!H10," ")</f>
        <v xml:space="preserve"> </v>
      </c>
      <c r="I10" s="116" t="str">
        <f>IF(NOT(ISBLANK(Organisateur!I10)),Organisateur!I10," ")</f>
        <v xml:space="preserve"> </v>
      </c>
      <c r="J10" s="155" t="str">
        <f>IF(NOT(ISBLANK(Organisateur!J10)),Organisateur!J10," ")</f>
        <v xml:space="preserve"> </v>
      </c>
      <c r="K10" s="153" t="str">
        <f>IF(NOT(ISBLANK(Organisateur!K10)),Organisateur!K10," ")</f>
        <v xml:space="preserve"> </v>
      </c>
      <c r="L10" s="30"/>
      <c r="M10" s="21" t="str">
        <f>IFERROR(VLOOKUP($F10,'Variables Règlement'!$A$4:$F$7,3,FALSE)," ")</f>
        <v xml:space="preserve"> </v>
      </c>
      <c r="N10" s="15" t="str">
        <f>IFERROR(VLOOKUP($F10,'Variables Règlement'!$A$4:$F$7,4,FALSE)," ")</f>
        <v xml:space="preserve"> </v>
      </c>
      <c r="O10" s="15" t="str">
        <f>IFERROR(VLOOKUP($F10,'Variables Règlement'!$A$4:$F$7,5,FALSE)," ")</f>
        <v xml:space="preserve"> </v>
      </c>
      <c r="P10" s="15" t="str">
        <f>IFERROR(VLOOKUP($F10,'Variables Règlement'!$A$4:$F$7,6,FALSE)," ")</f>
        <v xml:space="preserve"> </v>
      </c>
      <c r="Q10" s="58" t="str">
        <f>IFERROR(VLOOKUP($F10,'Variables Règlement'!$A$4:$G$7,7,FALSE)," ")</f>
        <v xml:space="preserve"> </v>
      </c>
      <c r="R10" s="46" t="str">
        <f t="shared" si="7"/>
        <v xml:space="preserve"> </v>
      </c>
      <c r="S10" s="45" t="str">
        <f t="shared" si="8"/>
        <v xml:space="preserve"> </v>
      </c>
      <c r="T10" s="45" t="str">
        <f t="shared" si="9"/>
        <v xml:space="preserve"> </v>
      </c>
      <c r="U10" s="147" t="str">
        <f t="shared" si="10"/>
        <v xml:space="preserve"> </v>
      </c>
      <c r="V10" s="227" t="e">
        <f>IF(H10=0," ",IF(AND((H10&gt;=I10),(H10-I10&lt;='Variables Règlement'!$D$8)),"ok","Hors Fourchette"))</f>
        <v>#VALUE!</v>
      </c>
      <c r="W10" s="228"/>
      <c r="X10" s="228" t="str">
        <f t="shared" si="11"/>
        <v xml:space="preserve"> </v>
      </c>
      <c r="Y10" s="228"/>
      <c r="Z10" s="228" t="str">
        <f t="shared" si="12"/>
        <v xml:space="preserve"> </v>
      </c>
      <c r="AA10" s="295"/>
      <c r="AC10" s="209" t="s">
        <v>44</v>
      </c>
      <c r="AD10" s="210" t="s">
        <v>55</v>
      </c>
      <c r="AE10" s="211"/>
      <c r="AF10" s="211"/>
      <c r="AG10" s="211"/>
      <c r="AH10" s="211"/>
      <c r="AI10" s="211"/>
      <c r="AJ10" s="212"/>
      <c r="AK10" s="198" t="str">
        <f t="shared" si="0"/>
        <v xml:space="preserve"> </v>
      </c>
      <c r="AL10" s="199" t="str">
        <f t="shared" si="6"/>
        <v xml:space="preserve"> </v>
      </c>
      <c r="AM10" s="204" t="str">
        <f>IFERROR(VLOOKUP($F10,'Variables Règlement'!$A$4:$I$7,7,FALSE)," ")</f>
        <v xml:space="preserve"> </v>
      </c>
      <c r="AN10" s="205" t="str">
        <f>IFERROR(VLOOKUP($F10,'Variables Règlement'!$A$4:$I$7,8,FALSE)," ")</f>
        <v xml:space="preserve"> </v>
      </c>
      <c r="AO10" s="206" t="str">
        <f t="shared" si="2"/>
        <v xml:space="preserve"> </v>
      </c>
      <c r="AP10" s="207" t="str">
        <f t="shared" si="3"/>
        <v xml:space="preserve"> </v>
      </c>
      <c r="AQ10" s="208" t="str">
        <f t="shared" si="4"/>
        <v xml:space="preserve"> </v>
      </c>
    </row>
    <row r="11" spans="1:43" ht="20.75" customHeight="1">
      <c r="A11" s="82">
        <v>6</v>
      </c>
      <c r="B11" s="114" t="str">
        <f>IF(NOT(ISBLANK(Organisateur!B11)),Organisateur!B11," ")</f>
        <v xml:space="preserve"> </v>
      </c>
      <c r="C11" s="116" t="str">
        <f>IF(NOT(ISBLANK(Organisateur!C11)),Organisateur!C11," ")</f>
        <v xml:space="preserve"> </v>
      </c>
      <c r="D11" s="117" t="str">
        <f>IF(NOT(ISBLANK(Organisateur!D11)),Organisateur!D11," ")</f>
        <v xml:space="preserve"> </v>
      </c>
      <c r="E11" s="117" t="str">
        <f>IF(NOT(ISBLANK(Organisateur!E11)),Organisateur!E11," ")</f>
        <v xml:space="preserve"> </v>
      </c>
      <c r="F11" s="341" t="str">
        <f>IF(NOT(ISBLANK(Organisateur!F11)),Organisateur!F11," ")</f>
        <v xml:space="preserve"> </v>
      </c>
      <c r="G11" s="342"/>
      <c r="H11" s="116" t="str">
        <f>IF(NOT(ISBLANK(Organisateur!H11)),Organisateur!H11," ")</f>
        <v xml:space="preserve"> </v>
      </c>
      <c r="I11" s="116" t="str">
        <f>IF(NOT(ISBLANK(Organisateur!I11)),Organisateur!I11," ")</f>
        <v xml:space="preserve"> </v>
      </c>
      <c r="J11" s="155" t="str">
        <f>IF(NOT(ISBLANK(Organisateur!J11)),Organisateur!J11," ")</f>
        <v xml:space="preserve"> </v>
      </c>
      <c r="K11" s="153" t="str">
        <f>IF(NOT(ISBLANK(Organisateur!K11)),Organisateur!K11," ")</f>
        <v xml:space="preserve"> </v>
      </c>
      <c r="L11" s="30"/>
      <c r="M11" s="21" t="str">
        <f>IFERROR(VLOOKUP($F11,'Variables Règlement'!$A$4:$F$7,3,FALSE)," ")</f>
        <v xml:space="preserve"> </v>
      </c>
      <c r="N11" s="15" t="str">
        <f>IFERROR(VLOOKUP($F11,'Variables Règlement'!$A$4:$F$7,4,FALSE)," ")</f>
        <v xml:space="preserve"> </v>
      </c>
      <c r="O11" s="15" t="str">
        <f>IFERROR(VLOOKUP($F11,'Variables Règlement'!$A$4:$F$7,5,FALSE)," ")</f>
        <v xml:space="preserve"> </v>
      </c>
      <c r="P11" s="15" t="str">
        <f>IFERROR(VLOOKUP($F11,'Variables Règlement'!$A$4:$F$7,6,FALSE)," ")</f>
        <v xml:space="preserve"> </v>
      </c>
      <c r="Q11" s="58" t="str">
        <f>IFERROR(VLOOKUP($F11,'Variables Règlement'!$A$4:$G$7,7,FALSE)," ")</f>
        <v xml:space="preserve"> </v>
      </c>
      <c r="R11" s="46" t="str">
        <f t="shared" si="7"/>
        <v xml:space="preserve"> </v>
      </c>
      <c r="S11" s="45" t="str">
        <f t="shared" si="8"/>
        <v xml:space="preserve"> </v>
      </c>
      <c r="T11" s="45" t="str">
        <f t="shared" si="9"/>
        <v xml:space="preserve"> </v>
      </c>
      <c r="U11" s="147" t="str">
        <f t="shared" si="10"/>
        <v xml:space="preserve"> </v>
      </c>
      <c r="V11" s="227" t="e">
        <f>IF(H11=0," ",IF(AND((H11&gt;=I11),(H11-I11&lt;='Variables Règlement'!$D$8)),"ok","Hors Fourchette"))</f>
        <v>#VALUE!</v>
      </c>
      <c r="W11" s="228"/>
      <c r="X11" s="228" t="str">
        <f t="shared" si="11"/>
        <v xml:space="preserve"> </v>
      </c>
      <c r="Y11" s="228"/>
      <c r="Z11" s="228" t="str">
        <f t="shared" si="12"/>
        <v xml:space="preserve"> </v>
      </c>
      <c r="AA11" s="295"/>
      <c r="AC11" s="209" t="s">
        <v>44</v>
      </c>
      <c r="AD11" s="210" t="s">
        <v>55</v>
      </c>
      <c r="AE11" s="211"/>
      <c r="AF11" s="211"/>
      <c r="AG11" s="211"/>
      <c r="AH11" s="211"/>
      <c r="AI11" s="211"/>
      <c r="AJ11" s="212"/>
      <c r="AK11" s="198" t="str">
        <f t="shared" si="0"/>
        <v xml:space="preserve"> </v>
      </c>
      <c r="AL11" s="199" t="str">
        <f t="shared" si="6"/>
        <v xml:space="preserve"> </v>
      </c>
      <c r="AM11" s="204" t="str">
        <f>IFERROR(VLOOKUP($F11,'Variables Règlement'!$A$4:$I$7,7,FALSE)," ")</f>
        <v xml:space="preserve"> </v>
      </c>
      <c r="AN11" s="205" t="str">
        <f>IFERROR(VLOOKUP($F11,'Variables Règlement'!$A$4:$I$7,8,FALSE)," ")</f>
        <v xml:space="preserve"> </v>
      </c>
      <c r="AO11" s="206" t="str">
        <f t="shared" si="2"/>
        <v xml:space="preserve"> </v>
      </c>
      <c r="AP11" s="207" t="str">
        <f t="shared" si="3"/>
        <v xml:space="preserve"> </v>
      </c>
      <c r="AQ11" s="208" t="str">
        <f t="shared" si="4"/>
        <v xml:space="preserve"> </v>
      </c>
    </row>
    <row r="12" spans="1:43" ht="20.75" customHeight="1">
      <c r="A12" s="82">
        <v>7</v>
      </c>
      <c r="B12" s="114" t="str">
        <f>IF(NOT(ISBLANK(Organisateur!B12)),Organisateur!B12," ")</f>
        <v xml:space="preserve"> </v>
      </c>
      <c r="C12" s="116" t="str">
        <f>IF(NOT(ISBLANK(Organisateur!C12)),Organisateur!C12," ")</f>
        <v xml:space="preserve"> </v>
      </c>
      <c r="D12" s="117" t="str">
        <f>IF(NOT(ISBLANK(Organisateur!D12)),Organisateur!D12," ")</f>
        <v xml:space="preserve"> </v>
      </c>
      <c r="E12" s="117" t="str">
        <f>IF(NOT(ISBLANK(Organisateur!E12)),Organisateur!E12," ")</f>
        <v xml:space="preserve"> </v>
      </c>
      <c r="F12" s="341" t="str">
        <f>IF(NOT(ISBLANK(Organisateur!F12)),Organisateur!F12," ")</f>
        <v xml:space="preserve"> </v>
      </c>
      <c r="G12" s="342"/>
      <c r="H12" s="116" t="str">
        <f>IF(NOT(ISBLANK(Organisateur!H12)),Organisateur!H12," ")</f>
        <v xml:space="preserve"> </v>
      </c>
      <c r="I12" s="116" t="str">
        <f>IF(NOT(ISBLANK(Organisateur!I12)),Organisateur!I12," ")</f>
        <v xml:space="preserve"> </v>
      </c>
      <c r="J12" s="155" t="str">
        <f>IF(NOT(ISBLANK(Organisateur!J12)),Organisateur!J12," ")</f>
        <v xml:space="preserve"> </v>
      </c>
      <c r="K12" s="153" t="str">
        <f>IF(NOT(ISBLANK(Organisateur!K12)),Organisateur!K12," ")</f>
        <v xml:space="preserve"> </v>
      </c>
      <c r="L12" s="30"/>
      <c r="M12" s="21" t="str">
        <f>IFERROR(VLOOKUP($F12,'Variables Règlement'!$A$4:$F$7,3,FALSE)," ")</f>
        <v xml:space="preserve"> </v>
      </c>
      <c r="N12" s="15" t="str">
        <f>IFERROR(VLOOKUP($F12,'Variables Règlement'!$A$4:$F$7,4,FALSE)," ")</f>
        <v xml:space="preserve"> </v>
      </c>
      <c r="O12" s="15" t="str">
        <f>IFERROR(VLOOKUP($F12,'Variables Règlement'!$A$4:$F$7,5,FALSE)," ")</f>
        <v xml:space="preserve"> </v>
      </c>
      <c r="P12" s="15" t="str">
        <f>IFERROR(VLOOKUP($F12,'Variables Règlement'!$A$4:$F$7,6,FALSE)," ")</f>
        <v xml:space="preserve"> </v>
      </c>
      <c r="Q12" s="58" t="str">
        <f>IFERROR(VLOOKUP($F12,'Variables Règlement'!$A$4:$G$7,7,FALSE)," ")</f>
        <v xml:space="preserve"> </v>
      </c>
      <c r="R12" s="46" t="str">
        <f t="shared" si="7"/>
        <v xml:space="preserve"> </v>
      </c>
      <c r="S12" s="45" t="str">
        <f t="shared" si="8"/>
        <v xml:space="preserve"> </v>
      </c>
      <c r="T12" s="45" t="str">
        <f t="shared" si="9"/>
        <v xml:space="preserve"> </v>
      </c>
      <c r="U12" s="147" t="str">
        <f t="shared" si="10"/>
        <v xml:space="preserve"> </v>
      </c>
      <c r="V12" s="227" t="e">
        <f>IF(H12=0," ",IF(AND((H12&gt;=I12),(H12-I12&lt;='Variables Règlement'!$D$8)),"ok","Hors Fourchette"))</f>
        <v>#VALUE!</v>
      </c>
      <c r="W12" s="228"/>
      <c r="X12" s="228" t="str">
        <f t="shared" si="11"/>
        <v xml:space="preserve"> </v>
      </c>
      <c r="Y12" s="228"/>
      <c r="Z12" s="228" t="str">
        <f t="shared" si="12"/>
        <v xml:space="preserve"> </v>
      </c>
      <c r="AA12" s="295"/>
      <c r="AC12" s="209" t="s">
        <v>44</v>
      </c>
      <c r="AD12" s="210" t="s">
        <v>55</v>
      </c>
      <c r="AE12" s="211"/>
      <c r="AF12" s="211"/>
      <c r="AG12" s="211"/>
      <c r="AH12" s="211"/>
      <c r="AI12" s="211"/>
      <c r="AJ12" s="212"/>
      <c r="AK12" s="198" t="str">
        <f t="shared" si="0"/>
        <v xml:space="preserve"> </v>
      </c>
      <c r="AL12" s="199" t="str">
        <f t="shared" si="6"/>
        <v xml:space="preserve"> </v>
      </c>
      <c r="AM12" s="204" t="str">
        <f>IFERROR(VLOOKUP($F12,'Variables Règlement'!$A$4:$I$7,7,FALSE)," ")</f>
        <v xml:space="preserve"> </v>
      </c>
      <c r="AN12" s="205" t="str">
        <f>IFERROR(VLOOKUP($F12,'Variables Règlement'!$A$4:$I$7,8,FALSE)," ")</f>
        <v xml:space="preserve"> </v>
      </c>
      <c r="AO12" s="206" t="str">
        <f t="shared" si="2"/>
        <v xml:space="preserve"> </v>
      </c>
      <c r="AP12" s="207" t="str">
        <f t="shared" si="3"/>
        <v xml:space="preserve"> </v>
      </c>
      <c r="AQ12" s="208" t="str">
        <f t="shared" si="4"/>
        <v xml:space="preserve"> </v>
      </c>
    </row>
    <row r="13" spans="1:43" ht="20.75" customHeight="1">
      <c r="A13" s="82">
        <v>8</v>
      </c>
      <c r="B13" s="114" t="str">
        <f>IF(NOT(ISBLANK(Organisateur!B13)),Organisateur!B13," ")</f>
        <v xml:space="preserve"> </v>
      </c>
      <c r="C13" s="116" t="str">
        <f>IF(NOT(ISBLANK(Organisateur!C13)),Organisateur!C13," ")</f>
        <v xml:space="preserve"> </v>
      </c>
      <c r="D13" s="117" t="str">
        <f>IF(NOT(ISBLANK(Organisateur!D13)),Organisateur!D13," ")</f>
        <v xml:space="preserve"> </v>
      </c>
      <c r="E13" s="117" t="str">
        <f>IF(NOT(ISBLANK(Organisateur!E13)),Organisateur!E13," ")</f>
        <v xml:space="preserve"> </v>
      </c>
      <c r="F13" s="341" t="str">
        <f>IF(NOT(ISBLANK(Organisateur!F13)),Organisateur!F13," ")</f>
        <v xml:space="preserve"> </v>
      </c>
      <c r="G13" s="342"/>
      <c r="H13" s="116" t="str">
        <f>IF(NOT(ISBLANK(Organisateur!H13)),Organisateur!H13," ")</f>
        <v xml:space="preserve"> </v>
      </c>
      <c r="I13" s="116" t="str">
        <f>IF(NOT(ISBLANK(Organisateur!I13)),Organisateur!I13," ")</f>
        <v xml:space="preserve"> </v>
      </c>
      <c r="J13" s="155" t="str">
        <f>IF(NOT(ISBLANK(Organisateur!J13)),Organisateur!J13," ")</f>
        <v xml:space="preserve"> </v>
      </c>
      <c r="K13" s="153" t="str">
        <f>IF(NOT(ISBLANK(Organisateur!K13)),Organisateur!K13," ")</f>
        <v xml:space="preserve"> </v>
      </c>
      <c r="L13" s="30"/>
      <c r="M13" s="21" t="str">
        <f>IFERROR(VLOOKUP($F13,'Variables Règlement'!$A$4:$F$7,3,FALSE)," ")</f>
        <v xml:space="preserve"> </v>
      </c>
      <c r="N13" s="15" t="str">
        <f>IFERROR(VLOOKUP($F13,'Variables Règlement'!$A$4:$F$7,4,FALSE)," ")</f>
        <v xml:space="preserve"> </v>
      </c>
      <c r="O13" s="15" t="str">
        <f>IFERROR(VLOOKUP($F13,'Variables Règlement'!$A$4:$F$7,5,FALSE)," ")</f>
        <v xml:space="preserve"> </v>
      </c>
      <c r="P13" s="15" t="str">
        <f>IFERROR(VLOOKUP($F13,'Variables Règlement'!$A$4:$F$7,6,FALSE)," ")</f>
        <v xml:space="preserve"> </v>
      </c>
      <c r="Q13" s="58" t="str">
        <f>IFERROR(VLOOKUP($F13,'Variables Règlement'!$A$4:$G$7,7,FALSE)," ")</f>
        <v xml:space="preserve"> </v>
      </c>
      <c r="R13" s="46" t="str">
        <f t="shared" si="7"/>
        <v xml:space="preserve"> </v>
      </c>
      <c r="S13" s="45" t="str">
        <f t="shared" si="8"/>
        <v xml:space="preserve"> </v>
      </c>
      <c r="T13" s="45" t="str">
        <f t="shared" si="9"/>
        <v xml:space="preserve"> </v>
      </c>
      <c r="U13" s="147" t="str">
        <f t="shared" si="10"/>
        <v xml:space="preserve"> </v>
      </c>
      <c r="V13" s="227" t="e">
        <f>IF(H13=0," ",IF(AND((H13&gt;=I13),(H13-I13&lt;='Variables Règlement'!$D$8)),"ok","Hors Fourchette"))</f>
        <v>#VALUE!</v>
      </c>
      <c r="W13" s="228"/>
      <c r="X13" s="228" t="str">
        <f t="shared" si="11"/>
        <v xml:space="preserve"> </v>
      </c>
      <c r="Y13" s="228"/>
      <c r="Z13" s="228" t="str">
        <f t="shared" si="12"/>
        <v xml:space="preserve"> </v>
      </c>
      <c r="AA13" s="295"/>
      <c r="AC13" s="209" t="s">
        <v>44</v>
      </c>
      <c r="AD13" s="210" t="s">
        <v>55</v>
      </c>
      <c r="AE13" s="211"/>
      <c r="AF13" s="211"/>
      <c r="AG13" s="211"/>
      <c r="AH13" s="211"/>
      <c r="AI13" s="211"/>
      <c r="AJ13" s="212"/>
      <c r="AK13" s="198" t="str">
        <f t="shared" si="0"/>
        <v xml:space="preserve"> </v>
      </c>
      <c r="AL13" s="199" t="str">
        <f t="shared" si="6"/>
        <v xml:space="preserve"> </v>
      </c>
      <c r="AM13" s="204" t="str">
        <f>IFERROR(VLOOKUP($F13,'Variables Règlement'!$A$4:$I$7,7,FALSE)," ")</f>
        <v xml:space="preserve"> </v>
      </c>
      <c r="AN13" s="205" t="str">
        <f>IFERROR(VLOOKUP($F13,'Variables Règlement'!$A$4:$I$7,8,FALSE)," ")</f>
        <v xml:space="preserve"> </v>
      </c>
      <c r="AO13" s="206" t="str">
        <f t="shared" si="2"/>
        <v xml:space="preserve"> </v>
      </c>
      <c r="AP13" s="207" t="str">
        <f t="shared" si="3"/>
        <v xml:space="preserve"> </v>
      </c>
      <c r="AQ13" s="208" t="str">
        <f t="shared" si="4"/>
        <v xml:space="preserve"> </v>
      </c>
    </row>
    <row r="14" spans="1:43" ht="20.75" customHeight="1">
      <c r="A14" s="82">
        <v>9</v>
      </c>
      <c r="B14" s="114" t="str">
        <f>IF(NOT(ISBLANK(Organisateur!B14)),Organisateur!B14," ")</f>
        <v xml:space="preserve"> </v>
      </c>
      <c r="C14" s="116" t="str">
        <f>IF(NOT(ISBLANK(Organisateur!C14)),Organisateur!C14," ")</f>
        <v xml:space="preserve"> </v>
      </c>
      <c r="D14" s="117" t="str">
        <f>IF(NOT(ISBLANK(Organisateur!D14)),Organisateur!D14," ")</f>
        <v xml:space="preserve"> </v>
      </c>
      <c r="E14" s="117" t="str">
        <f>IF(NOT(ISBLANK(Organisateur!E14)),Organisateur!E14," ")</f>
        <v xml:space="preserve"> </v>
      </c>
      <c r="F14" s="341" t="str">
        <f>IF(NOT(ISBLANK(Organisateur!F14)),Organisateur!F14," ")</f>
        <v xml:space="preserve"> </v>
      </c>
      <c r="G14" s="342"/>
      <c r="H14" s="116" t="str">
        <f>IF(NOT(ISBLANK(Organisateur!H14)),Organisateur!H14," ")</f>
        <v xml:space="preserve"> </v>
      </c>
      <c r="I14" s="116" t="str">
        <f>IF(NOT(ISBLANK(Organisateur!I14)),Organisateur!I14," ")</f>
        <v xml:space="preserve"> </v>
      </c>
      <c r="J14" s="155" t="str">
        <f>IF(NOT(ISBLANK(Organisateur!J14)),Organisateur!J14," ")</f>
        <v xml:space="preserve"> </v>
      </c>
      <c r="K14" s="153" t="str">
        <f>IF(NOT(ISBLANK(Organisateur!K14)),Organisateur!K14," ")</f>
        <v xml:space="preserve"> </v>
      </c>
      <c r="L14" s="30"/>
      <c r="M14" s="21" t="str">
        <f>IFERROR(VLOOKUP($F14,'Variables Règlement'!$A$4:$F$7,3,FALSE)," ")</f>
        <v xml:space="preserve"> </v>
      </c>
      <c r="N14" s="15" t="str">
        <f>IFERROR(VLOOKUP($F14,'Variables Règlement'!$A$4:$F$7,4,FALSE)," ")</f>
        <v xml:space="preserve"> </v>
      </c>
      <c r="O14" s="15" t="str">
        <f>IFERROR(VLOOKUP($F14,'Variables Règlement'!$A$4:$F$7,5,FALSE)," ")</f>
        <v xml:space="preserve"> </v>
      </c>
      <c r="P14" s="15" t="str">
        <f>IFERROR(VLOOKUP($F14,'Variables Règlement'!$A$4:$F$7,6,FALSE)," ")</f>
        <v xml:space="preserve"> </v>
      </c>
      <c r="Q14" s="58" t="str">
        <f>IFERROR(VLOOKUP($F14,'Variables Règlement'!$A$4:$G$7,7,FALSE)," ")</f>
        <v xml:space="preserve"> </v>
      </c>
      <c r="R14" s="46" t="str">
        <f t="shared" si="7"/>
        <v xml:space="preserve"> </v>
      </c>
      <c r="S14" s="45" t="str">
        <f t="shared" si="8"/>
        <v xml:space="preserve"> </v>
      </c>
      <c r="T14" s="45" t="str">
        <f t="shared" si="9"/>
        <v xml:space="preserve"> </v>
      </c>
      <c r="U14" s="147" t="str">
        <f t="shared" si="10"/>
        <v xml:space="preserve"> </v>
      </c>
      <c r="V14" s="227" t="e">
        <f>IF(H14=0," ",IF(AND((H14&gt;=I14),(H14-I14&lt;='Variables Règlement'!$D$8)),"ok","Hors Fourchette"))</f>
        <v>#VALUE!</v>
      </c>
      <c r="W14" s="228"/>
      <c r="X14" s="228" t="str">
        <f t="shared" si="11"/>
        <v xml:space="preserve"> </v>
      </c>
      <c r="Y14" s="228"/>
      <c r="Z14" s="228" t="str">
        <f t="shared" si="12"/>
        <v xml:space="preserve"> </v>
      </c>
      <c r="AA14" s="295"/>
      <c r="AC14" s="209" t="s">
        <v>44</v>
      </c>
      <c r="AD14" s="210" t="s">
        <v>55</v>
      </c>
      <c r="AE14" s="211"/>
      <c r="AF14" s="211"/>
      <c r="AG14" s="211"/>
      <c r="AH14" s="211"/>
      <c r="AI14" s="211"/>
      <c r="AJ14" s="212"/>
      <c r="AK14" s="198" t="str">
        <f t="shared" si="0"/>
        <v xml:space="preserve"> </v>
      </c>
      <c r="AL14" s="199" t="str">
        <f t="shared" si="6"/>
        <v xml:space="preserve"> </v>
      </c>
      <c r="AM14" s="204" t="str">
        <f>IFERROR(VLOOKUP($F14,'Variables Règlement'!$A$4:$I$7,7,FALSE)," ")</f>
        <v xml:space="preserve"> </v>
      </c>
      <c r="AN14" s="205" t="str">
        <f>IFERROR(VLOOKUP($F14,'Variables Règlement'!$A$4:$I$7,8,FALSE)," ")</f>
        <v xml:space="preserve"> </v>
      </c>
      <c r="AO14" s="206" t="str">
        <f t="shared" si="2"/>
        <v xml:space="preserve"> </v>
      </c>
      <c r="AP14" s="207" t="str">
        <f t="shared" si="3"/>
        <v xml:space="preserve"> </v>
      </c>
      <c r="AQ14" s="208" t="str">
        <f t="shared" si="4"/>
        <v xml:space="preserve"> </v>
      </c>
    </row>
    <row r="15" spans="1:43" ht="20.75" customHeight="1">
      <c r="A15" s="82">
        <v>10</v>
      </c>
      <c r="B15" s="114" t="str">
        <f>IF(NOT(ISBLANK(Organisateur!B15)),Organisateur!B15," ")</f>
        <v xml:space="preserve"> </v>
      </c>
      <c r="C15" s="116" t="str">
        <f>IF(NOT(ISBLANK(Organisateur!C15)),Organisateur!C15," ")</f>
        <v xml:space="preserve"> </v>
      </c>
      <c r="D15" s="117" t="str">
        <f>IF(NOT(ISBLANK(Organisateur!D15)),Organisateur!D15," ")</f>
        <v xml:space="preserve"> </v>
      </c>
      <c r="E15" s="117" t="str">
        <f>IF(NOT(ISBLANK(Organisateur!E15)),Organisateur!E15," ")</f>
        <v xml:space="preserve"> </v>
      </c>
      <c r="F15" s="341" t="str">
        <f>IF(NOT(ISBLANK(Organisateur!F15)),Organisateur!F15," ")</f>
        <v xml:space="preserve"> </v>
      </c>
      <c r="G15" s="342"/>
      <c r="H15" s="116" t="str">
        <f>IF(NOT(ISBLANK(Organisateur!H15)),Organisateur!H15," ")</f>
        <v xml:space="preserve"> </v>
      </c>
      <c r="I15" s="116" t="str">
        <f>IF(NOT(ISBLANK(Organisateur!I15)),Organisateur!I15," ")</f>
        <v xml:space="preserve"> </v>
      </c>
      <c r="J15" s="155" t="str">
        <f>IF(NOT(ISBLANK(Organisateur!J15)),Organisateur!J15," ")</f>
        <v xml:space="preserve"> </v>
      </c>
      <c r="K15" s="153" t="str">
        <f>IF(NOT(ISBLANK(Organisateur!K15)),Organisateur!K15," ")</f>
        <v xml:space="preserve"> </v>
      </c>
      <c r="L15" s="30"/>
      <c r="M15" s="21" t="str">
        <f>IFERROR(VLOOKUP($F15,'Variables Règlement'!$A$4:$F$7,3,FALSE)," ")</f>
        <v xml:space="preserve"> </v>
      </c>
      <c r="N15" s="15" t="str">
        <f>IFERROR(VLOOKUP($F15,'Variables Règlement'!$A$4:$F$7,4,FALSE)," ")</f>
        <v xml:space="preserve"> </v>
      </c>
      <c r="O15" s="15" t="str">
        <f>IFERROR(VLOOKUP($F15,'Variables Règlement'!$A$4:$F$7,5,FALSE)," ")</f>
        <v xml:space="preserve"> </v>
      </c>
      <c r="P15" s="15" t="str">
        <f>IFERROR(VLOOKUP($F15,'Variables Règlement'!$A$4:$F$7,6,FALSE)," ")</f>
        <v xml:space="preserve"> </v>
      </c>
      <c r="Q15" s="58" t="str">
        <f>IFERROR(VLOOKUP($F15,'Variables Règlement'!$A$4:$G$7,7,FALSE)," ")</f>
        <v xml:space="preserve"> </v>
      </c>
      <c r="R15" s="46" t="str">
        <f t="shared" si="7"/>
        <v xml:space="preserve"> </v>
      </c>
      <c r="S15" s="45" t="str">
        <f t="shared" si="8"/>
        <v xml:space="preserve"> </v>
      </c>
      <c r="T15" s="45" t="str">
        <f t="shared" si="9"/>
        <v xml:space="preserve"> </v>
      </c>
      <c r="U15" s="147" t="str">
        <f t="shared" si="10"/>
        <v xml:space="preserve"> </v>
      </c>
      <c r="V15" s="227" t="e">
        <f>IF(H15=0," ",IF(AND((H15&gt;=I15),(H15-I15&lt;='Variables Règlement'!$D$8)),"ok","Hors Fourchette"))</f>
        <v>#VALUE!</v>
      </c>
      <c r="W15" s="228"/>
      <c r="X15" s="228" t="str">
        <f t="shared" si="11"/>
        <v xml:space="preserve"> </v>
      </c>
      <c r="Y15" s="228"/>
      <c r="Z15" s="228" t="str">
        <f t="shared" si="12"/>
        <v xml:space="preserve"> </v>
      </c>
      <c r="AA15" s="295"/>
      <c r="AC15" s="209" t="s">
        <v>44</v>
      </c>
      <c r="AD15" s="210" t="s">
        <v>55</v>
      </c>
      <c r="AE15" s="211"/>
      <c r="AF15" s="211"/>
      <c r="AG15" s="211"/>
      <c r="AH15" s="211"/>
      <c r="AI15" s="211"/>
      <c r="AJ15" s="212"/>
      <c r="AK15" s="198" t="str">
        <f t="shared" si="0"/>
        <v xml:space="preserve"> </v>
      </c>
      <c r="AL15" s="199" t="str">
        <f t="shared" si="6"/>
        <v xml:space="preserve"> </v>
      </c>
      <c r="AM15" s="204" t="str">
        <f>IFERROR(VLOOKUP($F15,'Variables Règlement'!$A$4:$I$7,7,FALSE)," ")</f>
        <v xml:space="preserve"> </v>
      </c>
      <c r="AN15" s="205" t="str">
        <f>IFERROR(VLOOKUP($F15,'Variables Règlement'!$A$4:$I$7,8,FALSE)," ")</f>
        <v xml:space="preserve"> </v>
      </c>
      <c r="AO15" s="206" t="str">
        <f t="shared" si="2"/>
        <v xml:space="preserve"> </v>
      </c>
      <c r="AP15" s="207" t="str">
        <f t="shared" si="3"/>
        <v xml:space="preserve"> </v>
      </c>
      <c r="AQ15" s="208" t="str">
        <f t="shared" si="4"/>
        <v xml:space="preserve"> </v>
      </c>
    </row>
    <row r="16" spans="1:43" ht="20.75" customHeight="1">
      <c r="A16" s="82">
        <v>11</v>
      </c>
      <c r="B16" s="114" t="str">
        <f>IF(NOT(ISBLANK(Organisateur!B16)),Organisateur!B16," ")</f>
        <v xml:space="preserve"> </v>
      </c>
      <c r="C16" s="116" t="str">
        <f>IF(NOT(ISBLANK(Organisateur!C16)),Organisateur!C16," ")</f>
        <v xml:space="preserve"> </v>
      </c>
      <c r="D16" s="117" t="str">
        <f>IF(NOT(ISBLANK(Organisateur!D16)),Organisateur!D16," ")</f>
        <v xml:space="preserve"> </v>
      </c>
      <c r="E16" s="117" t="str">
        <f>IF(NOT(ISBLANK(Organisateur!E16)),Organisateur!E16," ")</f>
        <v xml:space="preserve"> </v>
      </c>
      <c r="F16" s="341" t="str">
        <f>IF(NOT(ISBLANK(Organisateur!F16)),Organisateur!F16," ")</f>
        <v xml:space="preserve"> </v>
      </c>
      <c r="G16" s="342"/>
      <c r="H16" s="116" t="str">
        <f>IF(NOT(ISBLANK(Organisateur!H16)),Organisateur!H16," ")</f>
        <v xml:space="preserve"> </v>
      </c>
      <c r="I16" s="116" t="str">
        <f>IF(NOT(ISBLANK(Organisateur!I16)),Organisateur!I16," ")</f>
        <v xml:space="preserve"> </v>
      </c>
      <c r="J16" s="155" t="str">
        <f>IF(NOT(ISBLANK(Organisateur!J16)),Organisateur!J16," ")</f>
        <v xml:space="preserve"> </v>
      </c>
      <c r="K16" s="153" t="str">
        <f>IF(NOT(ISBLANK(Organisateur!K16)),Organisateur!K16," ")</f>
        <v xml:space="preserve"> </v>
      </c>
      <c r="L16" s="30"/>
      <c r="M16" s="21" t="str">
        <f>IFERROR(VLOOKUP($F16,'Variables Règlement'!$A$4:$F$7,3,FALSE)," ")</f>
        <v xml:space="preserve"> </v>
      </c>
      <c r="N16" s="15" t="str">
        <f>IFERROR(VLOOKUP($F16,'Variables Règlement'!$A$4:$F$7,4,FALSE)," ")</f>
        <v xml:space="preserve"> </v>
      </c>
      <c r="O16" s="15" t="str">
        <f>IFERROR(VLOOKUP($F16,'Variables Règlement'!$A$4:$F$7,5,FALSE)," ")</f>
        <v xml:space="preserve"> </v>
      </c>
      <c r="P16" s="15" t="str">
        <f>IFERROR(VLOOKUP($F16,'Variables Règlement'!$A$4:$F$7,6,FALSE)," ")</f>
        <v xml:space="preserve"> </v>
      </c>
      <c r="Q16" s="58" t="str">
        <f>IFERROR(VLOOKUP($F16,'Variables Règlement'!$A$4:$G$7,7,FALSE)," ")</f>
        <v xml:space="preserve"> </v>
      </c>
      <c r="R16" s="46" t="str">
        <f t="shared" si="7"/>
        <v xml:space="preserve"> </v>
      </c>
      <c r="S16" s="45" t="str">
        <f t="shared" si="8"/>
        <v xml:space="preserve"> </v>
      </c>
      <c r="T16" s="45" t="str">
        <f t="shared" si="9"/>
        <v xml:space="preserve"> </v>
      </c>
      <c r="U16" s="147" t="str">
        <f t="shared" si="10"/>
        <v xml:space="preserve"> </v>
      </c>
      <c r="V16" s="227" t="e">
        <f>IF(H16=0," ",IF(AND((H16&gt;=I16),(H16-I16&lt;='Variables Règlement'!$D$8)),"ok","Hors Fourchette"))</f>
        <v>#VALUE!</v>
      </c>
      <c r="W16" s="228"/>
      <c r="X16" s="228" t="str">
        <f t="shared" si="11"/>
        <v xml:space="preserve"> </v>
      </c>
      <c r="Y16" s="228"/>
      <c r="Z16" s="228" t="str">
        <f t="shared" si="12"/>
        <v xml:space="preserve"> </v>
      </c>
      <c r="AA16" s="295"/>
      <c r="AC16" s="209" t="s">
        <v>44</v>
      </c>
      <c r="AD16" s="210" t="s">
        <v>55</v>
      </c>
      <c r="AE16" s="211"/>
      <c r="AF16" s="211"/>
      <c r="AG16" s="211"/>
      <c r="AH16" s="211"/>
      <c r="AI16" s="211"/>
      <c r="AJ16" s="212"/>
      <c r="AK16" s="198" t="str">
        <f t="shared" si="0"/>
        <v xml:space="preserve"> </v>
      </c>
      <c r="AL16" s="199" t="str">
        <f t="shared" si="6"/>
        <v xml:space="preserve"> </v>
      </c>
      <c r="AM16" s="204" t="str">
        <f>IFERROR(VLOOKUP($F16,'Variables Règlement'!$A$4:$I$7,7,FALSE)," ")</f>
        <v xml:space="preserve"> </v>
      </c>
      <c r="AN16" s="205" t="str">
        <f>IFERROR(VLOOKUP($F16,'Variables Règlement'!$A$4:$I$7,8,FALSE)," ")</f>
        <v xml:space="preserve"> </v>
      </c>
      <c r="AO16" s="206" t="str">
        <f t="shared" si="2"/>
        <v xml:space="preserve"> </v>
      </c>
      <c r="AP16" s="207" t="str">
        <f t="shared" si="3"/>
        <v xml:space="preserve"> </v>
      </c>
      <c r="AQ16" s="208" t="str">
        <f t="shared" si="4"/>
        <v xml:space="preserve"> </v>
      </c>
    </row>
    <row r="17" spans="1:214" ht="20.75" customHeight="1">
      <c r="A17" s="82">
        <v>12</v>
      </c>
      <c r="B17" s="114" t="str">
        <f>IF(NOT(ISBLANK(Organisateur!B17)),Organisateur!B17," ")</f>
        <v xml:space="preserve"> </v>
      </c>
      <c r="C17" s="116" t="str">
        <f>IF(NOT(ISBLANK(Organisateur!C17)),Organisateur!C17," ")</f>
        <v xml:space="preserve"> </v>
      </c>
      <c r="D17" s="117" t="str">
        <f>IF(NOT(ISBLANK(Organisateur!D17)),Organisateur!D17," ")</f>
        <v xml:space="preserve"> </v>
      </c>
      <c r="E17" s="117" t="str">
        <f>IF(NOT(ISBLANK(Organisateur!E17)),Organisateur!E17," ")</f>
        <v xml:space="preserve"> </v>
      </c>
      <c r="F17" s="341" t="str">
        <f>IF(NOT(ISBLANK(Organisateur!F17)),Organisateur!F17," ")</f>
        <v xml:space="preserve"> </v>
      </c>
      <c r="G17" s="342"/>
      <c r="H17" s="116" t="str">
        <f>IF(NOT(ISBLANK(Organisateur!H17)),Organisateur!H17," ")</f>
        <v xml:space="preserve"> </v>
      </c>
      <c r="I17" s="116" t="str">
        <f>IF(NOT(ISBLANK(Organisateur!I17)),Organisateur!I17," ")</f>
        <v xml:space="preserve"> </v>
      </c>
      <c r="J17" s="155" t="str">
        <f>IF(NOT(ISBLANK(Organisateur!J17)),Organisateur!J17," ")</f>
        <v xml:space="preserve"> </v>
      </c>
      <c r="K17" s="153" t="str">
        <f>IF(NOT(ISBLANK(Organisateur!K17)),Organisateur!K17," ")</f>
        <v xml:space="preserve"> </v>
      </c>
      <c r="L17" s="30"/>
      <c r="M17" s="21" t="str">
        <f>IFERROR(VLOOKUP($F17,'Variables Règlement'!$A$4:$F$7,3,FALSE)," ")</f>
        <v xml:space="preserve"> </v>
      </c>
      <c r="N17" s="15" t="str">
        <f>IFERROR(VLOOKUP($F17,'Variables Règlement'!$A$4:$F$7,4,FALSE)," ")</f>
        <v xml:space="preserve"> </v>
      </c>
      <c r="O17" s="15" t="str">
        <f>IFERROR(VLOOKUP($F17,'Variables Règlement'!$A$4:$F$7,5,FALSE)," ")</f>
        <v xml:space="preserve"> </v>
      </c>
      <c r="P17" s="15" t="str">
        <f>IFERROR(VLOOKUP($F17,'Variables Règlement'!$A$4:$F$7,6,FALSE)," ")</f>
        <v xml:space="preserve"> </v>
      </c>
      <c r="Q17" s="58" t="str">
        <f>IFERROR(VLOOKUP($F17,'Variables Règlement'!$A$4:$G$7,7,FALSE)," ")</f>
        <v xml:space="preserve"> </v>
      </c>
      <c r="R17" s="46" t="str">
        <f t="shared" si="7"/>
        <v xml:space="preserve"> </v>
      </c>
      <c r="S17" s="45" t="str">
        <f t="shared" si="8"/>
        <v xml:space="preserve"> </v>
      </c>
      <c r="T17" s="45" t="str">
        <f t="shared" si="9"/>
        <v xml:space="preserve"> </v>
      </c>
      <c r="U17" s="147" t="str">
        <f t="shared" si="10"/>
        <v xml:space="preserve"> </v>
      </c>
      <c r="V17" s="227" t="e">
        <f>IF(H17=0," ",IF(AND((H17&gt;=I17),(H17-I17&lt;='Variables Règlement'!$D$8)),"ok","Hors Fourchette"))</f>
        <v>#VALUE!</v>
      </c>
      <c r="W17" s="228"/>
      <c r="X17" s="228" t="str">
        <f t="shared" si="11"/>
        <v xml:space="preserve"> </v>
      </c>
      <c r="Y17" s="228"/>
      <c r="Z17" s="228" t="str">
        <f t="shared" si="12"/>
        <v xml:space="preserve"> </v>
      </c>
      <c r="AA17" s="295"/>
      <c r="AC17" s="209" t="s">
        <v>44</v>
      </c>
      <c r="AD17" s="210" t="s">
        <v>55</v>
      </c>
      <c r="AE17" s="211"/>
      <c r="AF17" s="211"/>
      <c r="AG17" s="211"/>
      <c r="AH17" s="211"/>
      <c r="AI17" s="211"/>
      <c r="AJ17" s="212"/>
      <c r="AK17" s="198" t="str">
        <f t="shared" si="0"/>
        <v xml:space="preserve"> </v>
      </c>
      <c r="AL17" s="199" t="str">
        <f t="shared" si="6"/>
        <v xml:space="preserve"> </v>
      </c>
      <c r="AM17" s="204" t="str">
        <f>IFERROR(VLOOKUP($F17,'Variables Règlement'!$A$4:$I$7,7,FALSE)," ")</f>
        <v xml:space="preserve"> </v>
      </c>
      <c r="AN17" s="205" t="str">
        <f>IFERROR(VLOOKUP($F17,'Variables Règlement'!$A$4:$I$7,8,FALSE)," ")</f>
        <v xml:space="preserve"> </v>
      </c>
      <c r="AO17" s="206" t="str">
        <f t="shared" si="2"/>
        <v xml:space="preserve"> </v>
      </c>
      <c r="AP17" s="207" t="str">
        <f t="shared" si="3"/>
        <v xml:space="preserve"> </v>
      </c>
      <c r="AQ17" s="208" t="str">
        <f t="shared" si="4"/>
        <v xml:space="preserve"> </v>
      </c>
    </row>
    <row r="18" spans="1:214" ht="20.75" customHeight="1">
      <c r="A18" s="82">
        <v>13</v>
      </c>
      <c r="B18" s="114" t="str">
        <f>IF(NOT(ISBLANK(Organisateur!B18)),Organisateur!B18," ")</f>
        <v xml:space="preserve"> </v>
      </c>
      <c r="C18" s="116" t="str">
        <f>IF(NOT(ISBLANK(Organisateur!C18)),Organisateur!C18," ")</f>
        <v xml:space="preserve"> </v>
      </c>
      <c r="D18" s="117" t="str">
        <f>IF(NOT(ISBLANK(Organisateur!D18)),Organisateur!D18," ")</f>
        <v xml:space="preserve"> </v>
      </c>
      <c r="E18" s="117" t="str">
        <f>IF(NOT(ISBLANK(Organisateur!E18)),Organisateur!E18," ")</f>
        <v xml:space="preserve"> </v>
      </c>
      <c r="F18" s="341" t="str">
        <f>IF(NOT(ISBLANK(Organisateur!F18)),Organisateur!F18," ")</f>
        <v xml:space="preserve"> </v>
      </c>
      <c r="G18" s="342"/>
      <c r="H18" s="116" t="str">
        <f>IF(NOT(ISBLANK(Organisateur!H18)),Organisateur!H18," ")</f>
        <v xml:space="preserve"> </v>
      </c>
      <c r="I18" s="116" t="str">
        <f>IF(NOT(ISBLANK(Organisateur!I18)),Organisateur!I18," ")</f>
        <v xml:space="preserve"> </v>
      </c>
      <c r="J18" s="155" t="str">
        <f>IF(NOT(ISBLANK(Organisateur!J18)),Organisateur!J18," ")</f>
        <v xml:space="preserve"> </v>
      </c>
      <c r="K18" s="153" t="str">
        <f>IF(NOT(ISBLANK(Organisateur!K18)),Organisateur!K18," ")</f>
        <v xml:space="preserve"> </v>
      </c>
      <c r="L18" s="30"/>
      <c r="M18" s="21" t="str">
        <f>IFERROR(VLOOKUP($F18,'Variables Règlement'!$A$4:$F$7,3,FALSE)," ")</f>
        <v xml:space="preserve"> </v>
      </c>
      <c r="N18" s="15" t="str">
        <f>IFERROR(VLOOKUP($F18,'Variables Règlement'!$A$4:$F$7,4,FALSE)," ")</f>
        <v xml:space="preserve"> </v>
      </c>
      <c r="O18" s="15" t="str">
        <f>IFERROR(VLOOKUP($F18,'Variables Règlement'!$A$4:$F$7,5,FALSE)," ")</f>
        <v xml:space="preserve"> </v>
      </c>
      <c r="P18" s="15" t="str">
        <f>IFERROR(VLOOKUP($F18,'Variables Règlement'!$A$4:$F$7,6,FALSE)," ")</f>
        <v xml:space="preserve"> </v>
      </c>
      <c r="Q18" s="58" t="str">
        <f>IFERROR(VLOOKUP($F18,'Variables Règlement'!$A$4:$G$7,7,FALSE)," ")</f>
        <v xml:space="preserve"> </v>
      </c>
      <c r="R18" s="46" t="str">
        <f t="shared" si="7"/>
        <v xml:space="preserve"> </v>
      </c>
      <c r="S18" s="45" t="str">
        <f t="shared" si="8"/>
        <v xml:space="preserve"> </v>
      </c>
      <c r="T18" s="45" t="str">
        <f t="shared" si="9"/>
        <v xml:space="preserve"> </v>
      </c>
      <c r="U18" s="147" t="str">
        <f t="shared" si="10"/>
        <v xml:space="preserve"> </v>
      </c>
      <c r="V18" s="227" t="e">
        <f>IF(H18=0," ",IF(AND((H18&gt;=I18),(H18-I18&lt;='Variables Règlement'!$D$8)),"ok","Hors Fourchette"))</f>
        <v>#VALUE!</v>
      </c>
      <c r="W18" s="228"/>
      <c r="X18" s="228" t="str">
        <f t="shared" si="11"/>
        <v xml:space="preserve"> </v>
      </c>
      <c r="Y18" s="228"/>
      <c r="Z18" s="228" t="str">
        <f t="shared" si="12"/>
        <v xml:space="preserve"> </v>
      </c>
      <c r="AA18" s="295"/>
      <c r="AC18" s="209" t="s">
        <v>44</v>
      </c>
      <c r="AD18" s="210" t="s">
        <v>55</v>
      </c>
      <c r="AE18" s="211"/>
      <c r="AF18" s="211"/>
      <c r="AG18" s="211"/>
      <c r="AH18" s="211"/>
      <c r="AI18" s="211"/>
      <c r="AJ18" s="212"/>
      <c r="AK18" s="198" t="str">
        <f t="shared" si="0"/>
        <v xml:space="preserve"> </v>
      </c>
      <c r="AL18" s="199" t="str">
        <f t="shared" si="6"/>
        <v xml:space="preserve"> </v>
      </c>
      <c r="AM18" s="204" t="str">
        <f>IFERROR(VLOOKUP($F18,'Variables Règlement'!$A$4:$I$7,7,FALSE)," ")</f>
        <v xml:space="preserve"> </v>
      </c>
      <c r="AN18" s="205" t="str">
        <f>IFERROR(VLOOKUP($F18,'Variables Règlement'!$A$4:$I$7,8,FALSE)," ")</f>
        <v xml:space="preserve"> </v>
      </c>
      <c r="AO18" s="206" t="str">
        <f t="shared" si="2"/>
        <v xml:space="preserve"> </v>
      </c>
      <c r="AP18" s="207" t="str">
        <f t="shared" si="3"/>
        <v xml:space="preserve"> </v>
      </c>
      <c r="AQ18" s="208" t="str">
        <f t="shared" si="4"/>
        <v xml:space="preserve"> </v>
      </c>
    </row>
    <row r="19" spans="1:214" ht="20.75" customHeight="1">
      <c r="A19" s="82">
        <v>14</v>
      </c>
      <c r="B19" s="114" t="str">
        <f>IF(NOT(ISBLANK(Organisateur!B19)),Organisateur!B19," ")</f>
        <v xml:space="preserve"> </v>
      </c>
      <c r="C19" s="116" t="str">
        <f>IF(NOT(ISBLANK(Organisateur!C19)),Organisateur!C19," ")</f>
        <v xml:space="preserve"> </v>
      </c>
      <c r="D19" s="117" t="str">
        <f>IF(NOT(ISBLANK(Organisateur!D19)),Organisateur!D19," ")</f>
        <v xml:space="preserve"> </v>
      </c>
      <c r="E19" s="117" t="str">
        <f>IF(NOT(ISBLANK(Organisateur!E19)),Organisateur!E19," ")</f>
        <v xml:space="preserve"> </v>
      </c>
      <c r="F19" s="341" t="str">
        <f>IF(NOT(ISBLANK(Organisateur!F19)),Organisateur!F19," ")</f>
        <v xml:space="preserve"> </v>
      </c>
      <c r="G19" s="342"/>
      <c r="H19" s="116" t="str">
        <f>IF(NOT(ISBLANK(Organisateur!H19)),Organisateur!H19," ")</f>
        <v xml:space="preserve"> </v>
      </c>
      <c r="I19" s="116" t="str">
        <f>IF(NOT(ISBLANK(Organisateur!I19)),Organisateur!I19," ")</f>
        <v xml:space="preserve"> </v>
      </c>
      <c r="J19" s="155" t="str">
        <f>IF(NOT(ISBLANK(Organisateur!J19)),Organisateur!J19," ")</f>
        <v xml:space="preserve"> </v>
      </c>
      <c r="K19" s="153" t="str">
        <f>IF(NOT(ISBLANK(Organisateur!K19)),Organisateur!K19," ")</f>
        <v xml:space="preserve"> </v>
      </c>
      <c r="L19" s="30"/>
      <c r="M19" s="21" t="str">
        <f>IFERROR(VLOOKUP($F19,'Variables Règlement'!$A$4:$F$7,3,FALSE)," ")</f>
        <v xml:space="preserve"> </v>
      </c>
      <c r="N19" s="15" t="str">
        <f>IFERROR(VLOOKUP($F19,'Variables Règlement'!$A$4:$F$7,4,FALSE)," ")</f>
        <v xml:space="preserve"> </v>
      </c>
      <c r="O19" s="15" t="str">
        <f>IFERROR(VLOOKUP($F19,'Variables Règlement'!$A$4:$F$7,5,FALSE)," ")</f>
        <v xml:space="preserve"> </v>
      </c>
      <c r="P19" s="15" t="str">
        <f>IFERROR(VLOOKUP($F19,'Variables Règlement'!$A$4:$F$7,6,FALSE)," ")</f>
        <v xml:space="preserve"> </v>
      </c>
      <c r="Q19" s="58" t="str">
        <f>IFERROR(VLOOKUP($F19,'Variables Règlement'!$A$4:$G$7,7,FALSE)," ")</f>
        <v xml:space="preserve"> </v>
      </c>
      <c r="R19" s="46" t="str">
        <f t="shared" si="7"/>
        <v xml:space="preserve"> </v>
      </c>
      <c r="S19" s="45" t="str">
        <f t="shared" si="8"/>
        <v xml:space="preserve"> </v>
      </c>
      <c r="T19" s="45" t="str">
        <f t="shared" si="9"/>
        <v xml:space="preserve"> </v>
      </c>
      <c r="U19" s="147" t="str">
        <f t="shared" si="10"/>
        <v xml:space="preserve"> </v>
      </c>
      <c r="V19" s="227" t="e">
        <f>IF(H19=0," ",IF(AND((H19&gt;=I19),(H19-I19&lt;='Variables Règlement'!$D$8)),"ok","Hors Fourchette"))</f>
        <v>#VALUE!</v>
      </c>
      <c r="W19" s="228"/>
      <c r="X19" s="228" t="str">
        <f t="shared" si="11"/>
        <v xml:space="preserve"> </v>
      </c>
      <c r="Y19" s="228"/>
      <c r="Z19" s="228" t="str">
        <f t="shared" si="12"/>
        <v xml:space="preserve"> </v>
      </c>
      <c r="AA19" s="295"/>
      <c r="AC19" s="209" t="s">
        <v>44</v>
      </c>
      <c r="AD19" s="210" t="s">
        <v>55</v>
      </c>
      <c r="AE19" s="211"/>
      <c r="AF19" s="211"/>
      <c r="AG19" s="211"/>
      <c r="AH19" s="211"/>
      <c r="AI19" s="211"/>
      <c r="AJ19" s="212"/>
      <c r="AK19" s="198" t="str">
        <f t="shared" si="0"/>
        <v xml:space="preserve"> </v>
      </c>
      <c r="AL19" s="199" t="str">
        <f t="shared" si="6"/>
        <v xml:space="preserve"> </v>
      </c>
      <c r="AM19" s="204" t="str">
        <f>IFERROR(VLOOKUP($F19,'Variables Règlement'!$A$4:$I$7,7,FALSE)," ")</f>
        <v xml:space="preserve"> </v>
      </c>
      <c r="AN19" s="205" t="str">
        <f>IFERROR(VLOOKUP($F19,'Variables Règlement'!$A$4:$I$7,8,FALSE)," ")</f>
        <v xml:space="preserve"> </v>
      </c>
      <c r="AO19" s="206" t="str">
        <f t="shared" si="2"/>
        <v xml:space="preserve"> </v>
      </c>
      <c r="AP19" s="207" t="str">
        <f t="shared" si="3"/>
        <v xml:space="preserve"> </v>
      </c>
      <c r="AQ19" s="208" t="str">
        <f t="shared" si="4"/>
        <v xml:space="preserve"> </v>
      </c>
    </row>
    <row r="20" spans="1:214" ht="20.75" customHeight="1">
      <c r="A20" s="82">
        <v>15</v>
      </c>
      <c r="B20" s="114" t="str">
        <f>IF(NOT(ISBLANK(Organisateur!B20)),Organisateur!B20," ")</f>
        <v xml:space="preserve"> </v>
      </c>
      <c r="C20" s="116" t="str">
        <f>IF(NOT(ISBLANK(Organisateur!C20)),Organisateur!C20," ")</f>
        <v xml:space="preserve"> </v>
      </c>
      <c r="D20" s="117" t="str">
        <f>IF(NOT(ISBLANK(Organisateur!D20)),Organisateur!D20," ")</f>
        <v xml:space="preserve"> </v>
      </c>
      <c r="E20" s="117" t="str">
        <f>IF(NOT(ISBLANK(Organisateur!E20)),Organisateur!E20," ")</f>
        <v xml:space="preserve"> </v>
      </c>
      <c r="F20" s="341" t="str">
        <f>IF(NOT(ISBLANK(Organisateur!F20)),Organisateur!F20," ")</f>
        <v xml:space="preserve"> </v>
      </c>
      <c r="G20" s="342"/>
      <c r="H20" s="116" t="str">
        <f>IF(NOT(ISBLANK(Organisateur!H20)),Organisateur!H20," ")</f>
        <v xml:space="preserve"> </v>
      </c>
      <c r="I20" s="116" t="str">
        <f>IF(NOT(ISBLANK(Organisateur!I20)),Organisateur!I20," ")</f>
        <v xml:space="preserve"> </v>
      </c>
      <c r="J20" s="155" t="str">
        <f>IF(NOT(ISBLANK(Organisateur!J20)),Organisateur!J20," ")</f>
        <v xml:space="preserve"> </v>
      </c>
      <c r="K20" s="153" t="str">
        <f>IF(NOT(ISBLANK(Organisateur!K20)),Organisateur!K20," ")</f>
        <v xml:space="preserve"> </v>
      </c>
      <c r="L20" s="30"/>
      <c r="M20" s="21" t="str">
        <f>IFERROR(VLOOKUP($F20,'Variables Règlement'!$A$4:$F$7,3,FALSE)," ")</f>
        <v xml:space="preserve"> </v>
      </c>
      <c r="N20" s="15" t="str">
        <f>IFERROR(VLOOKUP($F20,'Variables Règlement'!$A$4:$F$7,4,FALSE)," ")</f>
        <v xml:space="preserve"> </v>
      </c>
      <c r="O20" s="15" t="str">
        <f>IFERROR(VLOOKUP($F20,'Variables Règlement'!$A$4:$F$7,5,FALSE)," ")</f>
        <v xml:space="preserve"> </v>
      </c>
      <c r="P20" s="15" t="str">
        <f>IFERROR(VLOOKUP($F20,'Variables Règlement'!$A$4:$F$7,6,FALSE)," ")</f>
        <v xml:space="preserve"> </v>
      </c>
      <c r="Q20" s="58" t="str">
        <f>IFERROR(VLOOKUP($F20,'Variables Règlement'!$A$4:$G$7,7,FALSE)," ")</f>
        <v xml:space="preserve"> </v>
      </c>
      <c r="R20" s="46" t="str">
        <f t="shared" si="7"/>
        <v xml:space="preserve"> </v>
      </c>
      <c r="S20" s="45" t="str">
        <f t="shared" si="8"/>
        <v xml:space="preserve"> </v>
      </c>
      <c r="T20" s="45" t="str">
        <f t="shared" si="9"/>
        <v xml:space="preserve"> </v>
      </c>
      <c r="U20" s="147" t="str">
        <f t="shared" si="10"/>
        <v xml:space="preserve"> </v>
      </c>
      <c r="V20" s="227" t="e">
        <f>IF(H20=0," ",IF(AND((H20&gt;=I20),(H20-I20&lt;='Variables Règlement'!$D$8)),"ok","Hors Fourchette"))</f>
        <v>#VALUE!</v>
      </c>
      <c r="W20" s="228"/>
      <c r="X20" s="228" t="str">
        <f t="shared" si="11"/>
        <v xml:space="preserve"> </v>
      </c>
      <c r="Y20" s="228"/>
      <c r="Z20" s="228" t="str">
        <f t="shared" si="12"/>
        <v xml:space="preserve"> </v>
      </c>
      <c r="AA20" s="295"/>
      <c r="AC20" s="209" t="s">
        <v>44</v>
      </c>
      <c r="AD20" s="210" t="s">
        <v>55</v>
      </c>
      <c r="AE20" s="211"/>
      <c r="AF20" s="211"/>
      <c r="AG20" s="211"/>
      <c r="AH20" s="211"/>
      <c r="AI20" s="211"/>
      <c r="AJ20" s="212"/>
      <c r="AK20" s="198" t="str">
        <f t="shared" si="0"/>
        <v xml:space="preserve"> </v>
      </c>
      <c r="AL20" s="199" t="str">
        <f t="shared" si="6"/>
        <v xml:space="preserve"> </v>
      </c>
      <c r="AM20" s="204" t="str">
        <f>IFERROR(VLOOKUP($F20,'Variables Règlement'!$A$4:$I$7,7,FALSE)," ")</f>
        <v xml:space="preserve"> </v>
      </c>
      <c r="AN20" s="205" t="str">
        <f>IFERROR(VLOOKUP($F20,'Variables Règlement'!$A$4:$I$7,8,FALSE)," ")</f>
        <v xml:space="preserve"> </v>
      </c>
      <c r="AO20" s="206" t="str">
        <f t="shared" si="2"/>
        <v xml:space="preserve"> </v>
      </c>
      <c r="AP20" s="207" t="str">
        <f t="shared" si="3"/>
        <v xml:space="preserve"> </v>
      </c>
      <c r="AQ20" s="208" t="str">
        <f t="shared" si="4"/>
        <v xml:space="preserve"> </v>
      </c>
    </row>
    <row r="21" spans="1:214" ht="20.75" customHeight="1">
      <c r="A21" s="82">
        <v>16</v>
      </c>
      <c r="B21" s="114" t="str">
        <f>IF(NOT(ISBLANK(Organisateur!B21)),Organisateur!B21," ")</f>
        <v xml:space="preserve"> </v>
      </c>
      <c r="C21" s="116" t="str">
        <f>IF(NOT(ISBLANK(Organisateur!C21)),Organisateur!C21," ")</f>
        <v xml:space="preserve"> </v>
      </c>
      <c r="D21" s="117" t="str">
        <f>IF(NOT(ISBLANK(Organisateur!D21)),Organisateur!D21," ")</f>
        <v xml:space="preserve"> </v>
      </c>
      <c r="E21" s="117" t="str">
        <f>IF(NOT(ISBLANK(Organisateur!E21)),Organisateur!E21," ")</f>
        <v xml:space="preserve"> </v>
      </c>
      <c r="F21" s="341" t="str">
        <f>IF(NOT(ISBLANK(Organisateur!F21)),Organisateur!F21," ")</f>
        <v xml:space="preserve"> </v>
      </c>
      <c r="G21" s="342"/>
      <c r="H21" s="116" t="str">
        <f>IF(NOT(ISBLANK(Organisateur!H21)),Organisateur!H21," ")</f>
        <v xml:space="preserve"> </v>
      </c>
      <c r="I21" s="116" t="str">
        <f>IF(NOT(ISBLANK(Organisateur!I21)),Organisateur!I21," ")</f>
        <v xml:space="preserve"> </v>
      </c>
      <c r="J21" s="155" t="str">
        <f>IF(NOT(ISBLANK(Organisateur!J21)),Organisateur!J21," ")</f>
        <v xml:space="preserve"> </v>
      </c>
      <c r="K21" s="153" t="str">
        <f>IF(NOT(ISBLANK(Organisateur!K21)),Organisateur!K21," ")</f>
        <v xml:space="preserve"> </v>
      </c>
      <c r="L21" s="30"/>
      <c r="M21" s="21" t="str">
        <f>IFERROR(VLOOKUP($F21,'Variables Règlement'!$A$4:$F$7,3,FALSE)," ")</f>
        <v xml:space="preserve"> </v>
      </c>
      <c r="N21" s="15" t="str">
        <f>IFERROR(VLOOKUP($F21,'Variables Règlement'!$A$4:$F$7,4,FALSE)," ")</f>
        <v xml:space="preserve"> </v>
      </c>
      <c r="O21" s="15" t="str">
        <f>IFERROR(VLOOKUP($F21,'Variables Règlement'!$A$4:$F$7,5,FALSE)," ")</f>
        <v xml:space="preserve"> </v>
      </c>
      <c r="P21" s="15" t="str">
        <f>IFERROR(VLOOKUP($F21,'Variables Règlement'!$A$4:$F$7,6,FALSE)," ")</f>
        <v xml:space="preserve"> </v>
      </c>
      <c r="Q21" s="58" t="str">
        <f>IFERROR(VLOOKUP($F21,'Variables Règlement'!$A$4:$G$7,7,FALSE)," ")</f>
        <v xml:space="preserve"> </v>
      </c>
      <c r="R21" s="46" t="str">
        <f t="shared" si="7"/>
        <v xml:space="preserve"> </v>
      </c>
      <c r="S21" s="45" t="str">
        <f t="shared" si="8"/>
        <v xml:space="preserve"> </v>
      </c>
      <c r="T21" s="45" t="str">
        <f t="shared" si="9"/>
        <v xml:space="preserve"> </v>
      </c>
      <c r="U21" s="147" t="str">
        <f t="shared" si="10"/>
        <v xml:space="preserve"> </v>
      </c>
      <c r="V21" s="227" t="e">
        <f>IF(H21=0," ",IF(AND((H21&gt;=I21),(H21-I21&lt;='Variables Règlement'!$D$8)),"ok","Hors Fourchette"))</f>
        <v>#VALUE!</v>
      </c>
      <c r="W21" s="228"/>
      <c r="X21" s="228" t="str">
        <f t="shared" si="11"/>
        <v xml:space="preserve"> </v>
      </c>
      <c r="Y21" s="228"/>
      <c r="Z21" s="228" t="str">
        <f t="shared" si="12"/>
        <v xml:space="preserve"> </v>
      </c>
      <c r="AA21" s="295"/>
      <c r="AC21" s="209" t="s">
        <v>44</v>
      </c>
      <c r="AD21" s="210" t="s">
        <v>55</v>
      </c>
      <c r="AE21" s="211"/>
      <c r="AF21" s="211"/>
      <c r="AG21" s="211"/>
      <c r="AH21" s="211"/>
      <c r="AI21" s="211"/>
      <c r="AJ21" s="212"/>
      <c r="AK21" s="198" t="str">
        <f t="shared" si="0"/>
        <v xml:space="preserve"> </v>
      </c>
      <c r="AL21" s="199" t="str">
        <f t="shared" si="6"/>
        <v xml:space="preserve"> </v>
      </c>
      <c r="AM21" s="204" t="str">
        <f>IFERROR(VLOOKUP($F21,'Variables Règlement'!$A$4:$I$7,7,FALSE)," ")</f>
        <v xml:space="preserve"> </v>
      </c>
      <c r="AN21" s="205" t="str">
        <f>IFERROR(VLOOKUP($F21,'Variables Règlement'!$A$4:$I$7,8,FALSE)," ")</f>
        <v xml:space="preserve"> </v>
      </c>
      <c r="AO21" s="206" t="str">
        <f t="shared" si="2"/>
        <v xml:space="preserve"> </v>
      </c>
      <c r="AP21" s="207" t="str">
        <f t="shared" si="3"/>
        <v xml:space="preserve"> </v>
      </c>
      <c r="AQ21" s="208" t="str">
        <f t="shared" si="4"/>
        <v xml:space="preserve"> </v>
      </c>
    </row>
    <row r="22" spans="1:214" ht="20.75" customHeight="1">
      <c r="A22" s="82">
        <v>17</v>
      </c>
      <c r="B22" s="114" t="str">
        <f>IF(NOT(ISBLANK(Organisateur!B22)),Organisateur!B22," ")</f>
        <v xml:space="preserve"> </v>
      </c>
      <c r="C22" s="116" t="str">
        <f>IF(NOT(ISBLANK(Organisateur!C22)),Organisateur!C22," ")</f>
        <v xml:space="preserve"> </v>
      </c>
      <c r="D22" s="117" t="str">
        <f>IF(NOT(ISBLANK(Organisateur!D22)),Organisateur!D22," ")</f>
        <v xml:space="preserve"> </v>
      </c>
      <c r="E22" s="117" t="str">
        <f>IF(NOT(ISBLANK(Organisateur!E22)),Organisateur!E22," ")</f>
        <v xml:space="preserve"> </v>
      </c>
      <c r="F22" s="341" t="str">
        <f>IF(NOT(ISBLANK(Organisateur!F22)),Organisateur!F22," ")</f>
        <v xml:space="preserve"> </v>
      </c>
      <c r="G22" s="342"/>
      <c r="H22" s="116" t="str">
        <f>IF(NOT(ISBLANK(Organisateur!H22)),Organisateur!H22," ")</f>
        <v xml:space="preserve"> </v>
      </c>
      <c r="I22" s="116" t="str">
        <f>IF(NOT(ISBLANK(Organisateur!I22)),Organisateur!I22," ")</f>
        <v xml:space="preserve"> </v>
      </c>
      <c r="J22" s="155" t="str">
        <f>IF(NOT(ISBLANK(Organisateur!J22)),Organisateur!J22," ")</f>
        <v xml:space="preserve"> </v>
      </c>
      <c r="K22" s="153" t="str">
        <f>IF(NOT(ISBLANK(Organisateur!K22)),Organisateur!K22," ")</f>
        <v xml:space="preserve"> </v>
      </c>
      <c r="L22" s="30"/>
      <c r="M22" s="21" t="str">
        <f>IFERROR(VLOOKUP($F22,'Variables Règlement'!$A$4:$F$7,3,FALSE)," ")</f>
        <v xml:space="preserve"> </v>
      </c>
      <c r="N22" s="15" t="str">
        <f>IFERROR(VLOOKUP($F22,'Variables Règlement'!$A$4:$F$7,4,FALSE)," ")</f>
        <v xml:space="preserve"> </v>
      </c>
      <c r="O22" s="15" t="str">
        <f>IFERROR(VLOOKUP($F22,'Variables Règlement'!$A$4:$F$7,5,FALSE)," ")</f>
        <v xml:space="preserve"> </v>
      </c>
      <c r="P22" s="15" t="str">
        <f>IFERROR(VLOOKUP($F22,'Variables Règlement'!$A$4:$F$7,6,FALSE)," ")</f>
        <v xml:space="preserve"> </v>
      </c>
      <c r="Q22" s="58" t="str">
        <f>IFERROR(VLOOKUP($F22,'Variables Règlement'!$A$4:$G$7,7,FALSE)," ")</f>
        <v xml:space="preserve"> </v>
      </c>
      <c r="R22" s="46" t="str">
        <f t="shared" si="7"/>
        <v xml:space="preserve"> </v>
      </c>
      <c r="S22" s="45" t="str">
        <f t="shared" si="8"/>
        <v xml:space="preserve"> </v>
      </c>
      <c r="T22" s="45" t="str">
        <f t="shared" si="9"/>
        <v xml:space="preserve"> </v>
      </c>
      <c r="U22" s="147" t="str">
        <f t="shared" si="10"/>
        <v xml:space="preserve"> </v>
      </c>
      <c r="V22" s="227" t="e">
        <f>IF(H22=0," ",IF(AND((H22&gt;=I22),(H22-I22&lt;='Variables Règlement'!$D$8)),"ok","Hors Fourchette"))</f>
        <v>#VALUE!</v>
      </c>
      <c r="W22" s="228"/>
      <c r="X22" s="228" t="str">
        <f t="shared" si="11"/>
        <v xml:space="preserve"> </v>
      </c>
      <c r="Y22" s="228"/>
      <c r="Z22" s="228" t="str">
        <f t="shared" si="12"/>
        <v xml:space="preserve"> </v>
      </c>
      <c r="AA22" s="295"/>
      <c r="AC22" s="209" t="s">
        <v>44</v>
      </c>
      <c r="AD22" s="210" t="s">
        <v>55</v>
      </c>
      <c r="AE22" s="211"/>
      <c r="AF22" s="211"/>
      <c r="AG22" s="211"/>
      <c r="AH22" s="211"/>
      <c r="AI22" s="211"/>
      <c r="AJ22" s="212"/>
      <c r="AK22" s="198" t="str">
        <f t="shared" si="0"/>
        <v xml:space="preserve"> </v>
      </c>
      <c r="AL22" s="199" t="str">
        <f t="shared" si="6"/>
        <v xml:space="preserve"> </v>
      </c>
      <c r="AM22" s="204" t="str">
        <f>IFERROR(VLOOKUP($F22,'Variables Règlement'!$A$4:$I$7,7,FALSE)," ")</f>
        <v xml:space="preserve"> </v>
      </c>
      <c r="AN22" s="205" t="str">
        <f>IFERROR(VLOOKUP($F22,'Variables Règlement'!$A$4:$I$7,8,FALSE)," ")</f>
        <v xml:space="preserve"> </v>
      </c>
      <c r="AO22" s="206" t="str">
        <f t="shared" si="2"/>
        <v xml:space="preserve"> </v>
      </c>
      <c r="AP22" s="207" t="str">
        <f t="shared" si="3"/>
        <v xml:space="preserve"> </v>
      </c>
      <c r="AQ22" s="208" t="str">
        <f t="shared" si="4"/>
        <v xml:space="preserve"> </v>
      </c>
    </row>
    <row r="23" spans="1:214" ht="20.75" customHeight="1">
      <c r="A23" s="82">
        <v>18</v>
      </c>
      <c r="B23" s="114" t="str">
        <f>IF(NOT(ISBLANK(Organisateur!B23)),Organisateur!B23," ")</f>
        <v xml:space="preserve"> </v>
      </c>
      <c r="C23" s="116" t="str">
        <f>IF(NOT(ISBLANK(Organisateur!C23)),Organisateur!C23," ")</f>
        <v xml:space="preserve"> </v>
      </c>
      <c r="D23" s="117" t="str">
        <f>IF(NOT(ISBLANK(Organisateur!D23)),Organisateur!D23," ")</f>
        <v xml:space="preserve"> </v>
      </c>
      <c r="E23" s="117" t="str">
        <f>IF(NOT(ISBLANK(Organisateur!E23)),Organisateur!E23," ")</f>
        <v xml:space="preserve"> </v>
      </c>
      <c r="F23" s="341" t="str">
        <f>IF(NOT(ISBLANK(Organisateur!F23)),Organisateur!F23," ")</f>
        <v xml:space="preserve"> </v>
      </c>
      <c r="G23" s="342"/>
      <c r="H23" s="116" t="str">
        <f>IF(NOT(ISBLANK(Organisateur!H23)),Organisateur!H23," ")</f>
        <v xml:space="preserve"> </v>
      </c>
      <c r="I23" s="116" t="str">
        <f>IF(NOT(ISBLANK(Organisateur!I23)),Organisateur!I23," ")</f>
        <v xml:space="preserve"> </v>
      </c>
      <c r="J23" s="155" t="str">
        <f>IF(NOT(ISBLANK(Organisateur!J23)),Organisateur!J23," ")</f>
        <v xml:space="preserve"> </v>
      </c>
      <c r="K23" s="153" t="str">
        <f>IF(NOT(ISBLANK(Organisateur!K23)),Organisateur!K23," ")</f>
        <v xml:space="preserve"> </v>
      </c>
      <c r="L23" s="30"/>
      <c r="M23" s="21" t="str">
        <f>IFERROR(VLOOKUP($F23,'Variables Règlement'!$A$4:$F$7,3,FALSE)," ")</f>
        <v xml:space="preserve"> </v>
      </c>
      <c r="N23" s="15" t="str">
        <f>IFERROR(VLOOKUP($F23,'Variables Règlement'!$A$4:$F$7,4,FALSE)," ")</f>
        <v xml:space="preserve"> </v>
      </c>
      <c r="O23" s="15" t="str">
        <f>IFERROR(VLOOKUP($F23,'Variables Règlement'!$A$4:$F$7,5,FALSE)," ")</f>
        <v xml:space="preserve"> </v>
      </c>
      <c r="P23" s="15" t="str">
        <f>IFERROR(VLOOKUP($F23,'Variables Règlement'!$A$4:$F$7,6,FALSE)," ")</f>
        <v xml:space="preserve"> </v>
      </c>
      <c r="Q23" s="58" t="str">
        <f>IFERROR(VLOOKUP($F23,'Variables Règlement'!$A$4:$G$7,7,FALSE)," ")</f>
        <v xml:space="preserve"> </v>
      </c>
      <c r="R23" s="46" t="str">
        <f t="shared" si="7"/>
        <v xml:space="preserve"> </v>
      </c>
      <c r="S23" s="45" t="str">
        <f t="shared" si="8"/>
        <v xml:space="preserve"> </v>
      </c>
      <c r="T23" s="45" t="str">
        <f t="shared" si="9"/>
        <v xml:space="preserve"> </v>
      </c>
      <c r="U23" s="147" t="str">
        <f t="shared" si="10"/>
        <v xml:space="preserve"> </v>
      </c>
      <c r="V23" s="227" t="e">
        <f>IF(H23=0," ",IF(AND((H23&gt;=I23),(H23-I23&lt;='Variables Règlement'!$D$8)),"ok","Hors Fourchette"))</f>
        <v>#VALUE!</v>
      </c>
      <c r="W23" s="228"/>
      <c r="X23" s="228" t="str">
        <f t="shared" si="11"/>
        <v xml:space="preserve"> </v>
      </c>
      <c r="Y23" s="228"/>
      <c r="Z23" s="228" t="str">
        <f t="shared" si="12"/>
        <v xml:space="preserve"> </v>
      </c>
      <c r="AA23" s="295"/>
      <c r="AC23" s="209" t="s">
        <v>44</v>
      </c>
      <c r="AD23" s="210" t="s">
        <v>55</v>
      </c>
      <c r="AE23" s="211"/>
      <c r="AF23" s="211"/>
      <c r="AG23" s="211"/>
      <c r="AH23" s="211"/>
      <c r="AI23" s="211"/>
      <c r="AJ23" s="212"/>
      <c r="AK23" s="198" t="str">
        <f t="shared" si="0"/>
        <v xml:space="preserve"> </v>
      </c>
      <c r="AL23" s="199" t="str">
        <f t="shared" si="6"/>
        <v xml:space="preserve"> </v>
      </c>
      <c r="AM23" s="204" t="str">
        <f>IFERROR(VLOOKUP($F23,'Variables Règlement'!$A$4:$I$7,7,FALSE)," ")</f>
        <v xml:space="preserve"> </v>
      </c>
      <c r="AN23" s="205" t="str">
        <f>IFERROR(VLOOKUP($F23,'Variables Règlement'!$A$4:$I$7,8,FALSE)," ")</f>
        <v xml:space="preserve"> </v>
      </c>
      <c r="AO23" s="206" t="str">
        <f t="shared" si="2"/>
        <v xml:space="preserve"> </v>
      </c>
      <c r="AP23" s="207" t="str">
        <f t="shared" si="3"/>
        <v xml:space="preserve"> </v>
      </c>
      <c r="AQ23" s="208" t="str">
        <f t="shared" si="4"/>
        <v xml:space="preserve"> </v>
      </c>
    </row>
    <row r="24" spans="1:214" ht="20.75" customHeight="1">
      <c r="A24" s="82">
        <v>19</v>
      </c>
      <c r="B24" s="114" t="str">
        <f>IF(NOT(ISBLANK(Organisateur!B24)),Organisateur!B24," ")</f>
        <v xml:space="preserve"> </v>
      </c>
      <c r="C24" s="116" t="str">
        <f>IF(NOT(ISBLANK(Organisateur!C24)),Organisateur!C24," ")</f>
        <v xml:space="preserve"> </v>
      </c>
      <c r="D24" s="117" t="str">
        <f>IF(NOT(ISBLANK(Organisateur!D24)),Organisateur!D24," ")</f>
        <v xml:space="preserve"> </v>
      </c>
      <c r="E24" s="117" t="str">
        <f>IF(NOT(ISBLANK(Organisateur!E24)),Organisateur!E24," ")</f>
        <v xml:space="preserve"> </v>
      </c>
      <c r="F24" s="341" t="str">
        <f>IF(NOT(ISBLANK(Organisateur!F24)),Organisateur!F24," ")</f>
        <v xml:space="preserve"> </v>
      </c>
      <c r="G24" s="342"/>
      <c r="H24" s="116" t="str">
        <f>IF(NOT(ISBLANK(Organisateur!H24)),Organisateur!H24," ")</f>
        <v xml:space="preserve"> </v>
      </c>
      <c r="I24" s="116" t="str">
        <f>IF(NOT(ISBLANK(Organisateur!I24)),Organisateur!I24," ")</f>
        <v xml:space="preserve"> </v>
      </c>
      <c r="J24" s="155" t="str">
        <f>IF(NOT(ISBLANK(Organisateur!J24)),Organisateur!J24," ")</f>
        <v xml:space="preserve"> </v>
      </c>
      <c r="K24" s="153" t="str">
        <f>IF(NOT(ISBLANK(Organisateur!K24)),Organisateur!K24," ")</f>
        <v xml:space="preserve"> </v>
      </c>
      <c r="L24" s="30"/>
      <c r="M24" s="21" t="str">
        <f>IFERROR(VLOOKUP($F24,'Variables Règlement'!$A$4:$F$7,3,FALSE)," ")</f>
        <v xml:space="preserve"> </v>
      </c>
      <c r="N24" s="15" t="str">
        <f>IFERROR(VLOOKUP($F24,'Variables Règlement'!$A$4:$F$7,4,FALSE)," ")</f>
        <v xml:space="preserve"> </v>
      </c>
      <c r="O24" s="15" t="str">
        <f>IFERROR(VLOOKUP($F24,'Variables Règlement'!$A$4:$F$7,5,FALSE)," ")</f>
        <v xml:space="preserve"> </v>
      </c>
      <c r="P24" s="15" t="str">
        <f>IFERROR(VLOOKUP($F24,'Variables Règlement'!$A$4:$F$7,6,FALSE)," ")</f>
        <v xml:space="preserve"> </v>
      </c>
      <c r="Q24" s="58" t="str">
        <f>IFERROR(VLOOKUP($F24,'Variables Règlement'!$A$4:$G$7,7,FALSE)," ")</f>
        <v xml:space="preserve"> </v>
      </c>
      <c r="R24" s="46" t="str">
        <f t="shared" si="7"/>
        <v xml:space="preserve"> </v>
      </c>
      <c r="S24" s="45" t="str">
        <f t="shared" si="8"/>
        <v xml:space="preserve"> </v>
      </c>
      <c r="T24" s="45" t="str">
        <f t="shared" si="9"/>
        <v xml:space="preserve"> </v>
      </c>
      <c r="U24" s="147" t="str">
        <f t="shared" si="10"/>
        <v xml:space="preserve"> </v>
      </c>
      <c r="V24" s="227" t="e">
        <f>IF(H24=0," ",IF(AND((H24&gt;=I24),(H24-I24&lt;='Variables Règlement'!$D$8)),"ok","Hors Fourchette"))</f>
        <v>#VALUE!</v>
      </c>
      <c r="W24" s="228"/>
      <c r="X24" s="228" t="str">
        <f t="shared" si="11"/>
        <v xml:space="preserve"> </v>
      </c>
      <c r="Y24" s="228"/>
      <c r="Z24" s="228" t="str">
        <f t="shared" si="12"/>
        <v xml:space="preserve"> </v>
      </c>
      <c r="AA24" s="295"/>
      <c r="AC24" s="209" t="s">
        <v>44</v>
      </c>
      <c r="AD24" s="210" t="s">
        <v>55</v>
      </c>
      <c r="AE24" s="211"/>
      <c r="AF24" s="211"/>
      <c r="AG24" s="211"/>
      <c r="AH24" s="211"/>
      <c r="AI24" s="211"/>
      <c r="AJ24" s="212"/>
      <c r="AK24" s="198" t="str">
        <f t="shared" si="0"/>
        <v xml:space="preserve"> </v>
      </c>
      <c r="AL24" s="199" t="str">
        <f t="shared" si="6"/>
        <v xml:space="preserve"> </v>
      </c>
      <c r="AM24" s="204" t="str">
        <f>IFERROR(VLOOKUP($F24,'Variables Règlement'!$A$4:$I$7,7,FALSE)," ")</f>
        <v xml:space="preserve"> </v>
      </c>
      <c r="AN24" s="205" t="str">
        <f>IFERROR(VLOOKUP($F24,'Variables Règlement'!$A$4:$I$7,8,FALSE)," ")</f>
        <v xml:space="preserve"> </v>
      </c>
      <c r="AO24" s="206" t="str">
        <f t="shared" si="2"/>
        <v xml:space="preserve"> </v>
      </c>
      <c r="AP24" s="207" t="str">
        <f t="shared" si="3"/>
        <v xml:space="preserve"> </v>
      </c>
      <c r="AQ24" s="208" t="str">
        <f t="shared" si="4"/>
        <v xml:space="preserve"> </v>
      </c>
    </row>
    <row r="25" spans="1:214" ht="20.75" customHeight="1">
      <c r="A25" s="82">
        <v>20</v>
      </c>
      <c r="B25" s="114" t="str">
        <f>IF(NOT(ISBLANK(Organisateur!B25)),Organisateur!B25," ")</f>
        <v xml:space="preserve"> </v>
      </c>
      <c r="C25" s="116" t="str">
        <f>IF(NOT(ISBLANK(Organisateur!C25)),Organisateur!C25," ")</f>
        <v xml:space="preserve"> </v>
      </c>
      <c r="D25" s="117" t="str">
        <f>IF(NOT(ISBLANK(Organisateur!D25)),Organisateur!D25," ")</f>
        <v xml:space="preserve"> </v>
      </c>
      <c r="E25" s="117" t="str">
        <f>IF(NOT(ISBLANK(Organisateur!E25)),Organisateur!E25," ")</f>
        <v xml:space="preserve"> </v>
      </c>
      <c r="F25" s="341" t="str">
        <f>IF(NOT(ISBLANK(Organisateur!F25)),Organisateur!F25," ")</f>
        <v xml:space="preserve"> </v>
      </c>
      <c r="G25" s="342"/>
      <c r="H25" s="116" t="str">
        <f>IF(NOT(ISBLANK(Organisateur!H25)),Organisateur!H25," ")</f>
        <v xml:space="preserve"> </v>
      </c>
      <c r="I25" s="116" t="str">
        <f>IF(NOT(ISBLANK(Organisateur!I25)),Organisateur!I25," ")</f>
        <v xml:space="preserve"> </v>
      </c>
      <c r="J25" s="155" t="str">
        <f>IF(NOT(ISBLANK(Organisateur!J25)),Organisateur!J25," ")</f>
        <v xml:space="preserve"> </v>
      </c>
      <c r="K25" s="153" t="str">
        <f>IF(NOT(ISBLANK(Organisateur!K25)),Organisateur!K25," ")</f>
        <v xml:space="preserve"> </v>
      </c>
      <c r="L25" s="30"/>
      <c r="M25" s="21" t="str">
        <f>IFERROR(VLOOKUP($F25,'Variables Règlement'!$A$4:$F$7,3,FALSE)," ")</f>
        <v xml:space="preserve"> </v>
      </c>
      <c r="N25" s="15" t="str">
        <f>IFERROR(VLOOKUP($F25,'Variables Règlement'!$A$4:$F$7,4,FALSE)," ")</f>
        <v xml:space="preserve"> </v>
      </c>
      <c r="O25" s="15" t="str">
        <f>IFERROR(VLOOKUP($F25,'Variables Règlement'!$A$4:$F$7,5,FALSE)," ")</f>
        <v xml:space="preserve"> </v>
      </c>
      <c r="P25" s="15" t="str">
        <f>IFERROR(VLOOKUP($F25,'Variables Règlement'!$A$4:$F$7,6,FALSE)," ")</f>
        <v xml:space="preserve"> </v>
      </c>
      <c r="Q25" s="58" t="str">
        <f>IFERROR(VLOOKUP($F25,'Variables Règlement'!$A$4:$G$7,7,FALSE)," ")</f>
        <v xml:space="preserve"> </v>
      </c>
      <c r="R25" s="46" t="str">
        <f t="shared" si="7"/>
        <v xml:space="preserve"> </v>
      </c>
      <c r="S25" s="45" t="str">
        <f t="shared" si="8"/>
        <v xml:space="preserve"> </v>
      </c>
      <c r="T25" s="45" t="str">
        <f t="shared" si="9"/>
        <v xml:space="preserve"> </v>
      </c>
      <c r="U25" s="147" t="str">
        <f t="shared" si="10"/>
        <v xml:space="preserve"> </v>
      </c>
      <c r="V25" s="227" t="e">
        <f>IF(H25=0," ",IF(AND((H25&gt;=I25),(H25-I25&lt;='Variables Règlement'!$D$8)),"ok","Hors Fourchette"))</f>
        <v>#VALUE!</v>
      </c>
      <c r="W25" s="228"/>
      <c r="X25" s="228" t="str">
        <f t="shared" si="11"/>
        <v xml:space="preserve"> </v>
      </c>
      <c r="Y25" s="228"/>
      <c r="Z25" s="228" t="str">
        <f t="shared" si="12"/>
        <v xml:space="preserve"> </v>
      </c>
      <c r="AA25" s="295"/>
      <c r="AC25" s="209" t="s">
        <v>44</v>
      </c>
      <c r="AD25" s="210" t="s">
        <v>55</v>
      </c>
      <c r="AE25" s="211"/>
      <c r="AF25" s="211"/>
      <c r="AG25" s="211"/>
      <c r="AH25" s="211"/>
      <c r="AI25" s="211"/>
      <c r="AJ25" s="212"/>
      <c r="AK25" s="198" t="str">
        <f t="shared" si="0"/>
        <v xml:space="preserve"> </v>
      </c>
      <c r="AL25" s="199" t="str">
        <f t="shared" si="6"/>
        <v xml:space="preserve"> </v>
      </c>
      <c r="AM25" s="204" t="str">
        <f>IFERROR(VLOOKUP($F25,'Variables Règlement'!$A$4:$I$7,7,FALSE)," ")</f>
        <v xml:space="preserve"> </v>
      </c>
      <c r="AN25" s="205" t="str">
        <f>IFERROR(VLOOKUP($F25,'Variables Règlement'!$A$4:$I$7,8,FALSE)," ")</f>
        <v xml:space="preserve"> </v>
      </c>
      <c r="AO25" s="206" t="str">
        <f t="shared" si="2"/>
        <v xml:space="preserve"> </v>
      </c>
      <c r="AP25" s="207" t="str">
        <f t="shared" si="3"/>
        <v xml:space="preserve"> </v>
      </c>
      <c r="AQ25" s="208" t="str">
        <f t="shared" si="4"/>
        <v xml:space="preserve"> </v>
      </c>
    </row>
    <row r="26" spans="1:214" ht="20.75" customHeight="1">
      <c r="A26" s="82">
        <v>21</v>
      </c>
      <c r="B26" s="114" t="str">
        <f>IF(NOT(ISBLANK(Organisateur!B26)),Organisateur!B26," ")</f>
        <v xml:space="preserve"> </v>
      </c>
      <c r="C26" s="116" t="str">
        <f>IF(NOT(ISBLANK(Organisateur!C26)),Organisateur!C26," ")</f>
        <v xml:space="preserve"> </v>
      </c>
      <c r="D26" s="117" t="str">
        <f>IF(NOT(ISBLANK(Organisateur!D26)),Organisateur!D26," ")</f>
        <v xml:space="preserve"> </v>
      </c>
      <c r="E26" s="117" t="str">
        <f>IF(NOT(ISBLANK(Organisateur!E26)),Organisateur!E26," ")</f>
        <v xml:space="preserve"> </v>
      </c>
      <c r="F26" s="341" t="str">
        <f>IF(NOT(ISBLANK(Organisateur!F26)),Organisateur!F26," ")</f>
        <v xml:space="preserve"> </v>
      </c>
      <c r="G26" s="342"/>
      <c r="H26" s="116" t="str">
        <f>IF(NOT(ISBLANK(Organisateur!H26)),Organisateur!H26," ")</f>
        <v xml:space="preserve"> </v>
      </c>
      <c r="I26" s="116" t="str">
        <f>IF(NOT(ISBLANK(Organisateur!I26)),Organisateur!I26," ")</f>
        <v xml:space="preserve"> </v>
      </c>
      <c r="J26" s="155" t="str">
        <f>IF(NOT(ISBLANK(Organisateur!J26)),Organisateur!J26," ")</f>
        <v xml:space="preserve"> </v>
      </c>
      <c r="K26" s="153" t="str">
        <f>IF(NOT(ISBLANK(Organisateur!K26)),Organisateur!K26," ")</f>
        <v xml:space="preserve"> </v>
      </c>
      <c r="L26" s="30"/>
      <c r="M26" s="21" t="str">
        <f>IFERROR(VLOOKUP($F26,'Variables Règlement'!$A$4:$F$7,3,FALSE)," ")</f>
        <v xml:space="preserve"> </v>
      </c>
      <c r="N26" s="15" t="str">
        <f>IFERROR(VLOOKUP($F26,'Variables Règlement'!$A$4:$F$7,4,FALSE)," ")</f>
        <v xml:space="preserve"> </v>
      </c>
      <c r="O26" s="15" t="str">
        <f>IFERROR(VLOOKUP($F26,'Variables Règlement'!$A$4:$F$7,5,FALSE)," ")</f>
        <v xml:space="preserve"> </v>
      </c>
      <c r="P26" s="15" t="str">
        <f>IFERROR(VLOOKUP($F26,'Variables Règlement'!$A$4:$F$7,6,FALSE)," ")</f>
        <v xml:space="preserve"> </v>
      </c>
      <c r="Q26" s="58" t="str">
        <f>IFERROR(VLOOKUP($F26,'Variables Règlement'!$A$4:$G$7,7,FALSE)," ")</f>
        <v xml:space="preserve"> </v>
      </c>
      <c r="R26" s="46" t="str">
        <f t="shared" si="7"/>
        <v xml:space="preserve"> </v>
      </c>
      <c r="S26" s="45" t="str">
        <f t="shared" si="8"/>
        <v xml:space="preserve"> </v>
      </c>
      <c r="T26" s="45" t="str">
        <f t="shared" si="9"/>
        <v xml:space="preserve"> </v>
      </c>
      <c r="U26" s="147" t="str">
        <f t="shared" si="10"/>
        <v xml:space="preserve"> </v>
      </c>
      <c r="V26" s="227" t="e">
        <f>IF(H26=0," ",IF(AND((H26&gt;=I26),(H26-I26&lt;='Variables Règlement'!$D$8)),"ok","Hors Fourchette"))</f>
        <v>#VALUE!</v>
      </c>
      <c r="W26" s="228"/>
      <c r="X26" s="228" t="str">
        <f t="shared" si="11"/>
        <v xml:space="preserve"> </v>
      </c>
      <c r="Y26" s="228"/>
      <c r="Z26" s="228" t="str">
        <f t="shared" si="12"/>
        <v xml:space="preserve"> </v>
      </c>
      <c r="AA26" s="295"/>
      <c r="AC26" s="209" t="s">
        <v>44</v>
      </c>
      <c r="AD26" s="210" t="s">
        <v>55</v>
      </c>
      <c r="AE26" s="211"/>
      <c r="AF26" s="211"/>
      <c r="AG26" s="211"/>
      <c r="AH26" s="211"/>
      <c r="AI26" s="211"/>
      <c r="AJ26" s="212"/>
      <c r="AK26" s="198" t="str">
        <f t="shared" si="0"/>
        <v xml:space="preserve"> </v>
      </c>
      <c r="AL26" s="199" t="str">
        <f t="shared" si="6"/>
        <v xml:space="preserve"> </v>
      </c>
      <c r="AM26" s="204" t="str">
        <f>IFERROR(VLOOKUP($F26,'Variables Règlement'!$A$4:$I$7,7,FALSE)," ")</f>
        <v xml:space="preserve"> </v>
      </c>
      <c r="AN26" s="205" t="str">
        <f>IFERROR(VLOOKUP($F26,'Variables Règlement'!$A$4:$I$7,8,FALSE)," ")</f>
        <v xml:space="preserve"> </v>
      </c>
      <c r="AO26" s="206" t="str">
        <f t="shared" si="2"/>
        <v xml:space="preserve"> </v>
      </c>
      <c r="AP26" s="207" t="str">
        <f t="shared" si="3"/>
        <v xml:space="preserve"> </v>
      </c>
      <c r="AQ26" s="208" t="str">
        <f t="shared" si="4"/>
        <v xml:space="preserve"> </v>
      </c>
    </row>
    <row r="27" spans="1:214" ht="20.75" customHeight="1">
      <c r="A27" s="82">
        <v>22</v>
      </c>
      <c r="B27" s="114" t="str">
        <f>IF(NOT(ISBLANK(Organisateur!B27)),Organisateur!B27," ")</f>
        <v xml:space="preserve"> </v>
      </c>
      <c r="C27" s="116" t="str">
        <f>IF(NOT(ISBLANK(Organisateur!C27)),Organisateur!C27," ")</f>
        <v xml:space="preserve"> </v>
      </c>
      <c r="D27" s="117" t="str">
        <f>IF(NOT(ISBLANK(Organisateur!D27)),Organisateur!D27," ")</f>
        <v xml:space="preserve"> </v>
      </c>
      <c r="E27" s="117" t="str">
        <f>IF(NOT(ISBLANK(Organisateur!E27)),Organisateur!E27," ")</f>
        <v xml:space="preserve"> </v>
      </c>
      <c r="F27" s="341" t="str">
        <f>IF(NOT(ISBLANK(Organisateur!F27)),Organisateur!F27," ")</f>
        <v xml:space="preserve"> </v>
      </c>
      <c r="G27" s="342"/>
      <c r="H27" s="116" t="str">
        <f>IF(NOT(ISBLANK(Organisateur!H27)),Organisateur!H27," ")</f>
        <v xml:space="preserve"> </v>
      </c>
      <c r="I27" s="116" t="str">
        <f>IF(NOT(ISBLANK(Organisateur!I27)),Organisateur!I27," ")</f>
        <v xml:space="preserve"> </v>
      </c>
      <c r="J27" s="155" t="str">
        <f>IF(NOT(ISBLANK(Organisateur!J27)),Organisateur!J27," ")</f>
        <v xml:space="preserve"> </v>
      </c>
      <c r="K27" s="153" t="str">
        <f>IF(NOT(ISBLANK(Organisateur!K27)),Organisateur!K27," ")</f>
        <v xml:space="preserve"> </v>
      </c>
      <c r="L27" s="30"/>
      <c r="M27" s="21" t="str">
        <f>IFERROR(VLOOKUP($F27,'Variables Règlement'!$A$4:$F$7,3,FALSE)," ")</f>
        <v xml:space="preserve"> </v>
      </c>
      <c r="N27" s="15" t="str">
        <f>IFERROR(VLOOKUP($F27,'Variables Règlement'!$A$4:$F$7,4,FALSE)," ")</f>
        <v xml:space="preserve"> </v>
      </c>
      <c r="O27" s="15" t="str">
        <f>IFERROR(VLOOKUP($F27,'Variables Règlement'!$A$4:$F$7,5,FALSE)," ")</f>
        <v xml:space="preserve"> </v>
      </c>
      <c r="P27" s="15" t="str">
        <f>IFERROR(VLOOKUP($F27,'Variables Règlement'!$A$4:$F$7,6,FALSE)," ")</f>
        <v xml:space="preserve"> </v>
      </c>
      <c r="Q27" s="58" t="str">
        <f>IFERROR(VLOOKUP($F27,'Variables Règlement'!$A$4:$G$7,7,FALSE)," ")</f>
        <v xml:space="preserve"> </v>
      </c>
      <c r="R27" s="46" t="str">
        <f t="shared" si="7"/>
        <v xml:space="preserve"> </v>
      </c>
      <c r="S27" s="45" t="str">
        <f t="shared" si="8"/>
        <v xml:space="preserve"> </v>
      </c>
      <c r="T27" s="45" t="str">
        <f t="shared" si="9"/>
        <v xml:space="preserve"> </v>
      </c>
      <c r="U27" s="147" t="str">
        <f t="shared" si="10"/>
        <v xml:space="preserve"> </v>
      </c>
      <c r="V27" s="227" t="e">
        <f>IF(H27=0," ",IF(AND((H27&gt;=I27),(H27-I27&lt;='Variables Règlement'!$D$8)),"ok","Hors Fourchette"))</f>
        <v>#VALUE!</v>
      </c>
      <c r="W27" s="228"/>
      <c r="X27" s="228" t="str">
        <f t="shared" si="11"/>
        <v xml:space="preserve"> </v>
      </c>
      <c r="Y27" s="228"/>
      <c r="Z27" s="228" t="str">
        <f t="shared" si="12"/>
        <v xml:space="preserve"> </v>
      </c>
      <c r="AA27" s="295"/>
      <c r="AC27" s="209" t="s">
        <v>44</v>
      </c>
      <c r="AD27" s="210" t="s">
        <v>55</v>
      </c>
      <c r="AE27" s="211"/>
      <c r="AF27" s="211"/>
      <c r="AG27" s="211"/>
      <c r="AH27" s="211"/>
      <c r="AI27" s="211"/>
      <c r="AJ27" s="212"/>
      <c r="AK27" s="198" t="str">
        <f t="shared" si="0"/>
        <v xml:space="preserve"> </v>
      </c>
      <c r="AL27" s="199" t="str">
        <f t="shared" si="6"/>
        <v xml:space="preserve"> </v>
      </c>
      <c r="AM27" s="204" t="str">
        <f>IFERROR(VLOOKUP($F27,'Variables Règlement'!$A$4:$I$7,7,FALSE)," ")</f>
        <v xml:space="preserve"> </v>
      </c>
      <c r="AN27" s="205" t="str">
        <f>IFERROR(VLOOKUP($F27,'Variables Règlement'!$A$4:$I$7,8,FALSE)," ")</f>
        <v xml:space="preserve"> </v>
      </c>
      <c r="AO27" s="206" t="str">
        <f t="shared" si="2"/>
        <v xml:space="preserve"> </v>
      </c>
      <c r="AP27" s="207" t="str">
        <f t="shared" si="3"/>
        <v xml:space="preserve"> </v>
      </c>
      <c r="AQ27" s="208" t="str">
        <f t="shared" si="4"/>
        <v xml:space="preserve"> </v>
      </c>
    </row>
    <row r="28" spans="1:214" ht="20.75" customHeight="1">
      <c r="A28" s="82">
        <v>23</v>
      </c>
      <c r="B28" s="114" t="str">
        <f>IF(NOT(ISBLANK(Organisateur!B28)),Organisateur!B28," ")</f>
        <v xml:space="preserve"> </v>
      </c>
      <c r="C28" s="116" t="str">
        <f>IF(NOT(ISBLANK(Organisateur!C28)),Organisateur!C28," ")</f>
        <v xml:space="preserve"> </v>
      </c>
      <c r="D28" s="117" t="str">
        <f>IF(NOT(ISBLANK(Organisateur!D28)),Organisateur!D28," ")</f>
        <v xml:space="preserve"> </v>
      </c>
      <c r="E28" s="117" t="str">
        <f>IF(NOT(ISBLANK(Organisateur!E28)),Organisateur!E28," ")</f>
        <v xml:space="preserve"> </v>
      </c>
      <c r="F28" s="341" t="str">
        <f>IF(NOT(ISBLANK(Organisateur!F28)),Organisateur!F28," ")</f>
        <v xml:space="preserve"> </v>
      </c>
      <c r="G28" s="342"/>
      <c r="H28" s="116" t="str">
        <f>IF(NOT(ISBLANK(Organisateur!H28)),Organisateur!H28," ")</f>
        <v xml:space="preserve"> </v>
      </c>
      <c r="I28" s="116" t="str">
        <f>IF(NOT(ISBLANK(Organisateur!I28)),Organisateur!I28," ")</f>
        <v xml:space="preserve"> </v>
      </c>
      <c r="J28" s="155" t="str">
        <f>IF(NOT(ISBLANK(Organisateur!J28)),Organisateur!J28," ")</f>
        <v xml:space="preserve"> </v>
      </c>
      <c r="K28" s="153" t="str">
        <f>IF(NOT(ISBLANK(Organisateur!K28)),Organisateur!K28," ")</f>
        <v xml:space="preserve"> </v>
      </c>
      <c r="L28" s="30"/>
      <c r="M28" s="21" t="str">
        <f>IFERROR(VLOOKUP($F28,'Variables Règlement'!$A$4:$F$7,3,FALSE)," ")</f>
        <v xml:space="preserve"> </v>
      </c>
      <c r="N28" s="15" t="str">
        <f>IFERROR(VLOOKUP($F28,'Variables Règlement'!$A$4:$F$7,4,FALSE)," ")</f>
        <v xml:space="preserve"> </v>
      </c>
      <c r="O28" s="15" t="str">
        <f>IFERROR(VLOOKUP($F28,'Variables Règlement'!$A$4:$F$7,5,FALSE)," ")</f>
        <v xml:space="preserve"> </v>
      </c>
      <c r="P28" s="15" t="str">
        <f>IFERROR(VLOOKUP($F28,'Variables Règlement'!$A$4:$F$7,6,FALSE)," ")</f>
        <v xml:space="preserve"> </v>
      </c>
      <c r="Q28" s="58" t="str">
        <f>IFERROR(VLOOKUP($F28,'Variables Règlement'!$A$4:$G$7,7,FALSE)," ")</f>
        <v xml:space="preserve"> </v>
      </c>
      <c r="R28" s="46" t="str">
        <f t="shared" si="7"/>
        <v xml:space="preserve"> </v>
      </c>
      <c r="S28" s="45" t="str">
        <f t="shared" si="8"/>
        <v xml:space="preserve"> </v>
      </c>
      <c r="T28" s="45" t="str">
        <f t="shared" si="9"/>
        <v xml:space="preserve"> </v>
      </c>
      <c r="U28" s="147" t="str">
        <f t="shared" si="10"/>
        <v xml:space="preserve"> </v>
      </c>
      <c r="V28" s="227" t="e">
        <f>IF(H28=0," ",IF(AND((H28&gt;=I28),(H28-I28&lt;='Variables Règlement'!$D$8)),"ok","Hors Fourchette"))</f>
        <v>#VALUE!</v>
      </c>
      <c r="W28" s="228"/>
      <c r="X28" s="228" t="str">
        <f t="shared" si="11"/>
        <v xml:space="preserve"> </v>
      </c>
      <c r="Y28" s="228"/>
      <c r="Z28" s="228" t="str">
        <f t="shared" si="12"/>
        <v xml:space="preserve"> </v>
      </c>
      <c r="AA28" s="295"/>
      <c r="AC28" s="209" t="s">
        <v>44</v>
      </c>
      <c r="AD28" s="210" t="s">
        <v>55</v>
      </c>
      <c r="AE28" s="211"/>
      <c r="AF28" s="211"/>
      <c r="AG28" s="211"/>
      <c r="AH28" s="211"/>
      <c r="AI28" s="211"/>
      <c r="AJ28" s="212"/>
      <c r="AK28" s="198" t="str">
        <f t="shared" si="0"/>
        <v xml:space="preserve"> </v>
      </c>
      <c r="AL28" s="199" t="str">
        <f t="shared" si="6"/>
        <v xml:space="preserve"> </v>
      </c>
      <c r="AM28" s="204" t="str">
        <f>IFERROR(VLOOKUP($F28,'Variables Règlement'!$A$4:$I$7,7,FALSE)," ")</f>
        <v xml:space="preserve"> </v>
      </c>
      <c r="AN28" s="205" t="str">
        <f>IFERROR(VLOOKUP($F28,'Variables Règlement'!$A$4:$I$7,8,FALSE)," ")</f>
        <v xml:space="preserve"> </v>
      </c>
      <c r="AO28" s="206" t="str">
        <f t="shared" si="2"/>
        <v xml:space="preserve"> </v>
      </c>
      <c r="AP28" s="207" t="str">
        <f t="shared" si="3"/>
        <v xml:space="preserve"> </v>
      </c>
      <c r="AQ28" s="208" t="str">
        <f t="shared" si="4"/>
        <v xml:space="preserve"> </v>
      </c>
    </row>
    <row r="29" spans="1:214" ht="20.75" customHeight="1" thickBot="1">
      <c r="A29" s="83">
        <v>24</v>
      </c>
      <c r="B29" s="115" t="str">
        <f>IF(NOT(ISBLANK(Organisateur!B29)),Organisateur!B29," ")</f>
        <v xml:space="preserve"> </v>
      </c>
      <c r="C29" s="118" t="str">
        <f>IF(NOT(ISBLANK(Organisateur!C29)),Organisateur!C29," ")</f>
        <v xml:space="preserve"> </v>
      </c>
      <c r="D29" s="119" t="str">
        <f>IF(NOT(ISBLANK(Organisateur!D29)),Organisateur!D29," ")</f>
        <v xml:space="preserve"> </v>
      </c>
      <c r="E29" s="119" t="str">
        <f>IF(NOT(ISBLANK(Organisateur!E29)),Organisateur!E29," ")</f>
        <v xml:space="preserve"> </v>
      </c>
      <c r="F29" s="326" t="str">
        <f>IF(NOT(ISBLANK(Organisateur!F29)),Organisateur!F29," ")</f>
        <v xml:space="preserve"> </v>
      </c>
      <c r="G29" s="327"/>
      <c r="H29" s="118" t="str">
        <f>IF(NOT(ISBLANK(Organisateur!H29)),Organisateur!H29," ")</f>
        <v xml:space="preserve"> </v>
      </c>
      <c r="I29" s="118" t="str">
        <f>IF(NOT(ISBLANK(Organisateur!I29)),Organisateur!I29," ")</f>
        <v xml:space="preserve"> </v>
      </c>
      <c r="J29" s="156" t="str">
        <f>IF(NOT(ISBLANK(Organisateur!J29)),Organisateur!J29," ")</f>
        <v xml:space="preserve"> </v>
      </c>
      <c r="K29" s="154" t="str">
        <f>IF(NOT(ISBLANK(Organisateur!K29)),Organisateur!K29," ")</f>
        <v xml:space="preserve"> </v>
      </c>
      <c r="L29" s="30"/>
      <c r="M29" s="22" t="str">
        <f>IFERROR(VLOOKUP($F29,'Variables Règlement'!$A$4:$F$7,3,FALSE)," ")</f>
        <v xml:space="preserve"> </v>
      </c>
      <c r="N29" s="23" t="str">
        <f>IFERROR(VLOOKUP($F29,'Variables Règlement'!$A$4:$F$7,4,FALSE)," ")</f>
        <v xml:space="preserve"> </v>
      </c>
      <c r="O29" s="23" t="str">
        <f>IFERROR(VLOOKUP($F29,'Variables Règlement'!$A$4:$F$7,5,FALSE)," ")</f>
        <v xml:space="preserve"> </v>
      </c>
      <c r="P29" s="23" t="str">
        <f>IFERROR(VLOOKUP($F29,'Variables Règlement'!$A$4:$F$7,6,FALSE)," ")</f>
        <v xml:space="preserve"> </v>
      </c>
      <c r="Q29" s="59" t="str">
        <f>IFERROR(VLOOKUP($F29,'Variables Règlement'!$A$4:$G$7,7,FALSE)," ")</f>
        <v xml:space="preserve"> </v>
      </c>
      <c r="R29" s="47" t="str">
        <f t="shared" si="7"/>
        <v xml:space="preserve"> </v>
      </c>
      <c r="S29" s="48" t="str">
        <f t="shared" si="8"/>
        <v xml:space="preserve"> </v>
      </c>
      <c r="T29" s="48" t="str">
        <f t="shared" si="9"/>
        <v xml:space="preserve"> </v>
      </c>
      <c r="U29" s="148" t="str">
        <f t="shared" si="10"/>
        <v xml:space="preserve"> </v>
      </c>
      <c r="V29" s="233" t="e">
        <f>IF(H29=0," ",IF(AND((H29&gt;=I29),(H29-I29&lt;='Variables Règlement'!$D$8)),"ok","Hors Fourchette"))</f>
        <v>#VALUE!</v>
      </c>
      <c r="W29" s="234"/>
      <c r="X29" s="234" t="str">
        <f t="shared" si="11"/>
        <v xml:space="preserve"> </v>
      </c>
      <c r="Y29" s="234"/>
      <c r="Z29" s="234" t="str">
        <f t="shared" si="12"/>
        <v xml:space="preserve"> </v>
      </c>
      <c r="AA29" s="300"/>
      <c r="AC29" s="213" t="s">
        <v>44</v>
      </c>
      <c r="AD29" s="214" t="s">
        <v>55</v>
      </c>
      <c r="AE29" s="215"/>
      <c r="AF29" s="215"/>
      <c r="AG29" s="215"/>
      <c r="AH29" s="215"/>
      <c r="AI29" s="215"/>
      <c r="AJ29" s="216"/>
      <c r="AK29" s="198" t="str">
        <f t="shared" si="0"/>
        <v xml:space="preserve"> </v>
      </c>
      <c r="AL29" s="199" t="str">
        <f t="shared" si="6"/>
        <v xml:space="preserve"> </v>
      </c>
      <c r="AM29" s="217" t="str">
        <f>IFERROR(VLOOKUP($F29,'Variables Règlement'!$A$4:$I$7,7,FALSE)," ")</f>
        <v xml:space="preserve"> </v>
      </c>
      <c r="AN29" s="218" t="str">
        <f>IFERROR(VLOOKUP($F29,'Variables Règlement'!$A$4:$I$7,8,FALSE)," ")</f>
        <v xml:space="preserve"> </v>
      </c>
      <c r="AO29" s="219" t="str">
        <f t="shared" si="2"/>
        <v xml:space="preserve"> </v>
      </c>
      <c r="AP29" s="220" t="str">
        <f t="shared" si="3"/>
        <v xml:space="preserve"> </v>
      </c>
      <c r="AQ29" s="221" t="str">
        <f t="shared" si="4"/>
        <v xml:space="preserve"> </v>
      </c>
    </row>
    <row r="30" spans="1:214" ht="19.75" customHeight="1" thickBot="1">
      <c r="A30" s="32"/>
      <c r="B30" s="32"/>
      <c r="C30" s="33"/>
      <c r="D30" s="33"/>
      <c r="E30" s="33"/>
      <c r="F30" s="32"/>
      <c r="H30" s="27"/>
      <c r="I30" s="27"/>
      <c r="J30" s="27"/>
      <c r="K30" s="27"/>
      <c r="L30" s="31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</row>
    <row r="31" spans="1:214" ht="27" customHeight="1" thickBot="1">
      <c r="C31" s="32"/>
      <c r="D31" s="235" t="s">
        <v>21</v>
      </c>
      <c r="E31" s="236"/>
      <c r="F31" s="34" t="s">
        <v>9</v>
      </c>
      <c r="G31" s="36" t="s">
        <v>10</v>
      </c>
      <c r="H31" s="37" t="s">
        <v>22</v>
      </c>
      <c r="I31" s="38" t="s">
        <v>22</v>
      </c>
      <c r="J31" s="39" t="s">
        <v>22</v>
      </c>
      <c r="K31" s="124" t="s">
        <v>22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</row>
    <row r="32" spans="1:214" ht="27.25" customHeight="1" thickBot="1">
      <c r="C32" s="87" t="str">
        <f>'Variables Règlement'!A4</f>
        <v>Groupe 4</v>
      </c>
      <c r="D32" s="237">
        <f>'Variables Règlement'!B4</f>
        <v>6</v>
      </c>
      <c r="E32" s="238"/>
      <c r="F32" s="62">
        <f>COUNTIF($F6:$F29,C32)</f>
        <v>0</v>
      </c>
      <c r="G32" s="44" t="str">
        <f>IF(F32=D32,"ok","manque")</f>
        <v>manque</v>
      </c>
      <c r="H32" s="41" t="str">
        <f ca="1">IFERROR(AVERAGEIF(F6:G29,C32,H6:H29)," ")</f>
        <v xml:space="preserve"> </v>
      </c>
      <c r="I32" s="42" t="str">
        <f>IFERROR(AVERAGEIF(F6:F29,C32,I6:I29)," ")</f>
        <v xml:space="preserve"> </v>
      </c>
      <c r="J32" s="43" t="str">
        <f>IFERROR(AVERAGEIF(F6:F29,C32,J6:J29)," ")</f>
        <v xml:space="preserve"> </v>
      </c>
      <c r="K32" s="125" t="str">
        <f>IFERROR(AVERAGEIF(F6:F29,C32,K6:K29)," ")</f>
        <v xml:space="preserve"> 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</row>
    <row r="33" spans="3:214" ht="20.75" customHeight="1" thickBot="1">
      <c r="C33" s="88" t="str">
        <f>'Variables Règlement'!A5</f>
        <v>Groupe 3</v>
      </c>
      <c r="D33" s="239">
        <f>'Variables Règlement'!B5</f>
        <v>8</v>
      </c>
      <c r="E33" s="240"/>
      <c r="F33" s="63">
        <f>COUNTIF($F6:$F29,C33)</f>
        <v>0</v>
      </c>
      <c r="G33" s="64" t="str">
        <f>IF(F33=D33,"ok","manque")</f>
        <v>manque</v>
      </c>
      <c r="H33" s="65" t="str">
        <f>IFERROR(AVERAGEIF($F6:$F29,C33,H6:H29)," ")</f>
        <v xml:space="preserve"> </v>
      </c>
      <c r="I33" s="66" t="str">
        <f>IFERROR(AVERAGEIF($F6:$F29,C33,I6:I29)," ")</f>
        <v xml:space="preserve"> </v>
      </c>
      <c r="J33" s="67" t="str">
        <f>IFERROR(AVERAGEIF($F6:$F29,C33,J6:J29)," ")</f>
        <v xml:space="preserve"> </v>
      </c>
      <c r="K33" s="126" t="str">
        <f>IFERROR(AVERAGEIF($F6:$F29,C33,K6:K29)," ")</f>
        <v xml:space="preserve"> 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AE33" s="241" t="s">
        <v>67</v>
      </c>
      <c r="AF33" s="242"/>
      <c r="AG33" s="242"/>
      <c r="AH33" s="242"/>
      <c r="AI33" s="242"/>
      <c r="AJ33" s="242"/>
      <c r="AK33" s="242"/>
      <c r="AL33" s="243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</row>
    <row r="34" spans="3:214" ht="20.75" customHeight="1" thickBot="1">
      <c r="C34" s="89" t="str">
        <f>'Variables Règlement'!A6</f>
        <v>Groupe 2</v>
      </c>
      <c r="D34" s="250">
        <f>'Variables Règlement'!B6</f>
        <v>6</v>
      </c>
      <c r="E34" s="251"/>
      <c r="F34" s="62">
        <f>COUNTIF($F6:$F29,C34)</f>
        <v>0</v>
      </c>
      <c r="G34" s="44" t="str">
        <f>IF(F34=D34,"ok","manque")</f>
        <v>manque</v>
      </c>
      <c r="H34" s="41" t="str">
        <f>IFERROR(AVERAGEIF($F6:$F29,C34,H6:H29)," ")</f>
        <v xml:space="preserve"> </v>
      </c>
      <c r="I34" s="42" t="str">
        <f>IFERROR(AVERAGEIF($F6:$F29,C34,I6:I29)," ")</f>
        <v xml:space="preserve"> </v>
      </c>
      <c r="J34" s="43" t="str">
        <f>IFERROR(AVERAGEIF($F6:$F29,C34,J6:J29)," ")</f>
        <v xml:space="preserve"> </v>
      </c>
      <c r="K34" s="125" t="str">
        <f>IFERROR(AVERAGEIF($F6:$F29,C34,K6:K29)," ")</f>
        <v xml:space="preserve"> 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AE34" s="244"/>
      <c r="AF34" s="245"/>
      <c r="AG34" s="245"/>
      <c r="AH34" s="245"/>
      <c r="AI34" s="245"/>
      <c r="AJ34" s="245"/>
      <c r="AK34" s="245"/>
      <c r="AL34" s="246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</row>
    <row r="35" spans="3:214" ht="20.75" customHeight="1" thickBot="1">
      <c r="C35" s="90" t="str">
        <f>'Variables Règlement'!A7</f>
        <v>Groupe 1</v>
      </c>
      <c r="D35" s="252">
        <f>'Variables Règlement'!B7</f>
        <v>4</v>
      </c>
      <c r="E35" s="253"/>
      <c r="F35" s="68">
        <f>COUNTIF($F6:$F29,C35)</f>
        <v>0</v>
      </c>
      <c r="G35" s="69" t="str">
        <f>IF(F35=D35,"ok","manque")</f>
        <v>manque</v>
      </c>
      <c r="H35" s="24" t="str">
        <f>IFERROR(AVERAGEIF($F6:$F29,C35,H6:H29)," ")</f>
        <v xml:space="preserve"> </v>
      </c>
      <c r="I35" s="25" t="str">
        <f>IFERROR(AVERAGEIF($F6:$F29,C35,I6:I29)," ")</f>
        <v xml:space="preserve"> </v>
      </c>
      <c r="J35" s="26" t="str">
        <f>IFERROR(AVERAGEIF($F6:$F29,C35,J6:J29)," ")</f>
        <v xml:space="preserve"> </v>
      </c>
      <c r="K35" s="127" t="str">
        <f>IFERROR(AVERAGEIF($F6:$F29,C35,K6:K29)," ")</f>
        <v xml:space="preserve"> 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AE35" s="247"/>
      <c r="AF35" s="248"/>
      <c r="AG35" s="248"/>
      <c r="AH35" s="248"/>
      <c r="AI35" s="248"/>
      <c r="AJ35" s="248"/>
      <c r="AK35" s="248"/>
      <c r="AL35" s="249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</row>
    <row r="36" spans="3:214" ht="20.75" customHeight="1" thickBot="1">
      <c r="C36" s="35"/>
      <c r="D36" s="254">
        <f>SUM(D32:D35)</f>
        <v>24</v>
      </c>
      <c r="E36" s="255"/>
      <c r="F36" s="17"/>
      <c r="H36" s="37" t="s">
        <v>8</v>
      </c>
      <c r="I36" s="38" t="s">
        <v>8</v>
      </c>
      <c r="J36" s="39" t="s">
        <v>8</v>
      </c>
      <c r="K36" s="124" t="s">
        <v>8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</row>
    <row r="37" spans="3:214" ht="20" customHeight="1" thickBot="1">
      <c r="F37"/>
      <c r="H37" s="41">
        <f>SUM(H6:H29)</f>
        <v>0</v>
      </c>
      <c r="I37" s="42">
        <f>SUM(I6:I29)</f>
        <v>0</v>
      </c>
      <c r="J37" s="43">
        <f>SUM(J6:J29)</f>
        <v>0</v>
      </c>
      <c r="K37" s="125">
        <f>SUM(K6:K29)</f>
        <v>0</v>
      </c>
    </row>
    <row r="38" spans="3:214" ht="20" customHeight="1" thickBot="1">
      <c r="D38" s="256" t="s">
        <v>23</v>
      </c>
      <c r="E38" s="257"/>
      <c r="F38" s="60">
        <f>'Variables Règlement'!C9</f>
        <v>630</v>
      </c>
      <c r="G38" s="61">
        <f>'Variables Règlement'!D9</f>
        <v>670</v>
      </c>
      <c r="H38" s="44" t="str">
        <f>IF(AND(H37&gt;=F38,H37&lt;=G38),"ok","manque")</f>
        <v>manque</v>
      </c>
    </row>
    <row r="39" spans="3:214" ht="20" customHeight="1" thickBot="1">
      <c r="D39" s="258" t="s">
        <v>32</v>
      </c>
      <c r="E39" s="259"/>
      <c r="F39" s="60">
        <f>'Variables Règlement'!C10</f>
        <v>490</v>
      </c>
      <c r="G39" s="61">
        <f>'Variables Règlement'!D10</f>
        <v>520</v>
      </c>
      <c r="I39" s="44" t="str">
        <f>IF(AND(I37&gt;=F39,I37&lt;=G39),"ok","manque")</f>
        <v>manque</v>
      </c>
    </row>
    <row r="40" spans="3:214" ht="20" customHeight="1" thickBot="1">
      <c r="D40" s="229" t="s">
        <v>33</v>
      </c>
      <c r="E40" s="230"/>
      <c r="F40" s="60">
        <f>'Variables Règlement'!C11</f>
        <v>350</v>
      </c>
      <c r="G40" s="61">
        <f>'Variables Règlement'!D11</f>
        <v>370</v>
      </c>
      <c r="J40" s="44" t="str">
        <f>IF(AND(J37&gt;=F40,J37&lt;=G40),"ok","manque")</f>
        <v>manque</v>
      </c>
    </row>
    <row r="41" spans="3:214" ht="20" customHeight="1" thickBot="1">
      <c r="D41" s="280" t="s">
        <v>71</v>
      </c>
      <c r="E41" s="281"/>
      <c r="F41" s="158">
        <f>'Variables Règlement'!C12</f>
        <v>120</v>
      </c>
      <c r="G41" s="159">
        <f>'Variables Règlement'!D12</f>
        <v>370</v>
      </c>
      <c r="K41" s="44" t="str">
        <f>IF(AND(K37&gt;=F41,K37&lt;=G41),"ok","manque")</f>
        <v>manque</v>
      </c>
      <c r="X41" s="1"/>
      <c r="Y41" s="1"/>
      <c r="AG41"/>
      <c r="AR41" s="17"/>
      <c r="AS41" s="17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</row>
  </sheetData>
  <sheetProtection sheet="1" selectLockedCells="1"/>
  <mergeCells count="136">
    <mergeCell ref="Z29:AA29"/>
    <mergeCell ref="M2:Q2"/>
    <mergeCell ref="R2:U3"/>
    <mergeCell ref="V2:AA3"/>
    <mergeCell ref="D41:E41"/>
    <mergeCell ref="H2:K3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Z26:AA26"/>
    <mergeCell ref="F28:G28"/>
    <mergeCell ref="V28:W28"/>
    <mergeCell ref="X28:Y28"/>
    <mergeCell ref="Z27:AA27"/>
    <mergeCell ref="Z28:AA28"/>
    <mergeCell ref="X6:Y6"/>
    <mergeCell ref="F26:G26"/>
    <mergeCell ref="V26:W26"/>
    <mergeCell ref="X26:Y26"/>
    <mergeCell ref="F27:G27"/>
    <mergeCell ref="V27:W27"/>
    <mergeCell ref="X27:Y27"/>
    <mergeCell ref="F6:G6"/>
    <mergeCell ref="F7:G7"/>
    <mergeCell ref="F8:G8"/>
    <mergeCell ref="F12:G12"/>
    <mergeCell ref="F9:G9"/>
    <mergeCell ref="F10:G10"/>
    <mergeCell ref="F11:G11"/>
    <mergeCell ref="F13:G13"/>
    <mergeCell ref="F14:G14"/>
    <mergeCell ref="F15:G15"/>
    <mergeCell ref="F22:G22"/>
    <mergeCell ref="X15:Y15"/>
    <mergeCell ref="X16:Y16"/>
    <mergeCell ref="X17:Y17"/>
    <mergeCell ref="F23:G23"/>
    <mergeCell ref="F24:G24"/>
    <mergeCell ref="F25:G25"/>
    <mergeCell ref="F16:G16"/>
    <mergeCell ref="F17:G17"/>
    <mergeCell ref="F18:G18"/>
    <mergeCell ref="F19:G19"/>
    <mergeCell ref="F20:G20"/>
    <mergeCell ref="V17:W17"/>
    <mergeCell ref="V18:W18"/>
    <mergeCell ref="F21:G21"/>
    <mergeCell ref="A2:A4"/>
    <mergeCell ref="C2:C4"/>
    <mergeCell ref="F5:G5"/>
    <mergeCell ref="V11:W11"/>
    <mergeCell ref="V12:W12"/>
    <mergeCell ref="V13:W13"/>
    <mergeCell ref="V14:W14"/>
    <mergeCell ref="V15:W15"/>
    <mergeCell ref="V16:W16"/>
    <mergeCell ref="V5:W5"/>
    <mergeCell ref="F2:G4"/>
    <mergeCell ref="D2:D4"/>
    <mergeCell ref="E2:E4"/>
    <mergeCell ref="B2:B4"/>
    <mergeCell ref="AC1:AL1"/>
    <mergeCell ref="X24:Y24"/>
    <mergeCell ref="X25:Y25"/>
    <mergeCell ref="X29:Y29"/>
    <mergeCell ref="X18:Y18"/>
    <mergeCell ref="X19:Y19"/>
    <mergeCell ref="X20:Y20"/>
    <mergeCell ref="X21:Y21"/>
    <mergeCell ref="X22:Y22"/>
    <mergeCell ref="X7:Y7"/>
    <mergeCell ref="X8:Y8"/>
    <mergeCell ref="X9:Y9"/>
    <mergeCell ref="X10:Y10"/>
    <mergeCell ref="X11:Y11"/>
    <mergeCell ref="X12:Y12"/>
    <mergeCell ref="X13:Y13"/>
    <mergeCell ref="X14:Y14"/>
    <mergeCell ref="X5:Y5"/>
    <mergeCell ref="AE2:AJ2"/>
    <mergeCell ref="X23:Y23"/>
    <mergeCell ref="A1:X1"/>
    <mergeCell ref="V6:W6"/>
    <mergeCell ref="V7:W7"/>
    <mergeCell ref="V8:W8"/>
    <mergeCell ref="D40:E40"/>
    <mergeCell ref="AM2:AN3"/>
    <mergeCell ref="AO2:AQ2"/>
    <mergeCell ref="AK2:AL3"/>
    <mergeCell ref="AE3:AF3"/>
    <mergeCell ref="AG3:AH3"/>
    <mergeCell ref="AI3:AJ3"/>
    <mergeCell ref="AO3:AO4"/>
    <mergeCell ref="AP3:AP4"/>
    <mergeCell ref="AQ3:AQ4"/>
    <mergeCell ref="AC2:AD2"/>
    <mergeCell ref="AC3:AC4"/>
    <mergeCell ref="AD3:AD4"/>
    <mergeCell ref="V24:W24"/>
    <mergeCell ref="V25:W25"/>
    <mergeCell ref="V29:W29"/>
    <mergeCell ref="V19:W19"/>
    <mergeCell ref="V20:W20"/>
    <mergeCell ref="V21:W21"/>
    <mergeCell ref="V22:W22"/>
    <mergeCell ref="V23:W23"/>
    <mergeCell ref="F29:G29"/>
    <mergeCell ref="V9:W9"/>
    <mergeCell ref="V10:W10"/>
    <mergeCell ref="AE33:AL35"/>
    <mergeCell ref="D31:E31"/>
    <mergeCell ref="D32:E32"/>
    <mergeCell ref="D33:E33"/>
    <mergeCell ref="D34:E34"/>
    <mergeCell ref="D35:E35"/>
    <mergeCell ref="D36:E36"/>
    <mergeCell ref="D38:E38"/>
    <mergeCell ref="D39:E39"/>
  </mergeCells>
  <conditionalFormatting sqref="B2:B4">
    <cfRule type="expression" dxfId="33" priority="43">
      <formula>COUNTIF(B6:B29,1)&gt;4</formula>
    </cfRule>
  </conditionalFormatting>
  <conditionalFormatting sqref="F5:G29">
    <cfRule type="expression" dxfId="30" priority="26">
      <formula>OR(     AND($F5="Groupe 1",$AL5&gt;=9000),     AND($F5="Groupe 2",$AL5&gt;=5000,$AL5&lt;9000),     AND($F5="Groupe 3",$AL5&gt;=2000,$AL5&lt;5000),     AND($F5="Groupe 4",$AL5&gt;=300,$AL5&lt;2000) )</formula>
    </cfRule>
    <cfRule type="expression" dxfId="29" priority="25" stopIfTrue="1">
      <formula>AND($F5&lt;&gt;" ",NOT(OR(     AND($F5="Groupe 1",$AL5&gt;=9000),     AND($F5="Groupe 2",$AL5&gt;=5000,$AL5&lt;9000),     AND($F5="Groupe 3",$AL5&gt;=2000,$AL5&lt;5000),     AND($F5="Groupe 4",$AL5&gt;=300,$AL5&lt;2000) )))</formula>
    </cfRule>
  </conditionalFormatting>
  <conditionalFormatting sqref="K6:K29">
    <cfRule type="expression" dxfId="0" priority="1">
      <formula>AND(J6&gt;20,J6&lt;&gt;" ")</formula>
    </cfRule>
  </conditionalFormatting>
  <conditionalFormatting sqref="R5:U29">
    <cfRule type="containsText" dxfId="10" priority="6" stopIfTrue="1" operator="containsText" text="FAUX">
      <formula>NOT(ISERROR(FIND(UPPER("FAUX"),UPPER(R5))))</formula>
      <formula>"FAUX"</formula>
    </cfRule>
    <cfRule type="containsText" dxfId="9" priority="5" operator="containsText" text="VRAI">
      <formula>NOT(ISERROR(SEARCH("VRAI",R5)))</formula>
    </cfRule>
  </conditionalFormatting>
  <conditionalFormatting sqref="V5:V29 X5:X29">
    <cfRule type="containsText" dxfId="8" priority="40" operator="containsText" text="ok">
      <formula>NOT(ISERROR(SEARCH("ok",V5)))</formula>
    </cfRule>
  </conditionalFormatting>
  <conditionalFormatting sqref="Z5:Z29">
    <cfRule type="containsText" dxfId="5" priority="3" operator="containsText" text="ok">
      <formula>NOT(ISERROR(SEARCH("ok",Z5)))</formula>
    </cfRule>
  </conditionalFormatting>
  <conditionalFormatting sqref="AK5:AK29">
    <cfRule type="expression" dxfId="4" priority="102" stopIfTrue="1">
      <formula>$AK$4=$AK5</formula>
    </cfRule>
    <cfRule type="expression" dxfId="3" priority="103" stopIfTrue="1">
      <formula>AND($AK5&lt;&gt;" ",$AK$4&lt;&gt;$AK5)</formula>
    </cfRule>
  </conditionalFormatting>
  <conditionalFormatting sqref="AL5:AL29">
    <cfRule type="expression" dxfId="2" priority="104">
      <formula>"ET($AI5&gt;$AC5;$AI5&lt;$AD5)"</formula>
    </cfRule>
    <cfRule type="expression" dxfId="1" priority="105">
      <formula>AND($AL5&lt;$AM5,$AL5&gt;$AN5)</formula>
    </cfRule>
  </conditionalFormatting>
  <pageMargins left="0.98425196850393704" right="0.98425196850393704" top="0.98425196850393704" bottom="0.98425196850393704" header="0.23622047244094491" footer="0.23622047244094491"/>
  <pageSetup scale="46" orientation="landscape"/>
  <headerFooter>
    <oddFooter>&amp;C&amp;"Helvetica Neue,Regular"&amp;12&amp;K000000&amp;P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9" stopIfTrue="1" id="{C133E2B0-2836-684A-91D3-F7D6FC6F53F5}">
            <xm:f>B6&lt;&gt;Organisateur!B6</xm:f>
            <x14:dxf>
              <font>
                <b/>
                <i val="0"/>
                <strike val="0"/>
                <color theme="6" tint="-0.499984740745262"/>
              </font>
              <fill>
                <patternFill>
                  <bgColor theme="6" tint="0.79998168889431442"/>
                </patternFill>
              </fill>
            </x14:dxf>
          </x14:cfRule>
          <x14:cfRule type="expression" priority="98" id="{DAAB49AA-E141-3447-934B-4EAEC76F0FED}">
            <xm:f>OR(B6=" ",B6=Organisateur!B6)</xm:f>
            <x14:dxf>
              <fill>
                <patternFill>
                  <bgColor theme="0" tint="-0.499984740745262"/>
                </patternFill>
              </fill>
            </x14:dxf>
          </x14:cfRule>
          <xm:sqref>B6:G29</xm:sqref>
        </x14:conditionalFormatting>
        <x14:conditionalFormatting xmlns:xm="http://schemas.microsoft.com/office/excel/2006/main">
          <x14:cfRule type="containsText" priority="83" stopIfTrue="1" operator="containsText" id="{646F6508-7965-3644-86BD-429290450A8C}">
            <xm:f>NOT(ISERROR(SEARCH("ok",G32)))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89" operator="notContains" id="{1CD655C6-9CEA-0149-BAC8-3BD756F84D56}">
            <xm:f>ISERROR(SEARCH("ok",G32))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G32:G35</xm:sqref>
        </x14:conditionalFormatting>
        <x14:conditionalFormatting xmlns:xm="http://schemas.microsoft.com/office/excel/2006/main">
          <x14:cfRule type="expression" priority="23" stopIfTrue="1" id="{0A597E80-E9CF-0745-8F45-74A4A7FEEE93}">
            <xm:f>OR(H6=" ",H6=Organisateur!H6)</xm:f>
            <x14:dxf>
              <font>
                <b/>
                <i val="0"/>
                <strike val="0"/>
                <color theme="8" tint="0.39994506668294322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24" id="{DDCD9E21-13FA-3A44-B228-BFEA55092237}">
            <xm:f>H6&lt;&gt;Organisateur!H6</xm:f>
            <x14:dxf>
              <font>
                <b/>
                <i val="0"/>
                <strike val="0"/>
                <color rgb="FFC00000"/>
              </font>
              <fill>
                <patternFill>
                  <bgColor theme="6" tint="0.79998168889431442"/>
                </patternFill>
              </fill>
            </x14:dxf>
          </x14:cfRule>
          <xm:sqref>H6:H29</xm:sqref>
        </x14:conditionalFormatting>
        <x14:conditionalFormatting xmlns:xm="http://schemas.microsoft.com/office/excel/2006/main">
          <x14:cfRule type="containsText" priority="67" stopIfTrue="1" operator="containsText" id="{129BAB5B-C96E-D747-879F-F4CB12BEBD93}">
            <xm:f>NOT(ISERROR(SEARCH("ok",H38)))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68" operator="notContains" id="{5D2A0354-C4BE-7F42-A491-B61BB7682DF9}">
            <xm:f>ISERROR(SEARCH("ok",H38))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1" stopIfTrue="1" id="{5C1888DC-E54E-6141-9172-D36F86392E9F}">
            <xm:f>OR(I6=" ",I6=Organisateur!I6)</xm:f>
            <x14:dxf>
              <font>
                <b/>
                <i val="0"/>
                <strike val="0"/>
                <color theme="4" tint="0.79998168889431442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22" id="{0FE9D51F-D512-6147-A859-9FA31742A3B8}">
            <xm:f>I6&lt;&gt;Organisateur!I6</xm:f>
            <x14:dxf>
              <font>
                <b/>
                <i val="0"/>
                <strike val="0"/>
                <color theme="4"/>
              </font>
              <fill>
                <patternFill>
                  <bgColor theme="6" tint="0.79998168889431442"/>
                </patternFill>
              </fill>
            </x14:dxf>
          </x14:cfRule>
          <xm:sqref>I6:I29</xm:sqref>
        </x14:conditionalFormatting>
        <x14:conditionalFormatting xmlns:xm="http://schemas.microsoft.com/office/excel/2006/main">
          <x14:cfRule type="containsText" priority="65" stopIfTrue="1" operator="containsText" id="{7674AB12-F271-034B-AB46-15EAE3B000A0}">
            <xm:f>NOT(ISERROR(SEARCH("ok",I39)))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66" operator="notContains" id="{7F51B073-072A-A446-BBF0-1CA90670CEE0}">
            <xm:f>ISERROR(SEARCH("ok",I39))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14" id="{A43CF3E8-A6A8-B540-AB56-7C238D2062C4}">
            <xm:f>J6&lt;&gt;Organisateur!J6</xm:f>
            <x14:dxf>
              <font>
                <b/>
                <i val="0"/>
                <strike val="0"/>
                <color theme="1"/>
              </font>
              <fill>
                <patternFill>
                  <bgColor theme="6" tint="0.79998168889431442"/>
                </patternFill>
              </fill>
            </x14:dxf>
          </x14:cfRule>
          <x14:cfRule type="expression" priority="13" id="{36D75994-914E-A14B-BD30-49D9827FCD0F}">
            <xm:f>OR(J6=" ",J6=Organisateur!J6)</xm:f>
            <x14:dxf>
              <font>
                <b/>
                <i val="0"/>
                <strike val="0"/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m:sqref>J6:J29</xm:sqref>
        </x14:conditionalFormatting>
        <x14:conditionalFormatting xmlns:xm="http://schemas.microsoft.com/office/excel/2006/main">
          <x14:cfRule type="containsText" priority="71" stopIfTrue="1" operator="containsText" id="{57E277F4-C65F-C647-AE6F-C527BF40A023}">
            <xm:f>NOT(ISERROR(SEARCH("ok",J40)))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72" operator="notContains" id="{0AA58A31-E552-4742-9496-F799AF9B76C2}">
            <xm:f>ISERROR(SEARCH("ok",J40))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12" stopIfTrue="1" id="{2E4D4EE4-67DA-634C-97A9-26BD56E2430D}">
            <xm:f>K6&lt;&gt;Organisateur!K6</xm:f>
            <x14:dxf>
              <font>
                <b/>
                <i val="0"/>
                <strike val="0"/>
                <color theme="9"/>
              </font>
              <fill>
                <patternFill>
                  <bgColor theme="6" tint="0.79998168889431442"/>
                </patternFill>
              </fill>
            </x14:dxf>
          </x14:cfRule>
          <x14:cfRule type="expression" priority="11" id="{AB68BB05-36EB-5A4B-9420-D6E9EA5AA94B}">
            <xm:f>OR(K6=" ",K6=Organisateur!K6)</xm:f>
            <x14:dxf>
              <font>
                <b/>
                <i val="0"/>
                <strike val="0"/>
                <color theme="9" tint="0.79998168889431442"/>
              </font>
              <fill>
                <patternFill>
                  <bgColor theme="0" tint="-0.499984740745262"/>
                </patternFill>
              </fill>
            </x14:dxf>
          </x14:cfRule>
          <xm:sqref>K6:K29</xm:sqref>
        </x14:conditionalFormatting>
        <x14:conditionalFormatting xmlns:xm="http://schemas.microsoft.com/office/excel/2006/main">
          <x14:cfRule type="containsText" priority="15" stopIfTrue="1" operator="containsText" id="{573FB350-F78F-7043-9F09-D95D56187E32}">
            <xm:f>NOT(ISERROR(SEARCH("ok",K41)))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16" operator="notContains" id="{C768EB11-8DF2-0649-9955-43B68123DF29}">
            <xm:f>ISERROR(SEARCH("ok",K41))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K41</xm:sqref>
        </x14:conditionalFormatting>
        <x14:conditionalFormatting xmlns:xm="http://schemas.microsoft.com/office/excel/2006/main">
          <x14:cfRule type="containsText" priority="41" operator="containsText" id="{4DBF067C-F587-9A4F-90EF-4A590FD0435C}">
            <xm:f>NOT(ISERROR(SEARCH("Hors",V5)))</xm:f>
            <xm:f>"Hors"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V5:V29 X5:X29</xm:sqref>
        </x14:conditionalFormatting>
        <x14:conditionalFormatting xmlns:xm="http://schemas.microsoft.com/office/excel/2006/main">
          <x14:cfRule type="containsText" priority="4" operator="containsText" id="{426E71B5-3644-8A40-B0E0-F77F05B2AF0E}">
            <xm:f>NOT(ISERROR(SEARCH("Hors",Z5)))</xm:f>
            <xm:f>"Hors"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Z5:Z29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39720B66-CE3C-064F-9BDB-9EC1F06079B8}">
          <x14:formula1>
            <xm:f>'Variables Règlement'!$A$4:$A$7</xm:f>
          </x14:formula1>
          <xm:sqref>L6 F5</xm:sqref>
        </x14:dataValidation>
        <x14:dataValidation type="list" showInputMessage="1" showErrorMessage="1" xr:uid="{118EB0F9-910A-6949-8727-5EBFC09BD9C3}">
          <x14:formula1>
            <xm:f>'Variables Règlement'!$A$4:$A$7</xm:f>
          </x14:formula1>
          <xm:sqref>L7:L29</xm:sqref>
        </x14:dataValidation>
        <x14:dataValidation type="list" allowBlank="1" showInputMessage="1" showErrorMessage="1" xr:uid="{843BB13F-E1FA-724E-ABC9-FE1CD2FD4C19}">
          <x14:formula1>
            <xm:f>'Variables Règlement'!$F$10:$F$11</xm:f>
          </x14:formula1>
          <xm:sqref>AC5:AD29</xm:sqref>
        </x14:dataValidation>
        <x14:dataValidation type="list" allowBlank="1" showInputMessage="1" showErrorMessage="1" xr:uid="{3AF4E8AA-1491-E442-8073-D703F45A6A97}">
          <x14:formula1>
            <xm:f>'Variables Règlement'!$E$8:$E$11</xm:f>
          </x14:formula1>
          <xm:sqref>E5:E29</xm:sqref>
        </x14:dataValidation>
        <x14:dataValidation type="list" allowBlank="1" showInputMessage="1" showErrorMessage="1" xr:uid="{7A630062-00A5-3546-A2F3-A472162828F1}">
          <x14:formula1>
            <xm:f>'Variables Règlement'!$H$10:$H$11</xm:f>
          </x14:formula1>
          <xm:sqref>B5</xm:sqref>
        </x14:dataValidation>
        <x14:dataValidation type="list" allowBlank="1" showInputMessage="1" showErrorMessage="1" xr:uid="{DAFF7C6D-314D-4240-87AF-DEB4B92482AB}">
          <x14:formula1>
            <xm:f>'Variables Règlement'!$A$4:$A$7</xm:f>
          </x14:formula1>
          <xm:sqref>F6:G29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showGridLines="0" zoomScale="181" workbookViewId="0">
      <pane xSplit="1" ySplit="2" topLeftCell="B3" activePane="bottomRight" state="frozen"/>
      <selection pane="topRight"/>
      <selection pane="bottomLeft"/>
      <selection pane="bottomRight" activeCell="B14" sqref="B14"/>
    </sheetView>
  </sheetViews>
  <sheetFormatPr baseColWidth="10" defaultColWidth="16.33203125" defaultRowHeight="20" customHeight="1"/>
  <cols>
    <col min="1" max="8" width="16.33203125" style="1" customWidth="1"/>
    <col min="9" max="16384" width="16.33203125" style="1"/>
  </cols>
  <sheetData>
    <row r="1" spans="1:9" ht="27.75" customHeight="1">
      <c r="A1" s="165">
        <v>46204</v>
      </c>
      <c r="B1" s="224" t="s">
        <v>74</v>
      </c>
      <c r="C1" s="224"/>
      <c r="D1" s="224"/>
      <c r="E1" s="224"/>
      <c r="F1" s="224"/>
      <c r="G1" s="224"/>
      <c r="H1" s="224"/>
      <c r="I1" s="224"/>
    </row>
    <row r="2" spans="1:9" ht="15" customHeight="1">
      <c r="A2" s="57" t="s">
        <v>35</v>
      </c>
      <c r="B2" s="2"/>
      <c r="C2" s="70" t="s">
        <v>11</v>
      </c>
      <c r="D2" s="70" t="s">
        <v>11</v>
      </c>
      <c r="E2" s="71" t="s">
        <v>12</v>
      </c>
      <c r="F2" s="72" t="s">
        <v>13</v>
      </c>
      <c r="G2" s="120" t="s">
        <v>69</v>
      </c>
      <c r="H2" s="222" t="s">
        <v>36</v>
      </c>
      <c r="I2" s="223"/>
    </row>
    <row r="3" spans="1:9" ht="15" customHeight="1">
      <c r="A3" s="3" t="s">
        <v>14</v>
      </c>
      <c r="B3" s="4" t="s">
        <v>15</v>
      </c>
      <c r="C3" s="5" t="s">
        <v>16</v>
      </c>
      <c r="D3" s="5" t="s">
        <v>17</v>
      </c>
      <c r="E3" s="5" t="s">
        <v>17</v>
      </c>
      <c r="F3" s="5" t="s">
        <v>17</v>
      </c>
      <c r="G3" s="5" t="s">
        <v>17</v>
      </c>
      <c r="H3" s="5"/>
      <c r="I3" s="5"/>
    </row>
    <row r="4" spans="1:9" ht="14.75" customHeight="1">
      <c r="A4" s="40" t="s">
        <v>28</v>
      </c>
      <c r="B4" s="7">
        <v>6</v>
      </c>
      <c r="C4" s="73">
        <v>10</v>
      </c>
      <c r="D4" s="73">
        <v>45</v>
      </c>
      <c r="E4" s="74">
        <v>30</v>
      </c>
      <c r="F4" s="8">
        <v>25</v>
      </c>
      <c r="G4" s="121">
        <v>20</v>
      </c>
      <c r="H4" s="8">
        <v>300</v>
      </c>
      <c r="I4" s="8">
        <v>1999</v>
      </c>
    </row>
    <row r="5" spans="1:9" ht="14.75" customHeight="1">
      <c r="A5" s="40" t="s">
        <v>29</v>
      </c>
      <c r="B5" s="7">
        <v>8</v>
      </c>
      <c r="C5" s="73">
        <v>10</v>
      </c>
      <c r="D5" s="73">
        <v>45</v>
      </c>
      <c r="E5" s="74">
        <v>30</v>
      </c>
      <c r="F5" s="8">
        <v>25</v>
      </c>
      <c r="G5" s="121">
        <v>20</v>
      </c>
      <c r="H5" s="8">
        <f>I4+1</f>
        <v>2000</v>
      </c>
      <c r="I5" s="8">
        <v>4999</v>
      </c>
    </row>
    <row r="6" spans="1:9" ht="14.75" customHeight="1">
      <c r="A6" s="40" t="s">
        <v>30</v>
      </c>
      <c r="B6" s="7">
        <v>6</v>
      </c>
      <c r="C6" s="73">
        <v>10</v>
      </c>
      <c r="D6" s="73">
        <v>45</v>
      </c>
      <c r="E6" s="74">
        <v>30</v>
      </c>
      <c r="F6" s="8">
        <v>25</v>
      </c>
      <c r="G6" s="121">
        <v>20</v>
      </c>
      <c r="H6" s="8">
        <f>I5+1</f>
        <v>5000</v>
      </c>
      <c r="I6" s="8">
        <v>8999</v>
      </c>
    </row>
    <row r="7" spans="1:9" ht="14.75" customHeight="1">
      <c r="A7" s="40" t="s">
        <v>31</v>
      </c>
      <c r="B7" s="7">
        <v>4</v>
      </c>
      <c r="C7" s="73">
        <v>10</v>
      </c>
      <c r="D7" s="73">
        <v>45</v>
      </c>
      <c r="E7" s="74">
        <v>30</v>
      </c>
      <c r="F7" s="8">
        <v>25</v>
      </c>
      <c r="G7" s="121">
        <v>20</v>
      </c>
      <c r="H7" s="8">
        <v>9000</v>
      </c>
      <c r="I7" s="8">
        <v>99999</v>
      </c>
    </row>
    <row r="8" spans="1:9" ht="14.75" customHeight="1">
      <c r="A8" s="9"/>
      <c r="B8" s="10"/>
      <c r="C8" s="11" t="s">
        <v>76</v>
      </c>
      <c r="D8" s="11">
        <v>15</v>
      </c>
      <c r="E8" s="91" t="s">
        <v>61</v>
      </c>
      <c r="F8" s="11"/>
      <c r="G8" s="11"/>
      <c r="H8" s="11"/>
      <c r="I8" s="11"/>
    </row>
    <row r="9" spans="1:9" ht="14.75" customHeight="1">
      <c r="A9" s="12" t="s">
        <v>18</v>
      </c>
      <c r="B9" s="10">
        <f>SUM(B4:B7)</f>
        <v>24</v>
      </c>
      <c r="C9" s="52">
        <v>630</v>
      </c>
      <c r="D9" s="52">
        <v>670</v>
      </c>
      <c r="E9" s="91" t="s">
        <v>60</v>
      </c>
      <c r="F9" s="11"/>
      <c r="G9" s="11"/>
      <c r="H9" s="11"/>
      <c r="I9" s="11"/>
    </row>
    <row r="10" spans="1:9" ht="13.5" customHeight="1">
      <c r="A10" s="6" t="s">
        <v>19</v>
      </c>
      <c r="B10" s="10"/>
      <c r="C10" s="53">
        <v>490</v>
      </c>
      <c r="D10" s="53">
        <v>520</v>
      </c>
      <c r="E10" s="91" t="s">
        <v>59</v>
      </c>
      <c r="F10" s="11" t="s">
        <v>44</v>
      </c>
      <c r="G10" s="11"/>
      <c r="H10" s="11">
        <v>1</v>
      </c>
      <c r="I10" s="11"/>
    </row>
    <row r="11" spans="1:9" ht="14.75" customHeight="1">
      <c r="A11" s="9"/>
      <c r="B11" s="13"/>
      <c r="C11" s="14">
        <v>350</v>
      </c>
      <c r="D11" s="14">
        <v>370</v>
      </c>
      <c r="E11" s="91" t="s">
        <v>62</v>
      </c>
      <c r="F11" s="14" t="s">
        <v>55</v>
      </c>
      <c r="G11" s="14"/>
      <c r="H11" s="14">
        <v>2</v>
      </c>
      <c r="I11" s="14"/>
    </row>
    <row r="12" spans="1:9" ht="14" customHeight="1">
      <c r="B12" s="166" t="s">
        <v>75</v>
      </c>
      <c r="C12" s="122">
        <f>B9*5</f>
        <v>120</v>
      </c>
      <c r="D12" s="122">
        <f>D11</f>
        <v>370</v>
      </c>
    </row>
    <row r="13" spans="1:9" ht="20" customHeight="1">
      <c r="B13" s="123" t="s">
        <v>77</v>
      </c>
      <c r="C13" s="123" t="s">
        <v>72</v>
      </c>
      <c r="D13" s="157" t="s">
        <v>73</v>
      </c>
    </row>
  </sheetData>
  <sheetProtection sheet="1" objects="1" scenarios="1"/>
  <mergeCells count="2">
    <mergeCell ref="H2:I2"/>
    <mergeCell ref="B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Organisateur</vt:lpstr>
      <vt:lpstr>Arbitre</vt:lpstr>
      <vt:lpstr>Variables Règlement</vt:lpstr>
      <vt:lpstr>Arbitre!Zone_d_impression</vt:lpstr>
      <vt:lpstr>Organisateur!Zone_d_impression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Frédéric Desplats</cp:lastModifiedBy>
  <cp:lastPrinted>2025-10-04T14:55:34Z</cp:lastPrinted>
  <dcterms:created xsi:type="dcterms:W3CDTF">2024-10-12T19:59:35Z</dcterms:created>
  <dcterms:modified xsi:type="dcterms:W3CDTF">2026-08-14T08:37:37Z</dcterms:modified>
</cp:coreProperties>
</file>