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erf/Desktop/Archery sound/"/>
    </mc:Choice>
  </mc:AlternateContent>
  <xr:revisionPtr revIDLastSave="0" documentId="13_ncr:1_{A0742EC0-C3AC-CF48-98E6-4BB2DE9D9346}" xr6:coauthVersionLast="47" xr6:coauthVersionMax="47" xr10:uidLastSave="{00000000-0000-0000-0000-000000000000}"/>
  <bookViews>
    <workbookView xWindow="480" yWindow="600" windowWidth="28160" windowHeight="17020" xr2:uid="{00000000-000D-0000-FFFF-FFFF00000000}"/>
  </bookViews>
  <sheets>
    <sheet name="Organisateur" sheetId="4" r:id="rId1"/>
    <sheet name="Arbitre" sheetId="1" r:id="rId2"/>
    <sheet name="Valeurs Règlements Nature" sheetId="2" r:id="rId3"/>
  </sheets>
  <definedNames>
    <definedName name="_xlnm.Print_Area" localSheetId="1">Arbitre!$A$1:$X$36</definedName>
    <definedName name="_xlnm.Print_Area" localSheetId="0">Organisateur!$A$1:$X$35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U13" i="1" s="1"/>
  <c r="G13" i="1"/>
  <c r="H13" i="1"/>
  <c r="W13" i="1" s="1"/>
  <c r="E14" i="1"/>
  <c r="S14" i="1" s="1"/>
  <c r="F14" i="1"/>
  <c r="G14" i="1"/>
  <c r="H14" i="1"/>
  <c r="W14" i="1" s="1"/>
  <c r="C12" i="1"/>
  <c r="R12" i="1" s="1"/>
  <c r="C13" i="1"/>
  <c r="C14" i="1"/>
  <c r="W26" i="1"/>
  <c r="W25" i="1"/>
  <c r="W24" i="1"/>
  <c r="W23" i="1"/>
  <c r="W22" i="1"/>
  <c r="W21" i="1"/>
  <c r="W20" i="1"/>
  <c r="W19" i="1"/>
  <c r="W18" i="1"/>
  <c r="W17" i="1"/>
  <c r="W16" i="1"/>
  <c r="W15" i="1"/>
  <c r="W12" i="1"/>
  <c r="W11" i="1"/>
  <c r="W10" i="1"/>
  <c r="W8" i="1"/>
  <c r="W7" i="1"/>
  <c r="W6" i="1"/>
  <c r="W5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2" i="1"/>
  <c r="U11" i="1"/>
  <c r="U10" i="1"/>
  <c r="U8" i="1"/>
  <c r="U7" i="1"/>
  <c r="U6" i="1"/>
  <c r="U5" i="1"/>
  <c r="S26" i="1"/>
  <c r="S25" i="1"/>
  <c r="S24" i="1"/>
  <c r="S23" i="1"/>
  <c r="S22" i="1"/>
  <c r="S21" i="1"/>
  <c r="S20" i="1"/>
  <c r="S19" i="1"/>
  <c r="S18" i="1"/>
  <c r="S17" i="1"/>
  <c r="S16" i="1"/>
  <c r="S15" i="1"/>
  <c r="S13" i="1"/>
  <c r="S12" i="1"/>
  <c r="S11" i="1"/>
  <c r="S10" i="1"/>
  <c r="S8" i="1"/>
  <c r="S7" i="1"/>
  <c r="S6" i="1"/>
  <c r="S5" i="1"/>
  <c r="W5" i="4"/>
  <c r="U5" i="4"/>
  <c r="S5" i="4"/>
  <c r="R5" i="4"/>
  <c r="Q5" i="4"/>
  <c r="P5" i="4"/>
  <c r="O5" i="4"/>
  <c r="W26" i="4"/>
  <c r="U26" i="4"/>
  <c r="S26" i="4"/>
  <c r="R26" i="4"/>
  <c r="Q26" i="4"/>
  <c r="P26" i="4"/>
  <c r="O26" i="4"/>
  <c r="W25" i="4"/>
  <c r="U25" i="4"/>
  <c r="S25" i="4"/>
  <c r="R25" i="4"/>
  <c r="Q25" i="4"/>
  <c r="P25" i="4"/>
  <c r="O25" i="4"/>
  <c r="W24" i="4"/>
  <c r="U24" i="4"/>
  <c r="S24" i="4"/>
  <c r="R24" i="4"/>
  <c r="Q24" i="4"/>
  <c r="P24" i="4"/>
  <c r="O24" i="4"/>
  <c r="W23" i="4"/>
  <c r="U23" i="4"/>
  <c r="S23" i="4"/>
  <c r="R23" i="4"/>
  <c r="Q23" i="4"/>
  <c r="P23" i="4"/>
  <c r="O23" i="4"/>
  <c r="W22" i="4"/>
  <c r="U22" i="4"/>
  <c r="S22" i="4"/>
  <c r="R22" i="4"/>
  <c r="Q22" i="4"/>
  <c r="P22" i="4"/>
  <c r="O22" i="4"/>
  <c r="W21" i="4"/>
  <c r="U21" i="4"/>
  <c r="S21" i="4"/>
  <c r="R21" i="4"/>
  <c r="Q21" i="4"/>
  <c r="P21" i="4"/>
  <c r="O21" i="4"/>
  <c r="W20" i="4"/>
  <c r="U20" i="4"/>
  <c r="S20" i="4"/>
  <c r="R20" i="4"/>
  <c r="Q20" i="4"/>
  <c r="P20" i="4"/>
  <c r="O20" i="4"/>
  <c r="W19" i="4"/>
  <c r="U19" i="4"/>
  <c r="S19" i="4"/>
  <c r="R19" i="4"/>
  <c r="Q19" i="4"/>
  <c r="P19" i="4"/>
  <c r="O19" i="4"/>
  <c r="W18" i="4"/>
  <c r="U18" i="4"/>
  <c r="S18" i="4"/>
  <c r="R18" i="4"/>
  <c r="Q18" i="4"/>
  <c r="P18" i="4"/>
  <c r="O18" i="4"/>
  <c r="U17" i="4"/>
  <c r="S17" i="4"/>
  <c r="W16" i="4"/>
  <c r="U16" i="4"/>
  <c r="S16" i="4"/>
  <c r="R16" i="4"/>
  <c r="Q16" i="4"/>
  <c r="P16" i="4"/>
  <c r="O16" i="4"/>
  <c r="W15" i="4"/>
  <c r="U15" i="4"/>
  <c r="S15" i="4"/>
  <c r="R15" i="4"/>
  <c r="Q15" i="4"/>
  <c r="P15" i="4"/>
  <c r="O15" i="4"/>
  <c r="W14" i="4"/>
  <c r="U14" i="4"/>
  <c r="S14" i="4"/>
  <c r="R14" i="4"/>
  <c r="Q14" i="4"/>
  <c r="P14" i="4"/>
  <c r="O14" i="4"/>
  <c r="W13" i="4"/>
  <c r="U13" i="4"/>
  <c r="S13" i="4"/>
  <c r="R13" i="4"/>
  <c r="Q13" i="4"/>
  <c r="P13" i="4"/>
  <c r="O13" i="4"/>
  <c r="W12" i="4"/>
  <c r="U12" i="4"/>
  <c r="S12" i="4"/>
  <c r="R12" i="4"/>
  <c r="Q12" i="4"/>
  <c r="P12" i="4"/>
  <c r="O12" i="4"/>
  <c r="W11" i="4"/>
  <c r="U11" i="4"/>
  <c r="S11" i="4"/>
  <c r="R11" i="4"/>
  <c r="Q11" i="4"/>
  <c r="P11" i="4"/>
  <c r="O11" i="4"/>
  <c r="W10" i="4"/>
  <c r="U10" i="4"/>
  <c r="S10" i="4"/>
  <c r="R10" i="4"/>
  <c r="Q10" i="4"/>
  <c r="P10" i="4"/>
  <c r="O10" i="4"/>
  <c r="U9" i="4"/>
  <c r="S9" i="4"/>
  <c r="P9" i="4"/>
  <c r="O9" i="4"/>
  <c r="W8" i="4"/>
  <c r="U8" i="4"/>
  <c r="S8" i="4"/>
  <c r="R8" i="4"/>
  <c r="Q8" i="4"/>
  <c r="P8" i="4"/>
  <c r="O8" i="4"/>
  <c r="W7" i="4"/>
  <c r="U7" i="4"/>
  <c r="S7" i="4"/>
  <c r="R7" i="4"/>
  <c r="Q7" i="4"/>
  <c r="P7" i="4"/>
  <c r="O7" i="4"/>
  <c r="U6" i="4"/>
  <c r="S6" i="4"/>
  <c r="H6" i="1"/>
  <c r="R26" i="1"/>
  <c r="R25" i="1"/>
  <c r="R24" i="1"/>
  <c r="R23" i="1"/>
  <c r="R22" i="1"/>
  <c r="R21" i="1"/>
  <c r="R20" i="1"/>
  <c r="R19" i="1"/>
  <c r="R18" i="1"/>
  <c r="R16" i="1"/>
  <c r="R15" i="1"/>
  <c r="R11" i="1"/>
  <c r="R10" i="1"/>
  <c r="R8" i="1"/>
  <c r="R7" i="1"/>
  <c r="R5" i="1"/>
  <c r="R14" i="1" l="1"/>
  <c r="H32" i="4" l="1"/>
  <c r="H31" i="4"/>
  <c r="H30" i="4"/>
  <c r="H29" i="4"/>
  <c r="E6" i="1" l="1"/>
  <c r="C9" i="1"/>
  <c r="O7" i="1"/>
  <c r="P7" i="1"/>
  <c r="Q7" i="1"/>
  <c r="O8" i="1"/>
  <c r="P8" i="1"/>
  <c r="Q8" i="1"/>
  <c r="O10" i="1"/>
  <c r="P10" i="1"/>
  <c r="Q10" i="1"/>
  <c r="O11" i="1"/>
  <c r="P11" i="1"/>
  <c r="Q11" i="1"/>
  <c r="O12" i="1"/>
  <c r="P12" i="1"/>
  <c r="Q12" i="1"/>
  <c r="P13" i="1"/>
  <c r="O14" i="1"/>
  <c r="P14" i="1"/>
  <c r="Q14" i="1"/>
  <c r="O15" i="1"/>
  <c r="P15" i="1"/>
  <c r="Q15" i="1"/>
  <c r="O16" i="1"/>
  <c r="P16" i="1"/>
  <c r="Q16" i="1"/>
  <c r="O18" i="1"/>
  <c r="P18" i="1"/>
  <c r="Q18" i="1"/>
  <c r="O19" i="1"/>
  <c r="P19" i="1"/>
  <c r="Q19" i="1"/>
  <c r="O20" i="1"/>
  <c r="P20" i="1"/>
  <c r="Q20" i="1"/>
  <c r="O21" i="1"/>
  <c r="P21" i="1"/>
  <c r="Q21" i="1"/>
  <c r="O22" i="1"/>
  <c r="P22" i="1"/>
  <c r="Q22" i="1"/>
  <c r="O23" i="1"/>
  <c r="P23" i="1"/>
  <c r="Q23" i="1"/>
  <c r="O24" i="1"/>
  <c r="P24" i="1"/>
  <c r="Q24" i="1"/>
  <c r="O25" i="1"/>
  <c r="P25" i="1"/>
  <c r="Q25" i="1"/>
  <c r="O26" i="1"/>
  <c r="P26" i="1"/>
  <c r="Q26" i="1"/>
  <c r="N26" i="1"/>
  <c r="M26" i="1"/>
  <c r="L26" i="1"/>
  <c r="K26" i="1"/>
  <c r="J26" i="1"/>
  <c r="N25" i="1"/>
  <c r="M25" i="1"/>
  <c r="L25" i="1"/>
  <c r="K25" i="1"/>
  <c r="J25" i="1"/>
  <c r="N24" i="1"/>
  <c r="M24" i="1"/>
  <c r="L24" i="1"/>
  <c r="K24" i="1"/>
  <c r="J24" i="1"/>
  <c r="N23" i="1"/>
  <c r="M23" i="1"/>
  <c r="L23" i="1"/>
  <c r="K23" i="1"/>
  <c r="J23" i="1"/>
  <c r="N22" i="1"/>
  <c r="M22" i="1"/>
  <c r="L22" i="1"/>
  <c r="K22" i="1"/>
  <c r="J22" i="1"/>
  <c r="N21" i="1"/>
  <c r="M21" i="1"/>
  <c r="L21" i="1"/>
  <c r="K21" i="1"/>
  <c r="J21" i="1"/>
  <c r="N20" i="1"/>
  <c r="M20" i="1"/>
  <c r="L20" i="1"/>
  <c r="K20" i="1"/>
  <c r="J20" i="1"/>
  <c r="N19" i="1"/>
  <c r="M19" i="1"/>
  <c r="L19" i="1"/>
  <c r="K19" i="1"/>
  <c r="J19" i="1"/>
  <c r="N18" i="1"/>
  <c r="M18" i="1"/>
  <c r="L18" i="1"/>
  <c r="K18" i="1"/>
  <c r="J18" i="1"/>
  <c r="N16" i="1"/>
  <c r="M16" i="1"/>
  <c r="L16" i="1"/>
  <c r="K16" i="1"/>
  <c r="J16" i="1"/>
  <c r="N15" i="1"/>
  <c r="M15" i="1"/>
  <c r="L15" i="1"/>
  <c r="K15" i="1"/>
  <c r="J15" i="1"/>
  <c r="N14" i="1"/>
  <c r="M14" i="1"/>
  <c r="L14" i="1"/>
  <c r="K14" i="1"/>
  <c r="J14" i="1"/>
  <c r="N13" i="1"/>
  <c r="R13" i="1" s="1"/>
  <c r="M13" i="1"/>
  <c r="Q13" i="1" s="1"/>
  <c r="L13" i="1"/>
  <c r="K13" i="1"/>
  <c r="J13" i="1"/>
  <c r="O13" i="1" s="1"/>
  <c r="N12" i="1"/>
  <c r="M12" i="1"/>
  <c r="L12" i="1"/>
  <c r="K12" i="1"/>
  <c r="J12" i="1"/>
  <c r="N11" i="1"/>
  <c r="M11" i="1"/>
  <c r="L11" i="1"/>
  <c r="K11" i="1"/>
  <c r="J11" i="1"/>
  <c r="N10" i="1"/>
  <c r="M10" i="1"/>
  <c r="L10" i="1"/>
  <c r="K10" i="1"/>
  <c r="J10" i="1"/>
  <c r="N8" i="1"/>
  <c r="M8" i="1"/>
  <c r="L8" i="1"/>
  <c r="K8" i="1"/>
  <c r="J8" i="1"/>
  <c r="N7" i="1"/>
  <c r="M7" i="1"/>
  <c r="L7" i="1"/>
  <c r="K7" i="1"/>
  <c r="J7" i="1"/>
  <c r="P5" i="1"/>
  <c r="O5" i="1"/>
  <c r="N5" i="1"/>
  <c r="M5" i="1"/>
  <c r="Q5" i="1" s="1"/>
  <c r="L5" i="1"/>
  <c r="K5" i="1"/>
  <c r="J5" i="1"/>
  <c r="H7" i="1"/>
  <c r="G6" i="1"/>
  <c r="G7" i="1"/>
  <c r="G8" i="1"/>
  <c r="H8" i="1"/>
  <c r="G9" i="1"/>
  <c r="H9" i="1"/>
  <c r="G10" i="1"/>
  <c r="H10" i="1"/>
  <c r="G11" i="1"/>
  <c r="H11" i="1"/>
  <c r="G12" i="1"/>
  <c r="H12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F32" i="4"/>
  <c r="F31" i="4"/>
  <c r="F30" i="4"/>
  <c r="E32" i="4"/>
  <c r="E31" i="4"/>
  <c r="E30" i="4"/>
  <c r="H34" i="4"/>
  <c r="N26" i="4"/>
  <c r="N25" i="4"/>
  <c r="N24" i="4"/>
  <c r="N23" i="4"/>
  <c r="N22" i="4"/>
  <c r="N21" i="4"/>
  <c r="N20" i="4"/>
  <c r="N19" i="4"/>
  <c r="N18" i="4"/>
  <c r="N17" i="4"/>
  <c r="R17" i="4" s="1"/>
  <c r="N16" i="4"/>
  <c r="N15" i="4"/>
  <c r="N14" i="4"/>
  <c r="N13" i="4"/>
  <c r="N12" i="4"/>
  <c r="N11" i="4"/>
  <c r="N10" i="4"/>
  <c r="N9" i="4"/>
  <c r="R9" i="4" s="1"/>
  <c r="N8" i="4"/>
  <c r="N7" i="4"/>
  <c r="N6" i="4"/>
  <c r="R6" i="4" s="1"/>
  <c r="N5" i="4"/>
  <c r="F8" i="1"/>
  <c r="E7" i="1"/>
  <c r="B10" i="1"/>
  <c r="C17" i="1"/>
  <c r="L17" i="1" s="1"/>
  <c r="P17" i="1" s="1"/>
  <c r="E20" i="1"/>
  <c r="E15" i="1"/>
  <c r="E16" i="1"/>
  <c r="W9" i="1" l="1"/>
  <c r="R9" i="1"/>
  <c r="J9" i="1"/>
  <c r="N9" i="1"/>
  <c r="K9" i="1"/>
  <c r="L9" i="1"/>
  <c r="M9" i="1"/>
  <c r="Q9" i="1" s="1"/>
  <c r="M17" i="1"/>
  <c r="Q17" i="1" s="1"/>
  <c r="N17" i="1"/>
  <c r="J17" i="1"/>
  <c r="R17" i="1"/>
  <c r="K17" i="1"/>
  <c r="O17" i="1" s="1"/>
  <c r="H34" i="1"/>
  <c r="C18" i="1"/>
  <c r="E18" i="1"/>
  <c r="F18" i="1"/>
  <c r="F20" i="1"/>
  <c r="F12" i="1"/>
  <c r="E10" i="1"/>
  <c r="E12" i="1"/>
  <c r="F16" i="1"/>
  <c r="C8" i="1"/>
  <c r="C10" i="1"/>
  <c r="F7" i="1"/>
  <c r="E8" i="1"/>
  <c r="E9" i="1"/>
  <c r="F9" i="1"/>
  <c r="U9" i="1" s="1"/>
  <c r="F10" i="1"/>
  <c r="E11" i="1"/>
  <c r="F11" i="1"/>
  <c r="F15" i="1"/>
  <c r="E17" i="1"/>
  <c r="F17" i="1"/>
  <c r="E19" i="1"/>
  <c r="F19" i="1"/>
  <c r="E21" i="1"/>
  <c r="F21" i="1"/>
  <c r="E22" i="1"/>
  <c r="F22" i="1"/>
  <c r="E23" i="1"/>
  <c r="F23" i="1"/>
  <c r="E24" i="1"/>
  <c r="F24" i="1"/>
  <c r="E25" i="1"/>
  <c r="F25" i="1"/>
  <c r="E26" i="1"/>
  <c r="F26" i="1"/>
  <c r="F6" i="1"/>
  <c r="C7" i="1"/>
  <c r="C11" i="1"/>
  <c r="C15" i="1"/>
  <c r="C16" i="1"/>
  <c r="C19" i="1"/>
  <c r="C20" i="1"/>
  <c r="C21" i="1"/>
  <c r="C22" i="1"/>
  <c r="C23" i="1"/>
  <c r="C24" i="1"/>
  <c r="C25" i="1"/>
  <c r="C26" i="1"/>
  <c r="C6" i="1"/>
  <c r="B12" i="1"/>
  <c r="B7" i="1"/>
  <c r="B8" i="1"/>
  <c r="B9" i="1"/>
  <c r="B11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6" i="1"/>
  <c r="D35" i="4"/>
  <c r="C35" i="4"/>
  <c r="G34" i="4"/>
  <c r="F34" i="4"/>
  <c r="E34" i="4"/>
  <c r="B32" i="4"/>
  <c r="A32" i="4"/>
  <c r="B31" i="4"/>
  <c r="A31" i="4"/>
  <c r="B30" i="4"/>
  <c r="A30" i="4"/>
  <c r="C30" i="4" s="1"/>
  <c r="B29" i="4"/>
  <c r="A29" i="4"/>
  <c r="C29" i="4" s="1"/>
  <c r="M26" i="4"/>
  <c r="L26" i="4"/>
  <c r="K26" i="4"/>
  <c r="J26" i="4"/>
  <c r="M25" i="4"/>
  <c r="L25" i="4"/>
  <c r="K25" i="4"/>
  <c r="J25" i="4"/>
  <c r="M24" i="4"/>
  <c r="L24" i="4"/>
  <c r="K24" i="4"/>
  <c r="J24" i="4"/>
  <c r="M23" i="4"/>
  <c r="L23" i="4"/>
  <c r="K23" i="4"/>
  <c r="J23" i="4"/>
  <c r="M22" i="4"/>
  <c r="L22" i="4"/>
  <c r="K22" i="4"/>
  <c r="J22" i="4"/>
  <c r="M21" i="4"/>
  <c r="L21" i="4"/>
  <c r="K21" i="4"/>
  <c r="J21" i="4"/>
  <c r="M20" i="4"/>
  <c r="L20" i="4"/>
  <c r="K20" i="4"/>
  <c r="J20" i="4"/>
  <c r="M19" i="4"/>
  <c r="L19" i="4"/>
  <c r="K19" i="4"/>
  <c r="J19" i="4"/>
  <c r="M18" i="4"/>
  <c r="L18" i="4"/>
  <c r="K18" i="4"/>
  <c r="J18" i="4"/>
  <c r="M17" i="4"/>
  <c r="Q17" i="4" s="1"/>
  <c r="L17" i="4"/>
  <c r="P17" i="4" s="1"/>
  <c r="K17" i="4"/>
  <c r="W17" i="4" s="1"/>
  <c r="J17" i="4"/>
  <c r="O17" i="4" s="1"/>
  <c r="M16" i="4"/>
  <c r="L16" i="4"/>
  <c r="K16" i="4"/>
  <c r="J16" i="4"/>
  <c r="M15" i="4"/>
  <c r="L15" i="4"/>
  <c r="K15" i="4"/>
  <c r="J15" i="4"/>
  <c r="M14" i="4"/>
  <c r="L14" i="4"/>
  <c r="K14" i="4"/>
  <c r="J14" i="4"/>
  <c r="M13" i="4"/>
  <c r="L13" i="4"/>
  <c r="K13" i="4"/>
  <c r="J13" i="4"/>
  <c r="M12" i="4"/>
  <c r="L12" i="4"/>
  <c r="K12" i="4"/>
  <c r="J12" i="4"/>
  <c r="M11" i="4"/>
  <c r="L11" i="4"/>
  <c r="K11" i="4"/>
  <c r="J11" i="4"/>
  <c r="M10" i="4"/>
  <c r="L10" i="4"/>
  <c r="K10" i="4"/>
  <c r="J10" i="4"/>
  <c r="M9" i="4"/>
  <c r="Q9" i="4" s="1"/>
  <c r="L9" i="4"/>
  <c r="K9" i="4"/>
  <c r="W9" i="4" s="1"/>
  <c r="J9" i="4"/>
  <c r="M8" i="4"/>
  <c r="L8" i="4"/>
  <c r="K8" i="4"/>
  <c r="J8" i="4"/>
  <c r="M7" i="4"/>
  <c r="L7" i="4"/>
  <c r="K7" i="4"/>
  <c r="J7" i="4"/>
  <c r="M6" i="4"/>
  <c r="Q6" i="4" s="1"/>
  <c r="L6" i="4"/>
  <c r="P6" i="4" s="1"/>
  <c r="K6" i="4"/>
  <c r="W6" i="4" s="1"/>
  <c r="J6" i="4"/>
  <c r="M5" i="4"/>
  <c r="L5" i="4"/>
  <c r="K5" i="4"/>
  <c r="J5" i="4"/>
  <c r="S9" i="1" l="1"/>
  <c r="P9" i="1"/>
  <c r="O9" i="1"/>
  <c r="P6" i="1"/>
  <c r="J6" i="1"/>
  <c r="N6" i="1"/>
  <c r="R6" i="1" s="1"/>
  <c r="M6" i="1"/>
  <c r="Q6" i="1" s="1"/>
  <c r="L6" i="1"/>
  <c r="K6" i="1"/>
  <c r="D30" i="4"/>
  <c r="E29" i="4"/>
  <c r="G29" i="4"/>
  <c r="G31" i="4"/>
  <c r="B33" i="4"/>
  <c r="G30" i="4"/>
  <c r="F29" i="4"/>
  <c r="E35" i="4"/>
  <c r="D29" i="4"/>
  <c r="O6" i="4"/>
  <c r="G32" i="4"/>
  <c r="C31" i="4"/>
  <c r="D31" i="4" s="1"/>
  <c r="C32" i="4"/>
  <c r="D32" i="4" s="1"/>
  <c r="O6" i="1" l="1"/>
  <c r="B31" i="1"/>
  <c r="H31" i="1" s="1"/>
  <c r="AI5" i="1"/>
  <c r="AH5" i="1"/>
  <c r="AG5" i="1"/>
  <c r="AF5" i="1"/>
  <c r="AK5" i="1"/>
  <c r="AJ5" i="1"/>
  <c r="AO5" i="1"/>
  <c r="AN5" i="1"/>
  <c r="AL5" i="1"/>
  <c r="AM5" i="1" l="1"/>
  <c r="G34" i="1"/>
  <c r="F34" i="1"/>
  <c r="E34" i="1"/>
  <c r="A30" i="1"/>
  <c r="C30" i="1" s="1"/>
  <c r="A31" i="1"/>
  <c r="C31" i="1" s="1"/>
  <c r="A32" i="1"/>
  <c r="C32" i="1" s="1"/>
  <c r="A29" i="1"/>
  <c r="C29" i="1" s="1"/>
  <c r="B30" i="1"/>
  <c r="H30" i="1" s="1"/>
  <c r="B32" i="1"/>
  <c r="H32" i="1" s="1"/>
  <c r="B29" i="1"/>
  <c r="H29" i="1" s="1"/>
  <c r="D35" i="1"/>
  <c r="C35" i="1"/>
  <c r="B9" i="2"/>
  <c r="E35" i="1" l="1"/>
  <c r="E29" i="1"/>
  <c r="F31" i="1"/>
  <c r="F32" i="1"/>
  <c r="G29" i="1"/>
  <c r="F29" i="1"/>
  <c r="E30" i="1"/>
  <c r="G30" i="1"/>
  <c r="F30" i="1"/>
  <c r="E31" i="1"/>
  <c r="G31" i="1"/>
  <c r="E32" i="1"/>
  <c r="G32" i="1"/>
  <c r="D32" i="1"/>
  <c r="D29" i="1"/>
  <c r="D31" i="1"/>
  <c r="D30" i="1"/>
  <c r="B33" i="1"/>
</calcChain>
</file>

<file path=xl/sharedStrings.xml><?xml version="1.0" encoding="utf-8"?>
<sst xmlns="http://schemas.openxmlformats.org/spreadsheetml/2006/main" count="169" uniqueCount="78">
  <si>
    <t>Rouge</t>
  </si>
  <si>
    <t>Bleu</t>
  </si>
  <si>
    <t>Blanc</t>
  </si>
  <si>
    <t>mini</t>
  </si>
  <si>
    <t>maxi</t>
  </si>
  <si>
    <t>A droite grand chène</t>
  </si>
  <si>
    <t>Total</t>
  </si>
  <si>
    <t>Nb effectif</t>
  </si>
  <si>
    <t>Contrôle Nb</t>
  </si>
  <si>
    <t>Pas Rouge</t>
  </si>
  <si>
    <t>Pas bleu</t>
  </si>
  <si>
    <t>Pas Blanc</t>
  </si>
  <si>
    <t>Cible</t>
  </si>
  <si>
    <t xml:space="preserve">Nombre </t>
  </si>
  <si>
    <t>Mini</t>
  </si>
  <si>
    <t>Maxi</t>
  </si>
  <si>
    <t>Total distance</t>
  </si>
  <si>
    <t>officiel</t>
  </si>
  <si>
    <t>Saisie Distances parcours</t>
  </si>
  <si>
    <t>Nb réglementaire répartition par type</t>
  </si>
  <si>
    <t>Moyenne</t>
  </si>
  <si>
    <t>Petit Gibier</t>
  </si>
  <si>
    <t>Moyen Gibier</t>
  </si>
  <si>
    <t>Grand Gibier</t>
  </si>
  <si>
    <t>Fourchette réglementaire Rouge</t>
  </si>
  <si>
    <t>Choix du
type de cible
(liste)</t>
  </si>
  <si>
    <t>Saisie libre des informations
de Localisation</t>
  </si>
  <si>
    <r>
      <t xml:space="preserve">Rappel </t>
    </r>
    <r>
      <rPr>
        <b/>
        <sz val="10"/>
        <color rgb="FF0F1BFF"/>
        <rFont val="Calibri"/>
        <family val="2"/>
      </rPr>
      <t>distances</t>
    </r>
    <r>
      <rPr>
        <sz val="10"/>
        <color indexed="9"/>
        <rFont val="Calibri"/>
        <family val="2"/>
      </rPr>
      <t xml:space="preserve">
selon choix type</t>
    </r>
  </si>
  <si>
    <r>
      <t xml:space="preserve">Contrôle Distances
</t>
    </r>
    <r>
      <rPr>
        <b/>
        <sz val="10"/>
        <color rgb="FF0F1BFF"/>
        <rFont val="Calibri"/>
        <family val="2"/>
      </rPr>
      <t>inter-piquets</t>
    </r>
  </si>
  <si>
    <r>
      <t xml:space="preserve">Contrôle saisies
</t>
    </r>
    <r>
      <rPr>
        <b/>
        <sz val="10"/>
        <color rgb="FF0F1BFF"/>
        <rFont val="Calibri"/>
        <family val="2"/>
      </rPr>
      <t>distances des piquets</t>
    </r>
  </si>
  <si>
    <t>Exemple</t>
  </si>
  <si>
    <t>Nature : 21 cibles</t>
  </si>
  <si>
    <t>Petit Animal</t>
  </si>
  <si>
    <t xml:space="preserve"> Tableau Règle Nature</t>
  </si>
  <si>
    <t>L</t>
  </si>
  <si>
    <t>D</t>
  </si>
  <si>
    <t>± 2 mm</t>
  </si>
  <si>
    <t>zone blessé</t>
  </si>
  <si>
    <t>Min</t>
  </si>
  <si>
    <t>Max</t>
  </si>
  <si>
    <t>Oui</t>
  </si>
  <si>
    <t>Non</t>
  </si>
  <si>
    <t>Mesures en cm</t>
  </si>
  <si>
    <t>Arc Libre</t>
  </si>
  <si>
    <t>Hors Arc Libre</t>
  </si>
  <si>
    <t>Zone Ovale</t>
  </si>
  <si>
    <t>Ronde ?</t>
  </si>
  <si>
    <t xml:space="preserve"> Tué
(Arc Libre)</t>
  </si>
  <si>
    <t xml:space="preserve">Tué </t>
  </si>
  <si>
    <t>Contrôleur de zones marquantes</t>
  </si>
  <si>
    <t>Tué calculé</t>
  </si>
  <si>
    <t>Tué calculé
(Arc Libre)</t>
  </si>
  <si>
    <t>Zone blessé
calculée</t>
  </si>
  <si>
    <t>Rappel
Nbre de fois</t>
  </si>
  <si>
    <t>Nbre x</t>
  </si>
  <si>
    <t>Rappel
Taille arc libre</t>
  </si>
  <si>
    <t>Rappel 
Taille hors libre</t>
  </si>
  <si>
    <t>Calcul des surfaces</t>
  </si>
  <si>
    <t>Nbre de fois</t>
  </si>
  <si>
    <t>Zone Ronde</t>
  </si>
  <si>
    <t>Surface Zone Tué</t>
  </si>
  <si>
    <t>Surface zone Blessé</t>
  </si>
  <si>
    <t>Pas Jaune compris entre</t>
  </si>
  <si>
    <t>et</t>
  </si>
  <si>
    <t>Pas de tir éloignés entre eux au maximum de</t>
  </si>
  <si>
    <t xml:space="preserve">Distance minimum du pas de tir blanc à la cible de </t>
  </si>
  <si>
    <t>du pas rouge</t>
  </si>
  <si>
    <t xml:space="preserve">Règlements sportifs et Arbitrage </t>
  </si>
  <si>
    <t>Numéro
de Cible</t>
  </si>
  <si>
    <t>ORGANISATEUR</t>
  </si>
  <si>
    <t>ARBITRE</t>
  </si>
  <si>
    <r>
      <t xml:space="preserve">Saisie libre des informations de Cible.
</t>
    </r>
    <r>
      <rPr>
        <u/>
        <sz val="7"/>
        <color theme="3"/>
        <rFont val="Calibri"/>
        <family val="2"/>
      </rPr>
      <t>Reportées</t>
    </r>
    <r>
      <rPr>
        <sz val="7"/>
        <color theme="3"/>
        <rFont val="Calibri"/>
        <family val="2"/>
      </rPr>
      <t xml:space="preserve"> depuis l'onglet "</t>
    </r>
    <r>
      <rPr>
        <sz val="7"/>
        <color theme="8"/>
        <rFont val="Calibri"/>
        <family val="2"/>
      </rPr>
      <t>Organisateur</t>
    </r>
    <r>
      <rPr>
        <sz val="7"/>
        <color theme="3"/>
        <rFont val="Calibri"/>
        <family val="2"/>
      </rPr>
      <t>", si saisies</t>
    </r>
  </si>
  <si>
    <r>
      <t xml:space="preserve">Choix du type
de cible (liste),
</t>
    </r>
    <r>
      <rPr>
        <u/>
        <sz val="7"/>
        <color theme="3"/>
        <rFont val="Calibri"/>
        <family val="2"/>
      </rPr>
      <t>reporté</t>
    </r>
    <r>
      <rPr>
        <sz val="7"/>
        <color theme="3"/>
        <rFont val="Calibri"/>
        <family val="2"/>
      </rPr>
      <t xml:space="preserve"> depuis "</t>
    </r>
    <r>
      <rPr>
        <sz val="7"/>
        <color theme="8"/>
        <rFont val="Calibri"/>
        <family val="2"/>
      </rPr>
      <t>Organisateur</t>
    </r>
    <r>
      <rPr>
        <sz val="7"/>
        <color theme="3"/>
        <rFont val="Calibri"/>
        <family val="2"/>
      </rPr>
      <t>",
si possible</t>
    </r>
  </si>
  <si>
    <r>
      <t xml:space="preserve">Saisie Distances parcours
</t>
    </r>
    <r>
      <rPr>
        <u/>
        <sz val="7"/>
        <color theme="3"/>
        <rFont val="Calibri"/>
        <family val="2"/>
      </rPr>
      <t>reportées</t>
    </r>
    <r>
      <rPr>
        <sz val="7"/>
        <color theme="3"/>
        <rFont val="Calibri"/>
        <family val="2"/>
      </rPr>
      <t xml:space="preserve"> depuis "</t>
    </r>
    <r>
      <rPr>
        <sz val="7"/>
        <color theme="8"/>
        <rFont val="Calibri"/>
        <family val="2"/>
      </rPr>
      <t>Organisateur</t>
    </r>
    <r>
      <rPr>
        <sz val="7"/>
        <color theme="3"/>
        <rFont val="Calibri"/>
        <family val="2"/>
      </rPr>
      <t>", si possible</t>
    </r>
  </si>
  <si>
    <t>&lt;----- Déployer les colonnes masquées pour le calculateur de zones marquantes (cibles non homologuées FFTA)</t>
  </si>
  <si>
    <t xml:space="preserve">Lieu - date - numéro projet : </t>
  </si>
  <si>
    <t>Rose</t>
  </si>
  <si>
    <t>Pas Rose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</si>
</sst>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&quot; m&quot;"/>
    <numFmt numFmtId="165" formatCode="#,##0.0&quot; cm&quot;"/>
    <numFmt numFmtId="166" formatCode="#,##0.0&quot; cm2&quot;"/>
    <numFmt numFmtId="167" formatCode="#,##0.0"/>
    <numFmt numFmtId="168" formatCode="#,##0&quot; cm2&quot;"/>
  </numFmts>
  <fonts count="48">
    <font>
      <sz val="10"/>
      <color indexed="8"/>
      <name val="Helvetica Neue"/>
    </font>
    <font>
      <sz val="12"/>
      <color indexed="8"/>
      <name val="Helvetica Neue"/>
      <family val="2"/>
    </font>
    <font>
      <sz val="10"/>
      <color indexed="9"/>
      <name val="Calibri"/>
      <family val="2"/>
    </font>
    <font>
      <b/>
      <sz val="10"/>
      <color indexed="13"/>
      <name val="Calibri"/>
      <family val="2"/>
    </font>
    <font>
      <b/>
      <sz val="10"/>
      <color indexed="9"/>
      <name val="Calibri"/>
      <family val="2"/>
    </font>
    <font>
      <sz val="10"/>
      <color indexed="13"/>
      <name val="Calibri"/>
      <family val="2"/>
    </font>
    <font>
      <sz val="10"/>
      <color indexed="8"/>
      <name val="Calibri"/>
      <family val="2"/>
    </font>
    <font>
      <b/>
      <sz val="10"/>
      <color indexed="13"/>
      <name val="Helvetica Neue"/>
      <family val="2"/>
    </font>
    <font>
      <sz val="8"/>
      <color indexed="8"/>
      <name val="Calibri"/>
      <family val="2"/>
    </font>
    <font>
      <sz val="9"/>
      <color indexed="9"/>
      <name val="Geneva"/>
      <family val="2"/>
    </font>
    <font>
      <sz val="12"/>
      <color indexed="9"/>
      <name val="Calibri"/>
      <family val="2"/>
    </font>
    <font>
      <sz val="12"/>
      <color indexed="8"/>
      <name val="Calibri"/>
      <family val="2"/>
    </font>
    <font>
      <sz val="9"/>
      <color indexed="8"/>
      <name val="Geneva"/>
      <family val="2"/>
    </font>
    <font>
      <sz val="10"/>
      <color indexed="8"/>
      <name val="Calibri"/>
      <family val="2"/>
    </font>
    <font>
      <b/>
      <sz val="10"/>
      <color theme="0"/>
      <name val="Calibri"/>
      <family val="2"/>
    </font>
    <font>
      <b/>
      <sz val="10"/>
      <color rgb="FFC00000"/>
      <name val="Helvetica Neue"/>
      <family val="2"/>
    </font>
    <font>
      <b/>
      <sz val="10"/>
      <color theme="1"/>
      <name val="Helvetica Neue"/>
      <family val="2"/>
    </font>
    <font>
      <b/>
      <sz val="10"/>
      <color theme="1"/>
      <name val="Calibri"/>
      <family val="2"/>
    </font>
    <font>
      <sz val="10"/>
      <color indexed="9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Helvetica Neue"/>
      <family val="2"/>
    </font>
    <font>
      <sz val="9"/>
      <color indexed="9"/>
      <name val="Geneva"/>
      <family val="2"/>
    </font>
    <font>
      <b/>
      <sz val="9"/>
      <color indexed="8"/>
      <name val="Calibri"/>
      <family val="2"/>
    </font>
    <font>
      <b/>
      <sz val="10"/>
      <color rgb="FF0F1BFF"/>
      <name val="Calibri"/>
      <family val="2"/>
    </font>
    <font>
      <sz val="10"/>
      <color rgb="FFFF0000"/>
      <name val="Calibri"/>
      <family val="2"/>
    </font>
    <font>
      <sz val="12"/>
      <color theme="0"/>
      <name val="Calibri"/>
      <family val="2"/>
    </font>
    <font>
      <sz val="12"/>
      <name val="Calibri"/>
      <family val="2"/>
    </font>
    <font>
      <b/>
      <sz val="9"/>
      <color rgb="FFFF0000"/>
      <name val="Geneva"/>
      <family val="2"/>
    </font>
    <font>
      <sz val="10"/>
      <color indexed="8"/>
      <name val="Helvetica Neue"/>
      <family val="2"/>
    </font>
    <font>
      <b/>
      <sz val="12"/>
      <color indexed="8"/>
      <name val="Helvetica Neue"/>
      <family val="2"/>
    </font>
    <font>
      <sz val="10"/>
      <color theme="0"/>
      <name val="Helvetica Neue"/>
      <family val="2"/>
    </font>
    <font>
      <sz val="10"/>
      <color rgb="FF0070C0"/>
      <name val="Helvetica Neue"/>
      <family val="2"/>
    </font>
    <font>
      <b/>
      <sz val="10"/>
      <color rgb="FF0070C0"/>
      <name val="Helvetica Neue"/>
      <family val="2"/>
    </font>
    <font>
      <b/>
      <i/>
      <sz val="10"/>
      <color theme="0"/>
      <name val="Helv"/>
    </font>
    <font>
      <b/>
      <sz val="10"/>
      <color indexed="8"/>
      <name val="Helvetica Neue"/>
      <family val="2"/>
    </font>
    <font>
      <b/>
      <sz val="12"/>
      <color indexed="8"/>
      <name val="Calibri"/>
      <family val="2"/>
    </font>
    <font>
      <b/>
      <sz val="12"/>
      <color theme="6" tint="-0.249977111117893"/>
      <name val="Helvetica Neue"/>
      <family val="2"/>
    </font>
    <font>
      <b/>
      <i/>
      <sz val="10"/>
      <color indexed="8"/>
      <name val="Helvetica Neue"/>
      <family val="2"/>
    </font>
    <font>
      <i/>
      <sz val="10"/>
      <color indexed="8"/>
      <name val="Helvetica Neue"/>
      <family val="2"/>
    </font>
    <font>
      <sz val="10"/>
      <color theme="1"/>
      <name val="Helvetica Neue"/>
      <family val="2"/>
    </font>
    <font>
      <sz val="10"/>
      <name val="Helvetica Neue"/>
      <family val="2"/>
    </font>
    <font>
      <sz val="28"/>
      <color indexed="8"/>
      <name val="Helvetica Neue"/>
      <family val="2"/>
    </font>
    <font>
      <sz val="7"/>
      <color theme="8"/>
      <name val="Calibri"/>
      <family val="2"/>
    </font>
    <font>
      <sz val="7"/>
      <color theme="3"/>
      <name val="Calibri"/>
      <family val="2"/>
    </font>
    <font>
      <u/>
      <sz val="7"/>
      <color theme="3"/>
      <name val="Calibri"/>
      <family val="2"/>
    </font>
    <font>
      <sz val="10"/>
      <color rgb="FFFF0000"/>
      <name val="Helvetica Neue"/>
      <family val="2"/>
    </font>
    <font>
      <b/>
      <sz val="10"/>
      <color theme="9"/>
      <name val="Helvetica Neue"/>
      <family val="2"/>
    </font>
  </fonts>
  <fills count="1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8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5"/>
      </bottom>
      <diagonal/>
    </border>
    <border>
      <left style="thin">
        <color indexed="11"/>
      </left>
      <right style="thin">
        <color indexed="11"/>
      </right>
      <top style="thin">
        <color indexed="15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 style="thin">
        <color indexed="11"/>
      </left>
      <right style="thin">
        <color indexed="15"/>
      </right>
      <top style="thin">
        <color indexed="15"/>
      </top>
      <bottom style="thin">
        <color indexed="11"/>
      </bottom>
      <diagonal/>
    </border>
    <border>
      <left style="thin">
        <color indexed="15"/>
      </left>
      <right style="thin">
        <color indexed="11"/>
      </right>
      <top style="thin">
        <color indexed="15"/>
      </top>
      <bottom style="thin">
        <color indexed="11"/>
      </bottom>
      <diagonal/>
    </border>
    <border>
      <left style="thin">
        <color indexed="11"/>
      </left>
      <right style="thin">
        <color indexed="15"/>
      </right>
      <top style="thin">
        <color indexed="11"/>
      </top>
      <bottom style="thin">
        <color indexed="11"/>
      </bottom>
      <diagonal/>
    </border>
    <border>
      <left style="thin">
        <color indexed="15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1"/>
      </bottom>
      <diagonal/>
    </border>
    <border>
      <left style="medium">
        <color indexed="64"/>
      </left>
      <right/>
      <top style="thin">
        <color indexed="11"/>
      </top>
      <bottom style="thin">
        <color indexed="11"/>
      </bottom>
      <diagonal/>
    </border>
    <border>
      <left style="medium">
        <color indexed="64"/>
      </left>
      <right/>
      <top style="thin">
        <color indexed="1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1"/>
      </bottom>
      <diagonal/>
    </border>
    <border>
      <left style="medium">
        <color indexed="64"/>
      </left>
      <right style="thin">
        <color indexed="8"/>
      </right>
      <top style="thin">
        <color indexed="1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5"/>
      </bottom>
      <diagonal/>
    </border>
    <border>
      <left style="thin">
        <color indexed="11"/>
      </left>
      <right/>
      <top style="thin">
        <color indexed="15"/>
      </top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5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50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10" fillId="2" borderId="1" xfId="0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9" fontId="10" fillId="3" borderId="7" xfId="0" applyNumberFormat="1" applyFont="1" applyFill="1" applyBorder="1" applyAlignment="1">
      <alignment horizontal="center" vertical="center"/>
    </xf>
    <xf numFmtId="0" fontId="0" fillId="0" borderId="4" xfId="0" applyNumberFormat="1" applyBorder="1">
      <alignment vertical="top" wrapText="1"/>
    </xf>
    <xf numFmtId="49" fontId="14" fillId="5" borderId="17" xfId="0" applyNumberFormat="1" applyFont="1" applyFill="1" applyBorder="1" applyAlignment="1">
      <alignment horizontal="center" vertical="center"/>
    </xf>
    <xf numFmtId="0" fontId="4" fillId="4" borderId="27" xfId="0" applyNumberFormat="1" applyFont="1" applyFill="1" applyBorder="1" applyAlignment="1">
      <alignment horizontal="center" vertical="center" wrapText="1"/>
    </xf>
    <xf numFmtId="0" fontId="4" fillId="4" borderId="28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/>
    </xf>
    <xf numFmtId="1" fontId="21" fillId="0" borderId="4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2" fillId="4" borderId="41" xfId="0" applyNumberFormat="1" applyFont="1" applyFill="1" applyBorder="1" applyAlignment="1">
      <alignment horizontal="center" vertical="center" wrapText="1"/>
    </xf>
    <xf numFmtId="49" fontId="2" fillId="4" borderId="27" xfId="0" applyNumberFormat="1" applyFont="1" applyFill="1" applyBorder="1" applyAlignment="1">
      <alignment horizontal="center" vertical="center" wrapText="1"/>
    </xf>
    <xf numFmtId="49" fontId="2" fillId="4" borderId="28" xfId="0" applyNumberFormat="1" applyFont="1" applyFill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top" wrapText="1"/>
    </xf>
    <xf numFmtId="0" fontId="0" fillId="0" borderId="31" xfId="0" applyNumberFormat="1" applyBorder="1">
      <alignment vertical="top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13" xfId="0" applyNumberFormat="1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0" fontId="2" fillId="0" borderId="45" xfId="0" applyNumberFormat="1" applyFont="1" applyFill="1" applyBorder="1" applyAlignment="1">
      <alignment horizontal="center" vertical="center" wrapText="1"/>
    </xf>
    <xf numFmtId="0" fontId="2" fillId="0" borderId="46" xfId="0" applyNumberFormat="1" applyFont="1" applyFill="1" applyBorder="1" applyAlignment="1">
      <alignment horizontal="center" vertical="center" wrapText="1"/>
    </xf>
    <xf numFmtId="0" fontId="2" fillId="0" borderId="47" xfId="0" applyNumberFormat="1" applyFont="1" applyFill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49" fontId="14" fillId="5" borderId="48" xfId="0" applyNumberFormat="1" applyFont="1" applyFill="1" applyBorder="1" applyAlignment="1">
      <alignment horizontal="center" vertical="center"/>
    </xf>
    <xf numFmtId="49" fontId="14" fillId="6" borderId="49" xfId="0" applyNumberFormat="1" applyFont="1" applyFill="1" applyBorder="1" applyAlignment="1">
      <alignment horizontal="center" vertical="center"/>
    </xf>
    <xf numFmtId="49" fontId="17" fillId="7" borderId="50" xfId="0" applyNumberFormat="1" applyFont="1" applyFill="1" applyBorder="1" applyAlignment="1">
      <alignment horizontal="center" vertical="center"/>
    </xf>
    <xf numFmtId="49" fontId="23" fillId="0" borderId="10" xfId="0" applyNumberFormat="1" applyFont="1" applyFill="1" applyBorder="1" applyAlignment="1">
      <alignment horizontal="center" vertical="center" wrapText="1"/>
    </xf>
    <xf numFmtId="49" fontId="23" fillId="0" borderId="42" xfId="0" applyNumberFormat="1" applyFont="1" applyFill="1" applyBorder="1" applyAlignment="1">
      <alignment horizontal="center" vertical="center" wrapText="1"/>
    </xf>
    <xf numFmtId="49" fontId="23" fillId="0" borderId="43" xfId="0" applyNumberFormat="1" applyFont="1" applyFill="1" applyBorder="1" applyAlignment="1">
      <alignment horizontal="center" vertical="center" wrapText="1"/>
    </xf>
    <xf numFmtId="49" fontId="23" fillId="0" borderId="44" xfId="0" applyNumberFormat="1" applyFont="1" applyFill="1" applyBorder="1" applyAlignment="1">
      <alignment horizontal="center" vertical="center" wrapText="1"/>
    </xf>
    <xf numFmtId="0" fontId="8" fillId="4" borderId="9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NumberFormat="1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NumberFormat="1" applyFont="1" applyFill="1" applyBorder="1" applyAlignment="1">
      <alignment horizontal="center" vertical="center" wrapText="1"/>
    </xf>
    <xf numFmtId="0" fontId="8" fillId="4" borderId="24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 applyProtection="1">
      <alignment horizontal="center" vertical="center"/>
    </xf>
    <xf numFmtId="0" fontId="8" fillId="11" borderId="18" xfId="0" applyFont="1" applyFill="1" applyBorder="1" applyAlignment="1" applyProtection="1">
      <alignment horizontal="center" vertical="center" wrapText="1"/>
    </xf>
    <xf numFmtId="0" fontId="8" fillId="11" borderId="15" xfId="0" applyNumberFormat="1" applyFont="1" applyFill="1" applyBorder="1" applyAlignment="1" applyProtection="1">
      <alignment horizontal="center" vertical="center" wrapText="1"/>
    </xf>
    <xf numFmtId="49" fontId="26" fillId="6" borderId="1" xfId="0" applyNumberFormat="1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 vertical="center"/>
    </xf>
    <xf numFmtId="0" fontId="29" fillId="0" borderId="0" xfId="0" applyNumberFormat="1" applyFont="1">
      <alignment vertical="top" wrapText="1"/>
    </xf>
    <xf numFmtId="0" fontId="29" fillId="10" borderId="25" xfId="0" applyNumberFormat="1" applyFont="1" applyFill="1" applyBorder="1" applyAlignment="1">
      <alignment horizontal="center" vertical="top" wrapText="1"/>
    </xf>
    <xf numFmtId="0" fontId="32" fillId="10" borderId="56" xfId="0" applyNumberFormat="1" applyFont="1" applyFill="1" applyBorder="1" applyAlignment="1">
      <alignment horizontal="center" vertical="top" wrapText="1"/>
    </xf>
    <xf numFmtId="0" fontId="32" fillId="10" borderId="57" xfId="0" applyNumberFormat="1" applyFont="1" applyFill="1" applyBorder="1" applyAlignment="1">
      <alignment horizontal="center" vertical="top" wrapText="1"/>
    </xf>
    <xf numFmtId="0" fontId="32" fillId="10" borderId="59" xfId="0" applyNumberFormat="1" applyFont="1" applyFill="1" applyBorder="1" applyAlignment="1">
      <alignment horizontal="center" vertical="top" wrapText="1"/>
    </xf>
    <xf numFmtId="0" fontId="32" fillId="12" borderId="9" xfId="0" applyNumberFormat="1" applyFont="1" applyFill="1" applyBorder="1" applyAlignment="1">
      <alignment horizontal="center" vertical="top" wrapText="1"/>
    </xf>
    <xf numFmtId="0" fontId="29" fillId="0" borderId="32" xfId="0" applyNumberFormat="1" applyFont="1" applyBorder="1">
      <alignment vertical="top" wrapText="1"/>
    </xf>
    <xf numFmtId="0" fontId="32" fillId="12" borderId="20" xfId="0" applyNumberFormat="1" applyFont="1" applyFill="1" applyBorder="1" applyAlignment="1">
      <alignment horizontal="center" vertical="top" wrapText="1"/>
    </xf>
    <xf numFmtId="0" fontId="32" fillId="12" borderId="21" xfId="0" applyNumberFormat="1" applyFont="1" applyFill="1" applyBorder="1" applyAlignment="1">
      <alignment horizontal="center" vertical="top" wrapText="1"/>
    </xf>
    <xf numFmtId="0" fontId="31" fillId="0" borderId="32" xfId="0" applyNumberFormat="1" applyFont="1" applyBorder="1">
      <alignment vertical="top" wrapText="1"/>
    </xf>
    <xf numFmtId="0" fontId="32" fillId="12" borderId="20" xfId="0" applyNumberFormat="1" applyFont="1" applyFill="1" applyBorder="1" applyAlignment="1">
      <alignment horizontal="center" vertical="center" wrapText="1"/>
    </xf>
    <xf numFmtId="0" fontId="32" fillId="12" borderId="9" xfId="0" applyNumberFormat="1" applyFont="1" applyFill="1" applyBorder="1" applyAlignment="1">
      <alignment horizontal="center" vertical="center" wrapText="1"/>
    </xf>
    <xf numFmtId="0" fontId="32" fillId="12" borderId="21" xfId="0" applyNumberFormat="1" applyFont="1" applyFill="1" applyBorder="1" applyAlignment="1">
      <alignment horizontal="center" vertical="center" wrapText="1"/>
    </xf>
    <xf numFmtId="164" fontId="6" fillId="4" borderId="38" xfId="0" applyNumberFormat="1" applyFont="1" applyFill="1" applyBorder="1" applyAlignment="1">
      <alignment horizontal="center" vertical="center"/>
    </xf>
    <xf numFmtId="164" fontId="6" fillId="4" borderId="39" xfId="0" applyNumberFormat="1" applyFont="1" applyFill="1" applyBorder="1" applyAlignment="1">
      <alignment horizontal="center" vertical="center"/>
    </xf>
    <xf numFmtId="164" fontId="15" fillId="8" borderId="16" xfId="0" applyNumberFormat="1" applyFont="1" applyFill="1" applyBorder="1" applyAlignment="1">
      <alignment horizontal="center" vertical="center" wrapText="1"/>
    </xf>
    <xf numFmtId="164" fontId="7" fillId="9" borderId="16" xfId="0" applyNumberFormat="1" applyFont="1" applyFill="1" applyBorder="1" applyAlignment="1">
      <alignment horizontal="center" vertical="center" wrapText="1"/>
    </xf>
    <xf numFmtId="164" fontId="16" fillId="7" borderId="16" xfId="0" applyNumberFormat="1" applyFont="1" applyFill="1" applyBorder="1" applyAlignment="1">
      <alignment horizontal="center" vertical="center" wrapText="1"/>
    </xf>
    <xf numFmtId="164" fontId="15" fillId="8" borderId="26" xfId="0" applyNumberFormat="1" applyFont="1" applyFill="1" applyBorder="1" applyAlignment="1">
      <alignment horizontal="center" vertical="center" wrapText="1"/>
    </xf>
    <xf numFmtId="164" fontId="7" fillId="9" borderId="26" xfId="0" applyNumberFormat="1" applyFont="1" applyFill="1" applyBorder="1" applyAlignment="1">
      <alignment horizontal="center" vertical="center" wrapText="1"/>
    </xf>
    <xf numFmtId="164" fontId="16" fillId="7" borderId="26" xfId="0" applyNumberFormat="1" applyFont="1" applyFill="1" applyBorder="1" applyAlignment="1">
      <alignment horizontal="center" vertical="center" wrapText="1"/>
    </xf>
    <xf numFmtId="164" fontId="15" fillId="8" borderId="10" xfId="0" applyNumberFormat="1" applyFont="1" applyFill="1" applyBorder="1" applyAlignment="1">
      <alignment horizontal="center" vertical="center" wrapText="1"/>
    </xf>
    <xf numFmtId="164" fontId="7" fillId="9" borderId="10" xfId="0" applyNumberFormat="1" applyFont="1" applyFill="1" applyBorder="1" applyAlignment="1">
      <alignment horizontal="center" vertical="center" wrapText="1"/>
    </xf>
    <xf numFmtId="164" fontId="16" fillId="7" borderId="10" xfId="0" applyNumberFormat="1" applyFont="1" applyFill="1" applyBorder="1" applyAlignment="1">
      <alignment horizontal="center" vertical="center" wrapText="1"/>
    </xf>
    <xf numFmtId="164" fontId="6" fillId="11" borderId="18" xfId="0" applyNumberFormat="1" applyFont="1" applyFill="1" applyBorder="1" applyAlignment="1" applyProtection="1">
      <alignment horizontal="center" vertical="center" wrapText="1"/>
    </xf>
    <xf numFmtId="164" fontId="6" fillId="11" borderId="15" xfId="0" applyNumberFormat="1" applyFont="1" applyFill="1" applyBorder="1" applyAlignment="1" applyProtection="1">
      <alignment horizontal="center" vertical="center" wrapText="1"/>
    </xf>
    <xf numFmtId="164" fontId="6" fillId="4" borderId="18" xfId="0" applyNumberFormat="1" applyFont="1" applyFill="1" applyBorder="1" applyAlignment="1">
      <alignment horizontal="center" vertical="center" wrapText="1"/>
    </xf>
    <xf numFmtId="164" fontId="6" fillId="4" borderId="15" xfId="0" applyNumberFormat="1" applyFont="1" applyFill="1" applyBorder="1" applyAlignment="1">
      <alignment horizontal="center" vertical="center" wrapText="1"/>
    </xf>
    <xf numFmtId="164" fontId="6" fillId="4" borderId="20" xfId="0" applyNumberFormat="1" applyFont="1" applyFill="1" applyBorder="1" applyAlignment="1">
      <alignment horizontal="center" vertical="center" wrapText="1"/>
    </xf>
    <xf numFmtId="164" fontId="6" fillId="4" borderId="9" xfId="0" applyNumberFormat="1" applyFont="1" applyFill="1" applyBorder="1" applyAlignment="1">
      <alignment horizontal="center" vertical="center" wrapText="1"/>
    </xf>
    <xf numFmtId="164" fontId="6" fillId="4" borderId="22" xfId="0" applyNumberFormat="1" applyFont="1" applyFill="1" applyBorder="1" applyAlignment="1">
      <alignment horizontal="center" vertical="center" wrapText="1"/>
    </xf>
    <xf numFmtId="164" fontId="6" fillId="4" borderId="23" xfId="0" applyNumberFormat="1" applyFont="1" applyFill="1" applyBorder="1" applyAlignment="1">
      <alignment horizontal="center" vertical="center" wrapText="1"/>
    </xf>
    <xf numFmtId="0" fontId="29" fillId="0" borderId="20" xfId="0" applyNumberFormat="1" applyFont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165" fontId="0" fillId="0" borderId="11" xfId="0" applyNumberFormat="1" applyBorder="1" applyAlignment="1">
      <alignment horizontal="center" vertical="center" wrapText="1"/>
    </xf>
    <xf numFmtId="165" fontId="0" fillId="11" borderId="20" xfId="0" applyNumberFormat="1" applyFill="1" applyBorder="1" applyAlignment="1">
      <alignment horizontal="center" vertical="center" wrapText="1"/>
    </xf>
    <xf numFmtId="165" fontId="0" fillId="11" borderId="9" xfId="0" applyNumberFormat="1" applyFill="1" applyBorder="1" applyAlignment="1">
      <alignment horizontal="center" vertical="center" wrapText="1"/>
    </xf>
    <xf numFmtId="165" fontId="0" fillId="11" borderId="21" xfId="0" applyNumberFormat="1" applyFill="1" applyBorder="1" applyAlignment="1">
      <alignment horizontal="center" vertical="center" wrapText="1"/>
    </xf>
    <xf numFmtId="166" fontId="0" fillId="4" borderId="20" xfId="0" applyNumberFormat="1" applyFill="1" applyBorder="1" applyAlignment="1">
      <alignment vertical="center" wrapText="1"/>
    </xf>
    <xf numFmtId="166" fontId="0" fillId="4" borderId="9" xfId="0" applyNumberFormat="1" applyFill="1" applyBorder="1" applyAlignment="1">
      <alignment vertical="center" wrapText="1"/>
    </xf>
    <xf numFmtId="166" fontId="0" fillId="4" borderId="21" xfId="0" applyNumberFormat="1" applyFill="1" applyBorder="1" applyAlignment="1">
      <alignment vertical="center" wrapText="1"/>
    </xf>
    <xf numFmtId="0" fontId="29" fillId="0" borderId="20" xfId="0" applyNumberFormat="1" applyFont="1" applyBorder="1" applyAlignment="1">
      <alignment vertical="center" wrapText="1"/>
    </xf>
    <xf numFmtId="165" fontId="0" fillId="0" borderId="9" xfId="0" applyNumberFormat="1" applyBorder="1" applyAlignment="1">
      <alignment vertical="center" wrapText="1"/>
    </xf>
    <xf numFmtId="165" fontId="0" fillId="0" borderId="11" xfId="0" applyNumberFormat="1" applyBorder="1" applyAlignment="1">
      <alignment vertical="center" wrapText="1"/>
    </xf>
    <xf numFmtId="165" fontId="0" fillId="4" borderId="20" xfId="0" applyNumberFormat="1" applyFill="1" applyBorder="1" applyAlignment="1">
      <alignment vertical="center" wrapText="1"/>
    </xf>
    <xf numFmtId="165" fontId="0" fillId="4" borderId="9" xfId="0" applyNumberFormat="1" applyFill="1" applyBorder="1" applyAlignment="1">
      <alignment vertical="center" wrapText="1"/>
    </xf>
    <xf numFmtId="165" fontId="0" fillId="4" borderId="21" xfId="0" applyNumberFormat="1" applyFill="1" applyBorder="1" applyAlignment="1">
      <alignment vertical="center" wrapText="1"/>
    </xf>
    <xf numFmtId="0" fontId="29" fillId="0" borderId="22" xfId="0" applyNumberFormat="1" applyFont="1" applyBorder="1" applyAlignment="1">
      <alignment vertical="center" wrapText="1"/>
    </xf>
    <xf numFmtId="165" fontId="0" fillId="0" borderId="23" xfId="0" applyNumberFormat="1" applyBorder="1" applyAlignment="1">
      <alignment vertical="center" wrapText="1"/>
    </xf>
    <xf numFmtId="165" fontId="0" fillId="0" borderId="53" xfId="0" applyNumberFormat="1" applyBorder="1" applyAlignment="1">
      <alignment vertical="center" wrapText="1"/>
    </xf>
    <xf numFmtId="165" fontId="0" fillId="4" borderId="22" xfId="0" applyNumberFormat="1" applyFill="1" applyBorder="1" applyAlignment="1">
      <alignment vertical="center" wrapText="1"/>
    </xf>
    <xf numFmtId="165" fontId="0" fillId="4" borderId="23" xfId="0" applyNumberFormat="1" applyFill="1" applyBorder="1" applyAlignment="1">
      <alignment vertical="center" wrapText="1"/>
    </xf>
    <xf numFmtId="165" fontId="0" fillId="4" borderId="24" xfId="0" applyNumberFormat="1" applyFill="1" applyBorder="1" applyAlignment="1">
      <alignment vertical="center" wrapText="1"/>
    </xf>
    <xf numFmtId="166" fontId="0" fillId="4" borderId="22" xfId="0" applyNumberFormat="1" applyFill="1" applyBorder="1" applyAlignment="1">
      <alignment vertical="center" wrapText="1"/>
    </xf>
    <xf numFmtId="166" fontId="0" fillId="4" borderId="23" xfId="0" applyNumberFormat="1" applyFill="1" applyBorder="1" applyAlignment="1">
      <alignment vertical="center" wrapText="1"/>
    </xf>
    <xf numFmtId="166" fontId="0" fillId="4" borderId="24" xfId="0" applyNumberFormat="1" applyFill="1" applyBorder="1" applyAlignment="1">
      <alignment vertical="center" wrapText="1"/>
    </xf>
    <xf numFmtId="167" fontId="0" fillId="11" borderId="20" xfId="0" applyNumberFormat="1" applyFill="1" applyBorder="1" applyAlignment="1">
      <alignment horizontal="center" vertical="center" wrapText="1"/>
    </xf>
    <xf numFmtId="167" fontId="0" fillId="11" borderId="9" xfId="0" applyNumberFormat="1" applyFill="1" applyBorder="1" applyAlignment="1">
      <alignment horizontal="center" vertical="center" wrapText="1"/>
    </xf>
    <xf numFmtId="167" fontId="0" fillId="11" borderId="21" xfId="0" applyNumberFormat="1" applyFill="1" applyBorder="1" applyAlignment="1">
      <alignment horizontal="center" vertical="center" wrapText="1"/>
    </xf>
    <xf numFmtId="167" fontId="0" fillId="4" borderId="20" xfId="0" applyNumberFormat="1" applyFill="1" applyBorder="1" applyAlignment="1">
      <alignment horizontal="center" vertical="center" wrapText="1"/>
    </xf>
    <xf numFmtId="167" fontId="0" fillId="4" borderId="9" xfId="0" applyNumberFormat="1" applyFill="1" applyBorder="1" applyAlignment="1">
      <alignment horizontal="center" vertical="center" wrapText="1"/>
    </xf>
    <xf numFmtId="167" fontId="0" fillId="4" borderId="21" xfId="0" applyNumberFormat="1" applyFill="1" applyBorder="1" applyAlignment="1">
      <alignment horizontal="center" vertical="center" wrapText="1"/>
    </xf>
    <xf numFmtId="167" fontId="0" fillId="4" borderId="22" xfId="0" applyNumberFormat="1" applyFill="1" applyBorder="1" applyAlignment="1">
      <alignment horizontal="center" vertical="center" wrapText="1"/>
    </xf>
    <xf numFmtId="167" fontId="0" fillId="4" borderId="23" xfId="0" applyNumberFormat="1" applyFill="1" applyBorder="1" applyAlignment="1">
      <alignment horizontal="center" vertical="center" wrapText="1"/>
    </xf>
    <xf numFmtId="167" fontId="0" fillId="4" borderId="24" xfId="0" applyNumberFormat="1" applyFill="1" applyBorder="1" applyAlignment="1">
      <alignment horizontal="center" vertical="center" wrapText="1"/>
    </xf>
    <xf numFmtId="164" fontId="11" fillId="8" borderId="3" xfId="0" applyNumberFormat="1" applyFont="1" applyFill="1" applyBorder="1" applyAlignment="1">
      <alignment horizontal="center" vertical="center"/>
    </xf>
    <xf numFmtId="164" fontId="11" fillId="9" borderId="3" xfId="0" applyNumberFormat="1" applyFont="1" applyFill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34" fillId="5" borderId="3" xfId="0" applyNumberFormat="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 wrapText="1"/>
    </xf>
    <xf numFmtId="49" fontId="36" fillId="0" borderId="3" xfId="0" applyNumberFormat="1" applyFont="1" applyFill="1" applyBorder="1" applyAlignment="1">
      <alignment horizontal="center" vertical="center"/>
    </xf>
    <xf numFmtId="165" fontId="0" fillId="0" borderId="3" xfId="0" applyNumberFormat="1" applyFill="1" applyBorder="1" applyAlignment="1">
      <alignment horizontal="center" vertical="center" wrapText="1"/>
    </xf>
    <xf numFmtId="168" fontId="0" fillId="0" borderId="3" xfId="0" applyNumberFormat="1" applyBorder="1" applyAlignment="1">
      <alignment horizontal="center" vertical="center" wrapText="1"/>
    </xf>
    <xf numFmtId="168" fontId="0" fillId="0" borderId="3" xfId="0" applyNumberFormat="1" applyFill="1" applyBorder="1" applyAlignment="1">
      <alignment horizontal="center" vertical="center" wrapText="1"/>
    </xf>
    <xf numFmtId="49" fontId="27" fillId="4" borderId="65" xfId="0" applyNumberFormat="1" applyFont="1" applyFill="1" applyBorder="1" applyAlignment="1">
      <alignment horizontal="center" vertical="center"/>
    </xf>
    <xf numFmtId="49" fontId="11" fillId="0" borderId="66" xfId="0" applyNumberFormat="1" applyFont="1" applyBorder="1" applyAlignment="1">
      <alignment horizontal="center" vertical="center"/>
    </xf>
    <xf numFmtId="168" fontId="0" fillId="0" borderId="63" xfId="0" applyNumberFormat="1" applyBorder="1" applyAlignment="1">
      <alignment horizontal="center" vertical="center" wrapText="1"/>
    </xf>
    <xf numFmtId="0" fontId="0" fillId="0" borderId="63" xfId="0" applyNumberFormat="1" applyBorder="1" applyAlignment="1">
      <alignment horizontal="center" vertical="center" wrapText="1"/>
    </xf>
    <xf numFmtId="49" fontId="36" fillId="0" borderId="9" xfId="0" applyNumberFormat="1" applyFont="1" applyBorder="1" applyAlignment="1">
      <alignment horizontal="center" vertical="center"/>
    </xf>
    <xf numFmtId="164" fontId="38" fillId="0" borderId="0" xfId="0" applyNumberFormat="1" applyFont="1" applyAlignment="1">
      <alignment vertical="center" wrapText="1"/>
    </xf>
    <xf numFmtId="0" fontId="38" fillId="0" borderId="0" xfId="0" applyNumberFormat="1" applyFont="1" applyAlignment="1">
      <alignment horizontal="center" vertical="center" wrapText="1"/>
    </xf>
    <xf numFmtId="0" fontId="39" fillId="0" borderId="0" xfId="0" applyNumberFormat="1" applyFont="1">
      <alignment vertical="top" wrapText="1"/>
    </xf>
    <xf numFmtId="49" fontId="9" fillId="3" borderId="7" xfId="0" applyNumberFormat="1" applyFont="1" applyFill="1" applyBorder="1" applyAlignment="1" applyProtection="1">
      <alignment horizontal="center" vertical="center"/>
      <protection locked="0"/>
    </xf>
    <xf numFmtId="49" fontId="22" fillId="3" borderId="7" xfId="0" applyNumberFormat="1" applyFont="1" applyFill="1" applyBorder="1" applyAlignment="1" applyProtection="1">
      <alignment horizontal="center" vertical="center"/>
      <protection locked="0"/>
    </xf>
    <xf numFmtId="168" fontId="40" fillId="0" borderId="3" xfId="0" applyNumberFormat="1" applyFont="1" applyFill="1" applyBorder="1" applyAlignment="1">
      <alignment horizontal="center" vertical="center" wrapText="1"/>
    </xf>
    <xf numFmtId="0" fontId="4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>
      <alignment vertical="top" wrapText="1"/>
    </xf>
    <xf numFmtId="0" fontId="32" fillId="0" borderId="4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center" vertical="top" wrapText="1"/>
    </xf>
    <xf numFmtId="165" fontId="0" fillId="0" borderId="4" xfId="0" applyNumberFormat="1" applyFill="1" applyBorder="1" applyAlignment="1">
      <alignment horizontal="center" vertical="center" wrapText="1"/>
    </xf>
    <xf numFmtId="166" fontId="0" fillId="0" borderId="4" xfId="0" applyNumberFormat="1" applyFill="1" applyBorder="1" applyAlignment="1">
      <alignment vertical="center" wrapText="1"/>
    </xf>
    <xf numFmtId="167" fontId="0" fillId="0" borderId="4" xfId="0" applyNumberFormat="1" applyFill="1" applyBorder="1" applyAlignment="1">
      <alignment horizontal="center" vertical="center" wrapText="1"/>
    </xf>
    <xf numFmtId="165" fontId="0" fillId="0" borderId="4" xfId="0" applyNumberFormat="1" applyFill="1" applyBorder="1" applyAlignment="1">
      <alignment vertical="center" wrapText="1"/>
    </xf>
    <xf numFmtId="49" fontId="0" fillId="11" borderId="72" xfId="0" applyNumberFormat="1" applyFill="1" applyBorder="1" applyAlignment="1" applyProtection="1">
      <alignment horizontal="left" vertical="center" wrapText="1"/>
    </xf>
    <xf numFmtId="49" fontId="25" fillId="11" borderId="72" xfId="0" applyNumberFormat="1" applyFont="1" applyFill="1" applyBorder="1" applyAlignment="1" applyProtection="1">
      <alignment horizontal="center" vertical="center" wrapText="1"/>
    </xf>
    <xf numFmtId="164" fontId="7" fillId="11" borderId="72" xfId="0" applyNumberFormat="1" applyFont="1" applyFill="1" applyBorder="1" applyAlignment="1" applyProtection="1">
      <alignment horizontal="center" vertical="center" wrapText="1"/>
    </xf>
    <xf numFmtId="164" fontId="16" fillId="11" borderId="72" xfId="0" applyNumberFormat="1" applyFont="1" applyFill="1" applyBorder="1" applyAlignment="1" applyProtection="1">
      <alignment horizontal="center" vertical="center" wrapText="1"/>
    </xf>
    <xf numFmtId="0" fontId="4" fillId="4" borderId="51" xfId="0" applyNumberFormat="1" applyFont="1" applyFill="1" applyBorder="1" applyAlignment="1">
      <alignment horizontal="center" vertical="center" wrapText="1"/>
    </xf>
    <xf numFmtId="0" fontId="4" fillId="4" borderId="20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0" fillId="7" borderId="55" xfId="0" applyFill="1" applyBorder="1" applyAlignment="1" applyProtection="1">
      <alignment horizontal="left" vertical="center" wrapText="1" indent="1"/>
      <protection locked="0"/>
    </xf>
    <xf numFmtId="0" fontId="0" fillId="7" borderId="9" xfId="0" applyFill="1" applyBorder="1" applyAlignment="1" applyProtection="1">
      <alignment horizontal="left" vertical="center" wrapText="1" indent="1"/>
      <protection locked="0"/>
    </xf>
    <xf numFmtId="0" fontId="0" fillId="7" borderId="23" xfId="0" applyFill="1" applyBorder="1" applyAlignment="1" applyProtection="1">
      <alignment horizontal="left" vertical="center" wrapText="1" indent="1"/>
      <protection locked="0"/>
    </xf>
    <xf numFmtId="0" fontId="0" fillId="7" borderId="13" xfId="0" applyFill="1" applyBorder="1" applyAlignment="1" applyProtection="1">
      <alignment horizontal="left" vertical="center" wrapText="1" indent="1"/>
      <protection locked="0"/>
    </xf>
    <xf numFmtId="0" fontId="41" fillId="7" borderId="13" xfId="0" applyFont="1" applyFill="1" applyBorder="1" applyAlignment="1" applyProtection="1">
      <alignment horizontal="left" vertical="center" wrapText="1" indent="1"/>
      <protection locked="0"/>
    </xf>
    <xf numFmtId="0" fontId="0" fillId="7" borderId="14" xfId="0" applyFill="1" applyBorder="1" applyAlignment="1" applyProtection="1">
      <alignment horizontal="left" vertical="center" wrapText="1" indent="1"/>
      <protection locked="0"/>
    </xf>
    <xf numFmtId="0" fontId="4" fillId="4" borderId="41" xfId="0" applyNumberFormat="1" applyFont="1" applyFill="1" applyBorder="1" applyAlignment="1">
      <alignment horizontal="center" vertical="center" wrapText="1"/>
    </xf>
    <xf numFmtId="0" fontId="46" fillId="0" borderId="4" xfId="0" applyNumberFormat="1" applyFont="1" applyBorder="1" applyAlignment="1">
      <alignment vertical="top"/>
    </xf>
    <xf numFmtId="17" fontId="37" fillId="13" borderId="0" xfId="0" applyNumberFormat="1" applyFont="1" applyFill="1" applyAlignment="1" applyProtection="1">
      <alignment horizontal="center" vertical="center" wrapText="1"/>
      <protection locked="0"/>
    </xf>
    <xf numFmtId="0" fontId="30" fillId="0" borderId="4" xfId="0" applyFont="1" applyBorder="1" applyAlignment="1">
      <alignment horizontal="center" vertical="center"/>
    </xf>
    <xf numFmtId="0" fontId="29" fillId="0" borderId="4" xfId="0" applyNumberFormat="1" applyFont="1" applyFill="1" applyBorder="1" applyAlignment="1">
      <alignment horizontal="center" vertical="top" wrapText="1"/>
    </xf>
    <xf numFmtId="49" fontId="14" fillId="5" borderId="78" xfId="0" applyNumberFormat="1" applyFont="1" applyFill="1" applyBorder="1" applyAlignment="1">
      <alignment horizontal="center" vertical="center"/>
    </xf>
    <xf numFmtId="49" fontId="14" fillId="6" borderId="79" xfId="0" applyNumberFormat="1" applyFont="1" applyFill="1" applyBorder="1" applyAlignment="1">
      <alignment horizontal="center" vertical="center"/>
    </xf>
    <xf numFmtId="49" fontId="17" fillId="7" borderId="80" xfId="0" applyNumberFormat="1" applyFont="1" applyFill="1" applyBorder="1" applyAlignment="1">
      <alignment horizontal="center" vertical="center"/>
    </xf>
    <xf numFmtId="164" fontId="6" fillId="11" borderId="60" xfId="0" applyNumberFormat="1" applyFont="1" applyFill="1" applyBorder="1" applyAlignment="1" applyProtection="1">
      <alignment horizontal="center" vertical="center" wrapText="1"/>
    </xf>
    <xf numFmtId="164" fontId="6" fillId="4" borderId="60" xfId="0" applyNumberFormat="1" applyFont="1" applyFill="1" applyBorder="1" applyAlignment="1">
      <alignment horizontal="center" vertical="center" wrapText="1"/>
    </xf>
    <xf numFmtId="164" fontId="6" fillId="4" borderId="81" xfId="0" applyNumberFormat="1" applyFont="1" applyFill="1" applyBorder="1" applyAlignment="1">
      <alignment horizontal="center" vertical="center" wrapText="1"/>
    </xf>
    <xf numFmtId="164" fontId="6" fillId="4" borderId="82" xfId="0" applyNumberFormat="1" applyFont="1" applyFill="1" applyBorder="1" applyAlignment="1">
      <alignment horizontal="center" vertical="center" wrapText="1"/>
    </xf>
    <xf numFmtId="49" fontId="14" fillId="5" borderId="51" xfId="0" applyNumberFormat="1" applyFont="1" applyFill="1" applyBorder="1" applyAlignment="1">
      <alignment horizontal="center" vertical="center"/>
    </xf>
    <xf numFmtId="49" fontId="14" fillId="5" borderId="55" xfId="0" applyNumberFormat="1" applyFont="1" applyFill="1" applyBorder="1" applyAlignment="1">
      <alignment horizontal="center" vertical="center"/>
    </xf>
    <xf numFmtId="49" fontId="14" fillId="6" borderId="55" xfId="0" applyNumberFormat="1" applyFont="1" applyFill="1" applyBorder="1" applyAlignment="1">
      <alignment horizontal="center" vertical="center"/>
    </xf>
    <xf numFmtId="49" fontId="17" fillId="7" borderId="55" xfId="0" applyNumberFormat="1" applyFont="1" applyFill="1" applyBorder="1" applyAlignment="1">
      <alignment horizontal="center" vertical="center"/>
    </xf>
    <xf numFmtId="49" fontId="14" fillId="14" borderId="52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14" fillId="14" borderId="34" xfId="0" applyNumberFormat="1" applyFont="1" applyFill="1" applyBorder="1" applyAlignment="1">
      <alignment horizontal="center" vertical="center"/>
    </xf>
    <xf numFmtId="164" fontId="15" fillId="11" borderId="83" xfId="0" applyNumberFormat="1" applyFont="1" applyFill="1" applyBorder="1" applyAlignment="1" applyProtection="1">
      <alignment horizontal="center" vertical="center" wrapText="1"/>
    </xf>
    <xf numFmtId="164" fontId="47" fillId="11" borderId="33" xfId="0" applyNumberFormat="1" applyFont="1" applyFill="1" applyBorder="1" applyAlignment="1" applyProtection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49" fontId="26" fillId="14" borderId="65" xfId="0" applyNumberFormat="1" applyFont="1" applyFill="1" applyBorder="1" applyAlignment="1">
      <alignment horizontal="center" vertical="center"/>
    </xf>
    <xf numFmtId="164" fontId="11" fillId="15" borderId="3" xfId="0" applyNumberFormat="1" applyFont="1" applyFill="1" applyBorder="1" applyAlignment="1">
      <alignment horizontal="center" vertical="center"/>
    </xf>
    <xf numFmtId="49" fontId="2" fillId="2" borderId="53" xfId="0" applyNumberFormat="1" applyFont="1" applyFill="1" applyBorder="1" applyAlignment="1">
      <alignment horizontal="center" vertical="center" wrapText="1"/>
    </xf>
    <xf numFmtId="49" fontId="14" fillId="5" borderId="75" xfId="0" applyNumberFormat="1" applyFont="1" applyFill="1" applyBorder="1" applyAlignment="1">
      <alignment horizontal="center" vertical="center"/>
    </xf>
    <xf numFmtId="49" fontId="14" fillId="6" borderId="76" xfId="0" applyNumberFormat="1" applyFont="1" applyFill="1" applyBorder="1" applyAlignment="1">
      <alignment horizontal="center" vertical="center"/>
    </xf>
    <xf numFmtId="49" fontId="17" fillId="7" borderId="76" xfId="0" applyNumberFormat="1" applyFont="1" applyFill="1" applyBorder="1" applyAlignment="1">
      <alignment horizontal="center" vertical="center"/>
    </xf>
    <xf numFmtId="49" fontId="14" fillId="14" borderId="85" xfId="0" applyNumberFormat="1" applyFont="1" applyFill="1" applyBorder="1" applyAlignment="1">
      <alignment horizontal="center" vertical="center"/>
    </xf>
    <xf numFmtId="49" fontId="14" fillId="5" borderId="38" xfId="0" applyNumberFormat="1" applyFont="1" applyFill="1" applyBorder="1" applyAlignment="1">
      <alignment horizontal="center" vertical="center"/>
    </xf>
    <xf numFmtId="49" fontId="14" fillId="6" borderId="85" xfId="0" applyNumberFormat="1" applyFont="1" applyFill="1" applyBorder="1" applyAlignment="1">
      <alignment horizontal="center" vertical="center"/>
    </xf>
    <xf numFmtId="49" fontId="17" fillId="7" borderId="86" xfId="0" applyNumberFormat="1" applyFont="1" applyFill="1" applyBorder="1" applyAlignment="1">
      <alignment horizontal="center" vertical="center"/>
    </xf>
    <xf numFmtId="49" fontId="14" fillId="6" borderId="75" xfId="0" applyNumberFormat="1" applyFont="1" applyFill="1" applyBorder="1" applyAlignment="1">
      <alignment horizontal="center" vertical="center"/>
    </xf>
    <xf numFmtId="49" fontId="17" fillId="7" borderId="85" xfId="0" applyNumberFormat="1" applyFont="1" applyFill="1" applyBorder="1" applyAlignment="1">
      <alignment horizontal="center" vertical="center"/>
    </xf>
    <xf numFmtId="164" fontId="16" fillId="15" borderId="16" xfId="0" applyNumberFormat="1" applyFont="1" applyFill="1" applyBorder="1" applyAlignment="1">
      <alignment horizontal="center" vertical="center" wrapText="1"/>
    </xf>
    <xf numFmtId="164" fontId="16" fillId="15" borderId="26" xfId="0" applyNumberFormat="1" applyFont="1" applyFill="1" applyBorder="1" applyAlignment="1">
      <alignment horizontal="center" vertical="center" wrapText="1"/>
    </xf>
    <xf numFmtId="49" fontId="14" fillId="14" borderId="10" xfId="0" applyNumberFormat="1" applyFont="1" applyFill="1" applyBorder="1" applyAlignment="1">
      <alignment horizontal="center" vertical="center"/>
    </xf>
    <xf numFmtId="164" fontId="16" fillId="15" borderId="10" xfId="0" applyNumberFormat="1" applyFont="1" applyFill="1" applyBorder="1" applyAlignment="1">
      <alignment horizontal="center" vertical="center" wrapText="1"/>
    </xf>
    <xf numFmtId="49" fontId="14" fillId="5" borderId="10" xfId="0" applyNumberFormat="1" applyFont="1" applyFill="1" applyBorder="1" applyAlignment="1">
      <alignment horizontal="center" vertical="center"/>
    </xf>
    <xf numFmtId="164" fontId="15" fillId="7" borderId="18" xfId="0" applyNumberFormat="1" applyFont="1" applyFill="1" applyBorder="1" applyAlignment="1" applyProtection="1">
      <alignment horizontal="center" vertical="center" wrapText="1"/>
      <protection locked="0"/>
    </xf>
    <xf numFmtId="164" fontId="7" fillId="7" borderId="15" xfId="0" applyNumberFormat="1" applyFont="1" applyFill="1" applyBorder="1" applyAlignment="1" applyProtection="1">
      <alignment horizontal="center" vertical="center" wrapText="1"/>
      <protection locked="0"/>
    </xf>
    <xf numFmtId="164" fontId="16" fillId="7" borderId="15" xfId="0" applyNumberFormat="1" applyFont="1" applyFill="1" applyBorder="1" applyAlignment="1" applyProtection="1">
      <alignment horizontal="center" vertical="center" wrapText="1"/>
      <protection locked="0"/>
    </xf>
    <xf numFmtId="164" fontId="47" fillId="7" borderId="61" xfId="0" applyNumberFormat="1" applyFont="1" applyFill="1" applyBorder="1" applyAlignment="1" applyProtection="1">
      <alignment horizontal="center" vertical="center" wrapText="1"/>
      <protection locked="0"/>
    </xf>
    <xf numFmtId="164" fontId="47" fillId="7" borderId="19" xfId="0" applyNumberFormat="1" applyFont="1" applyFill="1" applyBorder="1" applyAlignment="1" applyProtection="1">
      <alignment horizontal="center" vertical="center" wrapText="1"/>
      <protection locked="0"/>
    </xf>
    <xf numFmtId="164" fontId="15" fillId="7" borderId="77" xfId="0" applyNumberFormat="1" applyFont="1" applyFill="1" applyBorder="1" applyAlignment="1" applyProtection="1">
      <alignment horizontal="center" vertical="center" wrapText="1"/>
      <protection locked="0"/>
    </xf>
    <xf numFmtId="164" fontId="7" fillId="7" borderId="74" xfId="0" applyNumberFormat="1" applyFont="1" applyFill="1" applyBorder="1" applyAlignment="1" applyProtection="1">
      <alignment horizontal="center" vertical="center" wrapText="1"/>
      <protection locked="0"/>
    </xf>
    <xf numFmtId="164" fontId="16" fillId="7" borderId="74" xfId="0" applyNumberFormat="1" applyFont="1" applyFill="1" applyBorder="1" applyAlignment="1" applyProtection="1">
      <alignment horizontal="center" vertical="center" wrapText="1"/>
      <protection locked="0"/>
    </xf>
    <xf numFmtId="164" fontId="47" fillId="7" borderId="84" xfId="0" applyNumberFormat="1" applyFont="1" applyFill="1" applyBorder="1" applyAlignment="1" applyProtection="1">
      <alignment horizontal="center" vertical="center" wrapText="1"/>
      <protection locked="0"/>
    </xf>
    <xf numFmtId="164" fontId="15" fillId="7" borderId="55" xfId="0" applyNumberFormat="1" applyFont="1" applyFill="1" applyBorder="1" applyAlignment="1" applyProtection="1">
      <alignment horizontal="center" vertical="center" wrapText="1"/>
      <protection locked="0"/>
    </xf>
    <xf numFmtId="164" fontId="15" fillId="7" borderId="9" xfId="0" applyNumberFormat="1" applyFont="1" applyFill="1" applyBorder="1" applyAlignment="1" applyProtection="1">
      <alignment horizontal="center" vertical="center" wrapText="1"/>
      <protection locked="0"/>
    </xf>
    <xf numFmtId="164" fontId="15" fillId="7" borderId="23" xfId="0" applyNumberFormat="1" applyFont="1" applyFill="1" applyBorder="1" applyAlignment="1" applyProtection="1">
      <alignment horizontal="center" vertical="center" wrapText="1"/>
      <protection locked="0"/>
    </xf>
    <xf numFmtId="0" fontId="8" fillId="11" borderId="19" xfId="0" applyNumberFormat="1" applyFont="1" applyFill="1" applyBorder="1" applyAlignment="1" applyProtection="1">
      <alignment horizontal="center" vertical="center" wrapText="1"/>
    </xf>
    <xf numFmtId="0" fontId="8" fillId="4" borderId="19" xfId="0" applyNumberFormat="1" applyFont="1" applyFill="1" applyBorder="1" applyAlignment="1" applyProtection="1">
      <alignment horizontal="center" vertical="center" wrapText="1"/>
    </xf>
    <xf numFmtId="0" fontId="8" fillId="4" borderId="84" xfId="0" applyNumberFormat="1" applyFont="1" applyFill="1" applyBorder="1" applyAlignment="1" applyProtection="1">
      <alignment horizontal="center" vertical="center" wrapText="1"/>
    </xf>
    <xf numFmtId="49" fontId="18" fillId="2" borderId="29" xfId="0" applyNumberFormat="1" applyFont="1" applyFill="1" applyBorder="1" applyAlignment="1">
      <alignment horizontal="center" vertical="center" wrapText="1"/>
    </xf>
    <xf numFmtId="49" fontId="18" fillId="2" borderId="36" xfId="0" applyNumberFormat="1" applyFont="1" applyFill="1" applyBorder="1" applyAlignment="1">
      <alignment horizontal="center" vertical="center" wrapText="1"/>
    </xf>
    <xf numFmtId="49" fontId="18" fillId="2" borderId="31" xfId="0" applyNumberFormat="1" applyFont="1" applyFill="1" applyBorder="1" applyAlignment="1">
      <alignment horizontal="center" vertical="center" wrapText="1"/>
    </xf>
    <xf numFmtId="49" fontId="18" fillId="2" borderId="32" xfId="0" applyNumberFormat="1" applyFont="1" applyFill="1" applyBorder="1" applyAlignment="1">
      <alignment horizontal="center" vertical="center" wrapText="1"/>
    </xf>
    <xf numFmtId="49" fontId="18" fillId="2" borderId="4" xfId="0" applyNumberFormat="1" applyFont="1" applyFill="1" applyBorder="1" applyAlignment="1">
      <alignment horizontal="center" vertical="center" wrapText="1"/>
    </xf>
    <xf numFmtId="49" fontId="18" fillId="2" borderId="33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2" borderId="36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0" fontId="29" fillId="0" borderId="38" xfId="0" applyNumberFormat="1" applyFont="1" applyBorder="1" applyAlignment="1">
      <alignment horizontal="center" vertical="top" wrapText="1"/>
    </xf>
    <xf numFmtId="0" fontId="29" fillId="0" borderId="36" xfId="0" applyNumberFormat="1" applyFont="1" applyBorder="1" applyAlignment="1">
      <alignment horizontal="center" vertical="top" wrapText="1"/>
    </xf>
    <xf numFmtId="0" fontId="29" fillId="0" borderId="31" xfId="0" applyNumberFormat="1" applyFont="1" applyBorder="1" applyAlignment="1">
      <alignment horizontal="center" vertical="top" wrapText="1"/>
    </xf>
    <xf numFmtId="0" fontId="33" fillId="10" borderId="51" xfId="0" applyNumberFormat="1" applyFont="1" applyFill="1" applyBorder="1" applyAlignment="1">
      <alignment horizontal="center" vertical="top" wrapText="1"/>
    </xf>
    <xf numFmtId="0" fontId="33" fillId="10" borderId="55" xfId="0" applyNumberFormat="1" applyFont="1" applyFill="1" applyBorder="1" applyAlignment="1">
      <alignment horizontal="center" vertical="top" wrapText="1"/>
    </xf>
    <xf numFmtId="0" fontId="33" fillId="10" borderId="58" xfId="0" applyNumberFormat="1" applyFont="1" applyFill="1" applyBorder="1" applyAlignment="1">
      <alignment horizontal="center" vertical="top" wrapText="1"/>
    </xf>
    <xf numFmtId="0" fontId="32" fillId="12" borderId="29" xfId="0" applyNumberFormat="1" applyFont="1" applyFill="1" applyBorder="1" applyAlignment="1">
      <alignment horizontal="center" vertical="center" wrapText="1"/>
    </xf>
    <xf numFmtId="0" fontId="32" fillId="12" borderId="36" xfId="0" applyNumberFormat="1" applyFont="1" applyFill="1" applyBorder="1" applyAlignment="1">
      <alignment horizontal="center" vertical="center" wrapText="1"/>
    </xf>
    <xf numFmtId="0" fontId="32" fillId="12" borderId="31" xfId="0" applyNumberFormat="1" applyFont="1" applyFill="1" applyBorder="1" applyAlignment="1">
      <alignment horizontal="center" vertical="center" wrapText="1"/>
    </xf>
    <xf numFmtId="0" fontId="32" fillId="12" borderId="62" xfId="0" applyNumberFormat="1" applyFont="1" applyFill="1" applyBorder="1" applyAlignment="1">
      <alignment horizontal="center" vertical="center" wrapText="1"/>
    </xf>
    <xf numFmtId="0" fontId="32" fillId="12" borderId="60" xfId="0" applyNumberFormat="1" applyFont="1" applyFill="1" applyBorder="1" applyAlignment="1">
      <alignment horizontal="center" vertical="center" wrapText="1"/>
    </xf>
    <xf numFmtId="0" fontId="32" fillId="12" borderId="61" xfId="0" applyNumberFormat="1" applyFont="1" applyFill="1" applyBorder="1" applyAlignment="1">
      <alignment horizontal="center" vertical="center" wrapText="1"/>
    </xf>
    <xf numFmtId="0" fontId="32" fillId="10" borderId="20" xfId="0" applyNumberFormat="1" applyFont="1" applyFill="1" applyBorder="1" applyAlignment="1">
      <alignment horizontal="center" vertical="top" wrapText="1"/>
    </xf>
    <xf numFmtId="0" fontId="32" fillId="10" borderId="9" xfId="0" applyNumberFormat="1" applyFont="1" applyFill="1" applyBorder="1" applyAlignment="1">
      <alignment horizontal="center" vertical="top" wrapText="1"/>
    </xf>
    <xf numFmtId="0" fontId="32" fillId="12" borderId="51" xfId="0" applyNumberFormat="1" applyFont="1" applyFill="1" applyBorder="1" applyAlignment="1">
      <alignment horizontal="center" vertical="center" wrapText="1"/>
    </xf>
    <xf numFmtId="0" fontId="32" fillId="12" borderId="55" xfId="0" applyNumberFormat="1" applyFont="1" applyFill="1" applyBorder="1" applyAlignment="1">
      <alignment horizontal="center" vertical="center" wrapText="1"/>
    </xf>
    <xf numFmtId="0" fontId="32" fillId="12" borderId="20" xfId="0" applyNumberFormat="1" applyFont="1" applyFill="1" applyBorder="1" applyAlignment="1">
      <alignment horizontal="center" vertical="center" wrapText="1"/>
    </xf>
    <xf numFmtId="0" fontId="32" fillId="12" borderId="9" xfId="0" applyNumberFormat="1" applyFont="1" applyFill="1" applyBorder="1" applyAlignment="1">
      <alignment horizontal="center" vertical="center" wrapText="1"/>
    </xf>
    <xf numFmtId="0" fontId="32" fillId="12" borderId="52" xfId="0" applyNumberFormat="1" applyFont="1" applyFill="1" applyBorder="1" applyAlignment="1">
      <alignment horizontal="center" vertical="center" wrapText="1"/>
    </xf>
    <xf numFmtId="0" fontId="32" fillId="12" borderId="21" xfId="0" applyNumberFormat="1" applyFont="1" applyFill="1" applyBorder="1" applyAlignment="1">
      <alignment horizontal="center" vertical="center" wrapText="1"/>
    </xf>
    <xf numFmtId="0" fontId="32" fillId="10" borderId="11" xfId="0" applyNumberFormat="1" applyFont="1" applyFill="1" applyBorder="1" applyAlignment="1">
      <alignment horizontal="center" vertical="top" wrapText="1"/>
    </xf>
    <xf numFmtId="0" fontId="32" fillId="4" borderId="51" xfId="0" applyNumberFormat="1" applyFont="1" applyFill="1" applyBorder="1" applyAlignment="1">
      <alignment horizontal="center" vertical="center" wrapText="1"/>
    </xf>
    <xf numFmtId="0" fontId="32" fillId="4" borderId="55" xfId="0" applyNumberFormat="1" applyFont="1" applyFill="1" applyBorder="1" applyAlignment="1">
      <alignment horizontal="center" vertical="center" wrapText="1"/>
    </xf>
    <xf numFmtId="0" fontId="32" fillId="4" borderId="52" xfId="0" applyNumberFormat="1" applyFont="1" applyFill="1" applyBorder="1" applyAlignment="1">
      <alignment horizontal="center" vertical="center" wrapText="1"/>
    </xf>
    <xf numFmtId="0" fontId="32" fillId="4" borderId="20" xfId="0" applyNumberFormat="1" applyFont="1" applyFill="1" applyBorder="1" applyAlignment="1">
      <alignment horizontal="center" vertical="center" wrapText="1"/>
    </xf>
    <xf numFmtId="0" fontId="32" fillId="4" borderId="9" xfId="0" applyNumberFormat="1" applyFont="1" applyFill="1" applyBorder="1" applyAlignment="1">
      <alignment horizontal="center" vertical="center" wrapText="1"/>
    </xf>
    <xf numFmtId="0" fontId="32" fillId="4" borderId="2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9" xfId="0" applyNumberFormat="1" applyBorder="1" applyAlignment="1" applyProtection="1">
      <alignment horizontal="center" vertical="center" wrapText="1"/>
      <protection locked="0"/>
    </xf>
    <xf numFmtId="0" fontId="42" fillId="0" borderId="59" xfId="0" applyNumberFormat="1" applyFont="1" applyBorder="1" applyAlignment="1">
      <alignment horizontal="center" vertical="center" wrapText="1"/>
    </xf>
    <xf numFmtId="0" fontId="42" fillId="0" borderId="87" xfId="0" applyNumberFormat="1" applyFont="1" applyBorder="1" applyAlignment="1">
      <alignment horizontal="center" vertical="center" wrapText="1"/>
    </xf>
    <xf numFmtId="0" fontId="42" fillId="0" borderId="88" xfId="0" applyNumberFormat="1" applyFont="1" applyBorder="1" applyAlignment="1">
      <alignment horizontal="center" vertical="center" wrapText="1"/>
    </xf>
    <xf numFmtId="0" fontId="42" fillId="0" borderId="70" xfId="0" applyNumberFormat="1" applyFont="1" applyBorder="1" applyAlignment="1">
      <alignment horizontal="center" vertical="center" wrapText="1"/>
    </xf>
    <xf numFmtId="0" fontId="42" fillId="0" borderId="4" xfId="0" applyNumberFormat="1" applyFont="1" applyBorder="1" applyAlignment="1">
      <alignment horizontal="center" vertical="center" wrapText="1"/>
    </xf>
    <xf numFmtId="0" fontId="42" fillId="0" borderId="71" xfId="0" applyNumberFormat="1" applyFont="1" applyBorder="1" applyAlignment="1">
      <alignment horizontal="center" vertical="center" wrapText="1"/>
    </xf>
    <xf numFmtId="0" fontId="42" fillId="0" borderId="89" xfId="0" applyNumberFormat="1" applyFont="1" applyBorder="1" applyAlignment="1">
      <alignment horizontal="center" vertical="center" wrapText="1"/>
    </xf>
    <xf numFmtId="0" fontId="42" fillId="0" borderId="60" xfId="0" applyNumberFormat="1" applyFont="1" applyBorder="1" applyAlignment="1">
      <alignment horizontal="center" vertical="center" wrapText="1"/>
    </xf>
    <xf numFmtId="0" fontId="42" fillId="0" borderId="9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0" fontId="2" fillId="10" borderId="55" xfId="0" applyFont="1" applyFill="1" applyBorder="1" applyAlignment="1">
      <alignment horizontal="center" vertical="center" wrapText="1"/>
    </xf>
    <xf numFmtId="0" fontId="18" fillId="10" borderId="9" xfId="0" applyFont="1" applyFill="1" applyBorder="1" applyAlignment="1">
      <alignment horizontal="center" vertical="center" wrapText="1"/>
    </xf>
    <xf numFmtId="0" fontId="18" fillId="10" borderId="23" xfId="0" applyFont="1" applyFill="1" applyBorder="1" applyAlignment="1">
      <alignment horizontal="center" vertical="center" wrapText="1"/>
    </xf>
    <xf numFmtId="0" fontId="18" fillId="10" borderId="58" xfId="0" applyFont="1" applyFill="1" applyBorder="1" applyAlignment="1">
      <alignment horizontal="center" vertical="center" wrapText="1"/>
    </xf>
    <xf numFmtId="0" fontId="18" fillId="10" borderId="11" xfId="0" applyFont="1" applyFill="1" applyBorder="1" applyAlignment="1">
      <alignment horizontal="center" vertical="center" wrapText="1"/>
    </xf>
    <xf numFmtId="0" fontId="18" fillId="10" borderId="53" xfId="0" applyFont="1" applyFill="1" applyBorder="1" applyAlignment="1">
      <alignment horizontal="center" vertical="center" wrapText="1"/>
    </xf>
    <xf numFmtId="0" fontId="0" fillId="0" borderId="55" xfId="0" applyNumberFormat="1" applyBorder="1" applyAlignment="1" applyProtection="1">
      <alignment horizontal="center" vertical="center" wrapText="1"/>
      <protection locked="0"/>
    </xf>
    <xf numFmtId="0" fontId="0" fillId="0" borderId="23" xfId="0" applyNumberFormat="1" applyBorder="1" applyAlignment="1" applyProtection="1">
      <alignment horizontal="center" vertical="center" wrapText="1"/>
      <protection locked="0"/>
    </xf>
    <xf numFmtId="49" fontId="2" fillId="10" borderId="29" xfId="0" applyNumberFormat="1" applyFont="1" applyFill="1" applyBorder="1" applyAlignment="1">
      <alignment horizontal="center" vertical="center" wrapText="1"/>
    </xf>
    <xf numFmtId="49" fontId="2" fillId="10" borderId="36" xfId="0" applyNumberFormat="1" applyFont="1" applyFill="1" applyBorder="1" applyAlignment="1">
      <alignment horizontal="center" vertical="center" wrapText="1"/>
    </xf>
    <xf numFmtId="49" fontId="2" fillId="10" borderId="31" xfId="0" applyNumberFormat="1" applyFont="1" applyFill="1" applyBorder="1" applyAlignment="1">
      <alignment horizontal="center" vertical="center" wrapText="1"/>
    </xf>
    <xf numFmtId="49" fontId="2" fillId="10" borderId="30" xfId="0" applyNumberFormat="1" applyFont="1" applyFill="1" applyBorder="1" applyAlignment="1">
      <alignment horizontal="center" vertical="center" wrapText="1"/>
    </xf>
    <xf numFmtId="49" fontId="2" fillId="10" borderId="35" xfId="0" applyNumberFormat="1" applyFont="1" applyFill="1" applyBorder="1" applyAlignment="1">
      <alignment horizontal="center" vertical="center" wrapText="1"/>
    </xf>
    <xf numFmtId="49" fontId="2" fillId="10" borderId="34" xfId="0" applyNumberFormat="1" applyFont="1" applyFill="1" applyBorder="1" applyAlignment="1">
      <alignment horizontal="center" vertical="center" wrapText="1"/>
    </xf>
    <xf numFmtId="49" fontId="18" fillId="10" borderId="36" xfId="0" applyNumberFormat="1" applyFont="1" applyFill="1" applyBorder="1" applyAlignment="1">
      <alignment horizontal="center" vertical="center" wrapText="1"/>
    </xf>
    <xf numFmtId="49" fontId="18" fillId="10" borderId="31" xfId="0" applyNumberFormat="1" applyFont="1" applyFill="1" applyBorder="1" applyAlignment="1">
      <alignment horizontal="center" vertical="center" wrapText="1"/>
    </xf>
    <xf numFmtId="49" fontId="18" fillId="10" borderId="30" xfId="0" applyNumberFormat="1" applyFont="1" applyFill="1" applyBorder="1" applyAlignment="1">
      <alignment horizontal="center" vertical="center" wrapText="1"/>
    </xf>
    <xf numFmtId="49" fontId="18" fillId="10" borderId="35" xfId="0" applyNumberFormat="1" applyFont="1" applyFill="1" applyBorder="1" applyAlignment="1">
      <alignment horizontal="center" vertical="center" wrapText="1"/>
    </xf>
    <xf numFmtId="49" fontId="18" fillId="10" borderId="34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center" vertical="top" wrapText="1"/>
    </xf>
    <xf numFmtId="49" fontId="5" fillId="11" borderId="73" xfId="0" applyNumberFormat="1" applyFont="1" applyFill="1" applyBorder="1" applyAlignment="1" applyProtection="1">
      <alignment horizontal="center" vertical="center" wrapText="1"/>
    </xf>
    <xf numFmtId="49" fontId="5" fillId="11" borderId="36" xfId="0" applyNumberFormat="1" applyFont="1" applyFill="1" applyBorder="1" applyAlignment="1" applyProtection="1">
      <alignment horizontal="center" vertical="center" wrapText="1"/>
    </xf>
    <xf numFmtId="0" fontId="18" fillId="10" borderId="25" xfId="0" applyFont="1" applyFill="1" applyBorder="1" applyAlignment="1">
      <alignment horizontal="center" vertical="center" wrapText="1"/>
    </xf>
    <xf numFmtId="0" fontId="18" fillId="10" borderId="37" xfId="0" applyFont="1" applyFill="1" applyBorder="1" applyAlignment="1">
      <alignment horizontal="center" vertical="center" wrapText="1"/>
    </xf>
    <xf numFmtId="0" fontId="18" fillId="10" borderId="26" xfId="0" applyFont="1" applyFill="1" applyBorder="1" applyAlignment="1">
      <alignment horizontal="center" vertical="center" wrapText="1"/>
    </xf>
    <xf numFmtId="0" fontId="18" fillId="10" borderId="29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18" fillId="10" borderId="32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18" fillId="10" borderId="30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33" fillId="0" borderId="4" xfId="0" applyNumberFormat="1" applyFont="1" applyFill="1" applyBorder="1" applyAlignment="1">
      <alignment horizontal="center" vertical="top" wrapText="1"/>
    </xf>
    <xf numFmtId="49" fontId="5" fillId="0" borderId="46" xfId="0" applyNumberFormat="1" applyFont="1" applyBorder="1" applyAlignment="1" applyProtection="1">
      <alignment horizontal="center" vertical="center" wrapText="1"/>
      <protection locked="0"/>
    </xf>
    <xf numFmtId="49" fontId="5" fillId="0" borderId="81" xfId="0" applyNumberFormat="1" applyFont="1" applyBorder="1" applyAlignment="1" applyProtection="1">
      <alignment horizontal="center" vertical="center" wrapText="1"/>
      <protection locked="0"/>
    </xf>
    <xf numFmtId="49" fontId="5" fillId="0" borderId="20" xfId="0" applyNumberFormat="1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0" fontId="42" fillId="0" borderId="29" xfId="0" applyNumberFormat="1" applyFont="1" applyBorder="1" applyAlignment="1">
      <alignment horizontal="center" vertical="center" wrapText="1"/>
    </xf>
    <xf numFmtId="0" fontId="42" fillId="0" borderId="36" xfId="0" applyNumberFormat="1" applyFont="1" applyBorder="1" applyAlignment="1">
      <alignment horizontal="center" vertical="center" wrapText="1"/>
    </xf>
    <xf numFmtId="0" fontId="42" fillId="0" borderId="31" xfId="0" applyNumberFormat="1" applyFont="1" applyBorder="1" applyAlignment="1">
      <alignment horizontal="center" vertical="center" wrapText="1"/>
    </xf>
    <xf numFmtId="0" fontId="42" fillId="0" borderId="32" xfId="0" applyNumberFormat="1" applyFont="1" applyBorder="1" applyAlignment="1">
      <alignment horizontal="center" vertical="center" wrapText="1"/>
    </xf>
    <xf numFmtId="0" fontId="42" fillId="0" borderId="33" xfId="0" applyNumberFormat="1" applyFont="1" applyBorder="1" applyAlignment="1">
      <alignment horizontal="center" vertical="center" wrapText="1"/>
    </xf>
    <xf numFmtId="0" fontId="42" fillId="0" borderId="30" xfId="0" applyNumberFormat="1" applyFont="1" applyBorder="1" applyAlignment="1">
      <alignment horizontal="center" vertical="center" wrapText="1"/>
    </xf>
    <xf numFmtId="0" fontId="42" fillId="0" borderId="35" xfId="0" applyNumberFormat="1" applyFont="1" applyBorder="1" applyAlignment="1">
      <alignment horizontal="center" vertical="center" wrapText="1"/>
    </xf>
    <xf numFmtId="0" fontId="42" fillId="0" borderId="34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 applyProtection="1">
      <alignment horizontal="center" vertical="center" wrapText="1"/>
      <protection locked="0"/>
    </xf>
    <xf numFmtId="49" fontId="5" fillId="0" borderId="53" xfId="0" applyNumberFormat="1" applyFont="1" applyBorder="1" applyAlignment="1" applyProtection="1">
      <alignment horizontal="center" vertical="center" wrapText="1"/>
      <protection locked="0"/>
    </xf>
    <xf numFmtId="0" fontId="35" fillId="0" borderId="60" xfId="0" applyNumberFormat="1" applyFont="1" applyBorder="1" applyAlignment="1">
      <alignment horizontal="center" vertical="center" wrapText="1"/>
    </xf>
    <xf numFmtId="0" fontId="35" fillId="0" borderId="9" xfId="0" applyNumberFormat="1" applyFont="1" applyBorder="1" applyAlignment="1">
      <alignment horizontal="center" vertical="center" wrapText="1"/>
    </xf>
    <xf numFmtId="49" fontId="36" fillId="0" borderId="9" xfId="0" applyNumberFormat="1" applyFont="1" applyBorder="1" applyAlignment="1">
      <alignment horizontal="center" vertical="center"/>
    </xf>
    <xf numFmtId="0" fontId="35" fillId="0" borderId="63" xfId="0" applyNumberFormat="1" applyFont="1" applyFill="1" applyBorder="1" applyAlignment="1">
      <alignment horizontal="center" vertical="center" wrapText="1"/>
    </xf>
    <xf numFmtId="0" fontId="35" fillId="0" borderId="54" xfId="0" applyNumberFormat="1" applyFont="1" applyFill="1" applyBorder="1" applyAlignment="1">
      <alignment horizontal="center" vertical="center" wrapText="1"/>
    </xf>
    <xf numFmtId="0" fontId="35" fillId="0" borderId="64" xfId="0" applyNumberFormat="1" applyFont="1" applyFill="1" applyBorder="1" applyAlignment="1">
      <alignment horizontal="center" vertical="center" wrapText="1"/>
    </xf>
    <xf numFmtId="0" fontId="35" fillId="0" borderId="67" xfId="0" applyNumberFormat="1" applyFont="1" applyFill="1" applyBorder="1" applyAlignment="1">
      <alignment horizontal="center" vertical="center" wrapText="1"/>
    </xf>
    <xf numFmtId="49" fontId="36" fillId="0" borderId="40" xfId="0" applyNumberFormat="1" applyFont="1" applyBorder="1" applyAlignment="1">
      <alignment horizontal="center" vertical="center"/>
    </xf>
    <xf numFmtId="0" fontId="38" fillId="0" borderId="0" xfId="0" applyNumberFormat="1" applyFont="1" applyAlignment="1">
      <alignment horizontal="left" vertical="center" wrapText="1"/>
    </xf>
    <xf numFmtId="0" fontId="37" fillId="13" borderId="0" xfId="0" applyNumberFormat="1" applyFont="1" applyFill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49" fontId="26" fillId="5" borderId="65" xfId="0" applyNumberFormat="1" applyFont="1" applyFill="1" applyBorder="1" applyAlignment="1">
      <alignment horizontal="center" vertical="center"/>
    </xf>
    <xf numFmtId="49" fontId="26" fillId="5" borderId="68" xfId="0" applyNumberFormat="1" applyFont="1" applyFill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 wrapText="1"/>
    </xf>
    <xf numFmtId="0" fontId="8" fillId="0" borderId="69" xfId="0" applyFont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164" fontId="15" fillId="7" borderId="15" xfId="0" applyNumberFormat="1" applyFont="1" applyFill="1" applyBorder="1" applyAlignment="1" applyProtection="1">
      <alignment horizontal="center" vertical="center" wrapText="1"/>
      <protection locked="0"/>
    </xf>
    <xf numFmtId="164" fontId="47" fillId="11" borderId="85" xfId="0" applyNumberFormat="1" applyFont="1" applyFill="1" applyBorder="1" applyAlignment="1" applyProtection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5" xfId="0" applyNumberFormat="1" applyFont="1" applyFill="1" applyBorder="1" applyAlignment="1">
      <alignment horizontal="center" vertical="center" wrapText="1"/>
    </xf>
    <xf numFmtId="0" fontId="8" fillId="4" borderId="19" xfId="0" applyNumberFormat="1" applyFont="1" applyFill="1" applyBorder="1" applyAlignment="1">
      <alignment horizontal="center" vertical="center" wrapText="1"/>
    </xf>
    <xf numFmtId="0" fontId="8" fillId="4" borderId="69" xfId="0" applyFont="1" applyFill="1" applyBorder="1" applyAlignment="1">
      <alignment horizontal="center" vertical="center" wrapText="1"/>
    </xf>
    <xf numFmtId="164" fontId="6" fillId="11" borderId="75" xfId="0" applyNumberFormat="1" applyFont="1" applyFill="1" applyBorder="1" applyAlignment="1" applyProtection="1">
      <alignment horizontal="center" vertical="center" wrapText="1"/>
    </xf>
    <xf numFmtId="164" fontId="6" fillId="11" borderId="76" xfId="0" applyNumberFormat="1" applyFont="1" applyFill="1" applyBorder="1" applyAlignment="1" applyProtection="1">
      <alignment horizontal="center" vertical="center" wrapText="1"/>
    </xf>
    <xf numFmtId="164" fontId="6" fillId="11" borderId="91" xfId="0" applyNumberFormat="1" applyFont="1" applyFill="1" applyBorder="1" applyAlignment="1" applyProtection="1">
      <alignment horizontal="center" vertical="center" wrapText="1"/>
    </xf>
    <xf numFmtId="0" fontId="8" fillId="11" borderId="75" xfId="0" applyFont="1" applyFill="1" applyBorder="1" applyAlignment="1" applyProtection="1">
      <alignment horizontal="center" vertical="center" wrapText="1"/>
    </xf>
    <xf numFmtId="0" fontId="8" fillId="11" borderId="76" xfId="0" applyNumberFormat="1" applyFont="1" applyFill="1" applyBorder="1" applyAlignment="1" applyProtection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25" fillId="11" borderId="75" xfId="0" applyNumberFormat="1" applyFont="1" applyFill="1" applyBorder="1" applyAlignment="1" applyProtection="1">
      <alignment horizontal="center" vertical="center" wrapText="1"/>
    </xf>
    <xf numFmtId="49" fontId="0" fillId="11" borderId="76" xfId="0" applyNumberFormat="1" applyFill="1" applyBorder="1" applyAlignment="1" applyProtection="1">
      <alignment horizontal="left" vertical="center" wrapText="1"/>
    </xf>
    <xf numFmtId="49" fontId="5" fillId="11" borderId="92" xfId="0" applyNumberFormat="1" applyFont="1" applyFill="1" applyBorder="1" applyAlignment="1" applyProtection="1">
      <alignment horizontal="center" vertical="center" wrapText="1"/>
    </xf>
    <xf numFmtId="49" fontId="5" fillId="11" borderId="86" xfId="0" applyNumberFormat="1" applyFont="1" applyFill="1" applyBorder="1" applyAlignment="1" applyProtection="1">
      <alignment horizontal="center" vertical="center" wrapText="1"/>
    </xf>
    <xf numFmtId="164" fontId="15" fillId="11" borderId="76" xfId="0" applyNumberFormat="1" applyFont="1" applyFill="1" applyBorder="1" applyAlignment="1" applyProtection="1">
      <alignment horizontal="center" vertical="center" wrapText="1"/>
    </xf>
    <xf numFmtId="164" fontId="7" fillId="11" borderId="76" xfId="0" applyNumberFormat="1" applyFont="1" applyFill="1" applyBorder="1" applyAlignment="1" applyProtection="1">
      <alignment horizontal="center" vertical="center" wrapText="1"/>
    </xf>
    <xf numFmtId="164" fontId="16" fillId="11" borderId="76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37">
    <dxf>
      <font>
        <b/>
        <i val="0"/>
        <color theme="6" tint="-0.499984740745262"/>
      </font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b/>
        <i val="0"/>
        <color theme="6" tint="-0.499984740745262"/>
      </font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6" tint="-0.499984740745262"/>
      </font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b/>
        <i val="0"/>
        <color theme="6" tint="-0.499984740745262"/>
      </font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0070C0"/>
      </font>
      <fill>
        <patternFill>
          <bgColor theme="6" tint="0.79998168889431442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theme="8" tint="-0.499984740745262"/>
      </font>
      <fill>
        <patternFill>
          <bgColor theme="6" tint="0.79998168889431442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auto="1"/>
      </font>
      <fill>
        <patternFill>
          <bgColor theme="0" tint="-0.499984740745262"/>
        </patternFill>
      </fill>
    </dxf>
    <dxf>
      <font>
        <b/>
        <i val="0"/>
        <strike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6" tint="-0.499984740745262"/>
      </font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F1BFF"/>
      <rgbColor rgb="FFBDC0BF"/>
      <rgbColor rgb="FFA5A5A5"/>
      <rgbColor rgb="FF020201"/>
      <rgbColor rgb="FF0432FF"/>
      <rgbColor rgb="FFFEFE9F"/>
      <rgbColor rgb="FF3F3F3F"/>
      <rgbColor rgb="00000000"/>
      <rgbColor rgb="E5FF9781"/>
      <rgbColor rgb="FFDBDBDB"/>
      <rgbColor rgb="FFA6A6A6"/>
      <rgbColor rgb="FFFCF305"/>
      <rgbColor rgb="FFFDFDC7"/>
      <rgbColor rgb="FFD7FDD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96167</xdr:colOff>
      <xdr:row>31</xdr:row>
      <xdr:rowOff>231003</xdr:rowOff>
    </xdr:from>
    <xdr:to>
      <xdr:col>22</xdr:col>
      <xdr:colOff>27330</xdr:colOff>
      <xdr:row>34</xdr:row>
      <xdr:rowOff>148156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5EB48F1-4144-2346-8890-1A344C857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68976" y="8635834"/>
          <a:ext cx="687455" cy="687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32630</xdr:colOff>
      <xdr:row>27</xdr:row>
      <xdr:rowOff>80818</xdr:rowOff>
    </xdr:from>
    <xdr:to>
      <xdr:col>17</xdr:col>
      <xdr:colOff>323199</xdr:colOff>
      <xdr:row>35</xdr:row>
      <xdr:rowOff>163142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A30C86-8370-AA40-9172-061B4C9F7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1630" y="7239000"/>
          <a:ext cx="3407842" cy="2299051"/>
        </a:xfrm>
        <a:prstGeom prst="rect">
          <a:avLst/>
        </a:prstGeom>
      </xdr:spPr>
    </xdr:pic>
    <xdr:clientData/>
  </xdr:twoCellAnchor>
  <xdr:twoCellAnchor editAs="oneCell">
    <xdr:from>
      <xdr:col>18</xdr:col>
      <xdr:colOff>110436</xdr:colOff>
      <xdr:row>32</xdr:row>
      <xdr:rowOff>202464</xdr:rowOff>
    </xdr:from>
    <xdr:to>
      <xdr:col>20</xdr:col>
      <xdr:colOff>53144</xdr:colOff>
      <xdr:row>35</xdr:row>
      <xdr:rowOff>119617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6C19EF2-3269-AF49-B3A8-522F65EFC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04784" y="8669131"/>
          <a:ext cx="685800" cy="690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7418E-9B33-D14C-856E-8F9C1B4A08C3}">
  <sheetPr>
    <tabColor theme="8"/>
    <pageSetUpPr fitToPage="1"/>
  </sheetPr>
  <dimension ref="A1:HB35"/>
  <sheetViews>
    <sheetView showGridLines="0" tabSelected="1" zoomScale="89" zoomScaleNormal="89" workbookViewId="0">
      <pane xSplit="1" ySplit="4" topLeftCell="B5" activePane="bottomRight" state="frozen"/>
      <selection pane="topRight"/>
      <selection pane="bottomLeft"/>
      <selection pane="bottomRight" activeCell="H9" sqref="H9"/>
    </sheetView>
  </sheetViews>
  <sheetFormatPr baseColWidth="10" defaultColWidth="16.33203125" defaultRowHeight="20" customHeight="1"/>
  <cols>
    <col min="1" max="1" width="11.5" style="1" bestFit="1" customWidth="1"/>
    <col min="2" max="2" width="35.33203125" style="1" customWidth="1"/>
    <col min="3" max="3" width="8" style="1" bestFit="1" customWidth="1"/>
    <col min="4" max="4" width="7.33203125" bestFit="1" customWidth="1"/>
    <col min="5" max="7" width="7.6640625" style="1" bestFit="1" customWidth="1"/>
    <col min="8" max="8" width="7.6640625" style="1" customWidth="1"/>
    <col min="9" max="9" width="2" style="1" customWidth="1"/>
    <col min="10" max="11" width="5.5" style="1" bestFit="1" customWidth="1"/>
    <col min="12" max="12" width="5" style="1" bestFit="1" customWidth="1"/>
    <col min="13" max="13" width="5.1640625" style="1" bestFit="1" customWidth="1"/>
    <col min="14" max="14" width="5.1640625" style="1" customWidth="1"/>
    <col min="15" max="15" width="5.5" style="1" bestFit="1" customWidth="1"/>
    <col min="16" max="16" width="4.1640625" style="1" bestFit="1" customWidth="1"/>
    <col min="17" max="17" width="5" style="1" bestFit="1" customWidth="1"/>
    <col min="18" max="18" width="5" style="1" customWidth="1"/>
    <col min="19" max="19" width="5.5" style="1" bestFit="1" customWidth="1"/>
    <col min="20" max="20" width="4.1640625" style="1" bestFit="1" customWidth="1"/>
    <col min="21" max="21" width="4.83203125" style="12" customWidth="1"/>
    <col min="22" max="22" width="5" style="12" bestFit="1" customWidth="1"/>
    <col min="23" max="23" width="4.83203125" style="12" customWidth="1"/>
    <col min="24" max="24" width="5" style="12" bestFit="1" customWidth="1"/>
    <col min="25" max="34" width="7.83203125" style="141" customWidth="1"/>
    <col min="35" max="37" width="10.33203125" style="141" customWidth="1"/>
    <col min="38" max="38" width="6.83203125" style="141" customWidth="1"/>
    <col min="39" max="40" width="5.83203125" style="141" customWidth="1"/>
    <col min="41" max="41" width="16.33203125" style="141"/>
    <col min="42" max="210" width="16.33203125" style="12"/>
    <col min="211" max="16384" width="16.33203125" style="1"/>
  </cols>
  <sheetData>
    <row r="1" spans="1:40" ht="27.75" customHeight="1" thickBot="1">
      <c r="A1" s="255" t="s">
        <v>75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W1" s="141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</row>
    <row r="2" spans="1:40" ht="27.75" customHeight="1" thickBot="1">
      <c r="A2" s="222" t="s">
        <v>68</v>
      </c>
      <c r="B2" s="290" t="s">
        <v>26</v>
      </c>
      <c r="C2" s="293" t="s">
        <v>25</v>
      </c>
      <c r="D2" s="294"/>
      <c r="E2" s="275" t="s">
        <v>18</v>
      </c>
      <c r="F2" s="281"/>
      <c r="G2" s="281"/>
      <c r="H2" s="282"/>
      <c r="I2" s="17"/>
      <c r="J2" s="216" t="s">
        <v>27</v>
      </c>
      <c r="K2" s="217"/>
      <c r="L2" s="217"/>
      <c r="M2" s="217"/>
      <c r="N2" s="218"/>
      <c r="O2" s="216" t="s">
        <v>29</v>
      </c>
      <c r="P2" s="217"/>
      <c r="Q2" s="217"/>
      <c r="R2" s="218"/>
      <c r="S2" s="222" t="s">
        <v>28</v>
      </c>
      <c r="T2" s="223"/>
      <c r="U2" s="223"/>
      <c r="V2" s="223"/>
      <c r="W2" s="223"/>
      <c r="X2" s="224"/>
      <c r="Y2" s="299"/>
      <c r="Z2" s="299"/>
      <c r="AA2" s="299"/>
      <c r="AB2" s="299"/>
      <c r="AC2" s="299"/>
      <c r="AD2" s="299"/>
      <c r="AE2" s="286"/>
      <c r="AF2" s="286"/>
      <c r="AG2" s="286"/>
      <c r="AH2" s="286"/>
      <c r="AI2" s="286"/>
      <c r="AJ2" s="286"/>
      <c r="AK2" s="286"/>
      <c r="AL2" s="286"/>
      <c r="AM2" s="286"/>
      <c r="AN2" s="286"/>
    </row>
    <row r="3" spans="1:40" ht="32.75" customHeight="1" thickBot="1">
      <c r="A3" s="225"/>
      <c r="B3" s="291"/>
      <c r="C3" s="295"/>
      <c r="D3" s="296"/>
      <c r="E3" s="283"/>
      <c r="F3" s="284"/>
      <c r="G3" s="284"/>
      <c r="H3" s="285"/>
      <c r="I3" s="17"/>
      <c r="J3" s="173" t="s">
        <v>0</v>
      </c>
      <c r="K3" s="174" t="s">
        <v>0</v>
      </c>
      <c r="L3" s="175" t="s">
        <v>1</v>
      </c>
      <c r="M3" s="176" t="s">
        <v>2</v>
      </c>
      <c r="N3" s="177" t="s">
        <v>76</v>
      </c>
      <c r="O3" s="219"/>
      <c r="P3" s="220"/>
      <c r="Q3" s="220"/>
      <c r="R3" s="221"/>
      <c r="S3" s="225"/>
      <c r="T3" s="226"/>
      <c r="U3" s="226"/>
      <c r="V3" s="226"/>
      <c r="W3" s="226"/>
      <c r="X3" s="227"/>
      <c r="Y3" s="287"/>
      <c r="Z3" s="287"/>
      <c r="AA3" s="287"/>
      <c r="AB3" s="287"/>
      <c r="AC3" s="287"/>
      <c r="AD3" s="287"/>
      <c r="AE3" s="286"/>
      <c r="AF3" s="286"/>
      <c r="AG3" s="286"/>
      <c r="AH3" s="286"/>
      <c r="AI3" s="286"/>
      <c r="AJ3" s="286"/>
      <c r="AK3" s="286"/>
      <c r="AL3" s="286"/>
      <c r="AM3" s="286"/>
      <c r="AN3" s="286"/>
    </row>
    <row r="4" spans="1:40" ht="19.75" customHeight="1" thickBot="1">
      <c r="A4" s="266"/>
      <c r="B4" s="292"/>
      <c r="C4" s="297"/>
      <c r="D4" s="298"/>
      <c r="E4" s="166" t="s">
        <v>0</v>
      </c>
      <c r="F4" s="167" t="s">
        <v>1</v>
      </c>
      <c r="G4" s="168" t="s">
        <v>2</v>
      </c>
      <c r="H4" s="180" t="s">
        <v>76</v>
      </c>
      <c r="I4" s="18"/>
      <c r="J4" s="178" t="s">
        <v>3</v>
      </c>
      <c r="K4" s="179" t="s">
        <v>4</v>
      </c>
      <c r="L4" s="179" t="s">
        <v>4</v>
      </c>
      <c r="M4" s="179" t="s">
        <v>4</v>
      </c>
      <c r="N4" s="186" t="s">
        <v>4</v>
      </c>
      <c r="O4" s="187" t="s">
        <v>0</v>
      </c>
      <c r="P4" s="188" t="s">
        <v>1</v>
      </c>
      <c r="Q4" s="189" t="s">
        <v>2</v>
      </c>
      <c r="R4" s="190" t="s">
        <v>76</v>
      </c>
      <c r="S4" s="191" t="s">
        <v>0</v>
      </c>
      <c r="T4" s="192" t="s">
        <v>1</v>
      </c>
      <c r="U4" s="194" t="s">
        <v>1</v>
      </c>
      <c r="V4" s="195" t="s">
        <v>2</v>
      </c>
      <c r="W4" s="193" t="s">
        <v>2</v>
      </c>
      <c r="X4" s="190" t="s">
        <v>76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286"/>
      <c r="AJ4" s="286"/>
      <c r="AK4" s="286"/>
      <c r="AL4" s="142"/>
      <c r="AM4" s="142"/>
      <c r="AN4" s="142"/>
    </row>
    <row r="5" spans="1:40" ht="19.75" customHeight="1" thickBot="1">
      <c r="A5" s="149" t="s">
        <v>30</v>
      </c>
      <c r="B5" s="148" t="s">
        <v>5</v>
      </c>
      <c r="C5" s="288" t="s">
        <v>32</v>
      </c>
      <c r="D5" s="289"/>
      <c r="E5" s="181">
        <v>13</v>
      </c>
      <c r="F5" s="150">
        <v>6</v>
      </c>
      <c r="G5" s="151">
        <v>5</v>
      </c>
      <c r="H5" s="182">
        <v>5</v>
      </c>
      <c r="I5" s="50"/>
      <c r="J5" s="79">
        <f>IFERROR(VLOOKUP($C5,'Valeurs Règlements Nature'!$A$5:$F$8,3,FALSE)," ")</f>
        <v>5</v>
      </c>
      <c r="K5" s="80">
        <f>IFERROR(VLOOKUP($C5,'Valeurs Règlements Nature'!$A$5:$F$8,4,FALSE)," ")</f>
        <v>15</v>
      </c>
      <c r="L5" s="80">
        <f>IFERROR(VLOOKUP($C5,'Valeurs Règlements Nature'!$A$5:$F$8,5,FALSE)," ")</f>
        <v>15</v>
      </c>
      <c r="M5" s="80">
        <f>IFERROR(VLOOKUP($C5,'Valeurs Règlements Nature'!$A$5:$F$8,6,FALSE)," ")</f>
        <v>15</v>
      </c>
      <c r="N5" s="169">
        <f>IFERROR(VLOOKUP($C5,'Valeurs Règlements Nature'!$A$5:$G$8,7,FALSE)," ")</f>
        <v>10</v>
      </c>
      <c r="O5" s="51" t="b">
        <f t="shared" ref="O5" si="0">IF(C5=0," ",IF(E5=0," ",AND(E5&gt;=J5,E5&lt;=K5)))</f>
        <v>1</v>
      </c>
      <c r="P5" s="52" t="b">
        <f>IF(C5=0," ",IF(F5=0," ",AND(F5&gt;='Valeurs Règlements Nature'!$F$17,F5&lt;=L5)))</f>
        <v>1</v>
      </c>
      <c r="Q5" s="52" t="b">
        <f>IF(G5=0," ",AND(G5&gt;='Valeurs Règlements Nature'!$F$17,G5&lt;=M5))</f>
        <v>1</v>
      </c>
      <c r="R5" s="213" t="b">
        <f>IF(ISBLANK(H5)," ",AND(H5&gt;='Valeurs Règlements Nature'!$F$17,H5&lt;=N5))</f>
        <v>1</v>
      </c>
      <c r="S5" s="329" t="str">
        <f>IF(E5=0," ",IF(AND((E5&gt;=F5),'Valeurs Règlements Nature'!$F$16&gt;=ABS(E5-F5)),"OK","Faux"))</f>
        <v>OK</v>
      </c>
      <c r="T5" s="329"/>
      <c r="U5" s="329" t="str">
        <f>IF(F5=0," ",IF(AND((F5&gt;=G5),'Valeurs Règlements Nature'!$F$16&gt;=ABS(F5-G5)),"OK","Faux"))</f>
        <v>OK</v>
      </c>
      <c r="V5" s="329"/>
      <c r="W5" s="329" t="str">
        <f>IF(OR(G5=0,ISBLANK(H5))," ",IF(AND((G5&gt;=H5),'Valeurs Règlements Nature'!$F$16&gt;=ABS(G5-H5),K5&gt;=5),"OK","Hors Fourchette"))</f>
        <v>OK</v>
      </c>
      <c r="X5" s="329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5"/>
      <c r="AJ5" s="145"/>
      <c r="AK5" s="145"/>
      <c r="AL5" s="146"/>
      <c r="AM5" s="146"/>
      <c r="AN5" s="146"/>
    </row>
    <row r="6" spans="1:40" ht="20.75" customHeight="1">
      <c r="A6" s="161">
        <v>1</v>
      </c>
      <c r="B6" s="158"/>
      <c r="C6" s="300"/>
      <c r="D6" s="301"/>
      <c r="E6" s="201"/>
      <c r="F6" s="202"/>
      <c r="G6" s="203"/>
      <c r="H6" s="204"/>
      <c r="I6" s="19"/>
      <c r="J6" s="81" t="str">
        <f>IFERROR(VLOOKUP($C6,'Valeurs Règlements Nature'!$A$5:$F$8,3,FALSE)," ")</f>
        <v xml:space="preserve"> </v>
      </c>
      <c r="K6" s="82" t="str">
        <f>IFERROR(VLOOKUP($C6,'Valeurs Règlements Nature'!$A$5:$F$8,4,FALSE)," ")</f>
        <v xml:space="preserve"> </v>
      </c>
      <c r="L6" s="82" t="str">
        <f>IFERROR(VLOOKUP($C6,'Valeurs Règlements Nature'!$A$5:$F$8,5,FALSE)," ")</f>
        <v xml:space="preserve"> </v>
      </c>
      <c r="M6" s="82" t="str">
        <f>IFERROR(VLOOKUP($C6,'Valeurs Règlements Nature'!$A$5:$F$8,6,FALSE)," ")</f>
        <v xml:space="preserve"> </v>
      </c>
      <c r="N6" s="170" t="str">
        <f>IFERROR(VLOOKUP($C6,'Valeurs Règlements Nature'!$A$5:$G$8,7,FALSE)," ")</f>
        <v xml:space="preserve"> </v>
      </c>
      <c r="O6" s="45" t="str">
        <f t="shared" ref="O5:O26" si="1">IF(C6=0," ",IF(E6=0," ",AND(E6&gt;=J6,E6&lt;=K6)))</f>
        <v xml:space="preserve"> </v>
      </c>
      <c r="P6" s="44" t="str">
        <f>IF(C6=0," ",IF(F6=0," ",AND(F6&gt;='Valeurs Règlements Nature'!$F$17,F6&lt;=L6)))</f>
        <v xml:space="preserve"> </v>
      </c>
      <c r="Q6" s="44" t="str">
        <f>IF(G6=0," ",AND(G6&gt;='Valeurs Règlements Nature'!$F$17,G6&lt;=M6))</f>
        <v xml:space="preserve"> </v>
      </c>
      <c r="R6" s="214" t="str">
        <f>IF(ISBLANK(H6)," ",AND(H6&gt;='Valeurs Règlements Nature'!$F$17,H6&lt;=N6))</f>
        <v xml:space="preserve"> </v>
      </c>
      <c r="S6" s="328" t="str">
        <f>IF(E6=0," ",IF(AND((E6&gt;=F6),'Valeurs Règlements Nature'!$F$16&gt;=ABS(E6-F6)),"OK","Faux"))</f>
        <v xml:space="preserve"> </v>
      </c>
      <c r="T6" s="328"/>
      <c r="U6" s="328" t="str">
        <f>IF(F6=0," ",IF(AND((F6&gt;=G6),'Valeurs Règlements Nature'!$F$16&gt;=ABS(F6-G6)),"OK","Faux"))</f>
        <v xml:space="preserve"> </v>
      </c>
      <c r="V6" s="328"/>
      <c r="W6" s="328" t="str">
        <f>IF(OR(G6=0,ISBLANK(H6))," ",IF(AND((G6&gt;=H6),'Valeurs Règlements Nature'!$F$16&gt;=ABS(G6-H6),K6&gt;=5),"OK","Hors Fourchette"))</f>
        <v xml:space="preserve"> </v>
      </c>
      <c r="X6" s="328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5"/>
      <c r="AJ6" s="145"/>
      <c r="AK6" s="145"/>
      <c r="AL6" s="146"/>
      <c r="AM6" s="146"/>
      <c r="AN6" s="146"/>
    </row>
    <row r="7" spans="1:40" ht="20.75" customHeight="1">
      <c r="A7" s="14">
        <v>2</v>
      </c>
      <c r="B7" s="158"/>
      <c r="C7" s="302"/>
      <c r="D7" s="303"/>
      <c r="E7" s="201"/>
      <c r="F7" s="202"/>
      <c r="G7" s="203"/>
      <c r="H7" s="205"/>
      <c r="I7" s="19"/>
      <c r="J7" s="83" t="str">
        <f>IFERROR(VLOOKUP($C7,'Valeurs Règlements Nature'!$A$5:$F$8,3,FALSE)," ")</f>
        <v xml:space="preserve"> </v>
      </c>
      <c r="K7" s="84" t="str">
        <f>IFERROR(VLOOKUP($C7,'Valeurs Règlements Nature'!$A$5:$F$8,4,FALSE)," ")</f>
        <v xml:space="preserve"> </v>
      </c>
      <c r="L7" s="84" t="str">
        <f>IFERROR(VLOOKUP($C7,'Valeurs Règlements Nature'!$A$5:$F$8,5,FALSE)," ")</f>
        <v xml:space="preserve"> </v>
      </c>
      <c r="M7" s="84" t="str">
        <f>IFERROR(VLOOKUP($C7,'Valeurs Règlements Nature'!$A$5:$F$8,6,FALSE)," ")</f>
        <v xml:space="preserve"> </v>
      </c>
      <c r="N7" s="171" t="str">
        <f>IFERROR(VLOOKUP($C7,'Valeurs Règlements Nature'!$A$5:$G$8,7,FALSE)," ")</f>
        <v xml:space="preserve"> </v>
      </c>
      <c r="O7" s="45" t="str">
        <f t="shared" ref="O7:O26" si="2">IF(C7=0," ",IF(E7=0," ",AND(E7&gt;=J7,E7&lt;=K7)))</f>
        <v xml:space="preserve"> </v>
      </c>
      <c r="P7" s="44" t="str">
        <f>IF(C7=0," ",IF(F7=0," ",AND(F7&gt;='Valeurs Règlements Nature'!$F$17,F7&lt;=L7)))</f>
        <v xml:space="preserve"> </v>
      </c>
      <c r="Q7" s="44" t="str">
        <f>IF(G7=0," ",AND(G7&gt;='Valeurs Règlements Nature'!$F$17,G7&lt;=M7))</f>
        <v xml:space="preserve"> </v>
      </c>
      <c r="R7" s="214" t="str">
        <f>IF(ISBLANK(H7)," ",AND(H7&gt;='Valeurs Règlements Nature'!$F$17,H7&lt;=N7))</f>
        <v xml:space="preserve"> </v>
      </c>
      <c r="S7" s="328" t="str">
        <f>IF(E7=0," ",IF(AND((E7&gt;=F7),'Valeurs Règlements Nature'!$F$16&gt;=ABS(E7-F7)),"OK","Faux"))</f>
        <v xml:space="preserve"> </v>
      </c>
      <c r="T7" s="328"/>
      <c r="U7" s="328" t="str">
        <f>IF(F7=0," ",IF(AND((F7&gt;=G7),'Valeurs Règlements Nature'!$F$16&gt;=ABS(F7-G7)),"OK","Faux"))</f>
        <v xml:space="preserve"> </v>
      </c>
      <c r="V7" s="328"/>
      <c r="W7" s="328" t="str">
        <f>IF(OR(G7=0,ISBLANK(H7))," ",IF(AND((G7&gt;=H7),'Valeurs Règlements Nature'!$F$16&gt;=ABS(G7-H7),K7&gt;=5),"OK","Hors Fourchette"))</f>
        <v xml:space="preserve"> </v>
      </c>
      <c r="X7" s="328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5"/>
      <c r="AJ7" s="145"/>
      <c r="AK7" s="145"/>
      <c r="AL7" s="146"/>
      <c r="AM7" s="146"/>
      <c r="AN7" s="146"/>
    </row>
    <row r="8" spans="1:40" ht="20.75" customHeight="1">
      <c r="A8" s="14">
        <v>3</v>
      </c>
      <c r="B8" s="158"/>
      <c r="C8" s="302"/>
      <c r="D8" s="303"/>
      <c r="E8" s="201"/>
      <c r="F8" s="202"/>
      <c r="G8" s="203"/>
      <c r="H8" s="205"/>
      <c r="I8" s="19"/>
      <c r="J8" s="83" t="str">
        <f>IFERROR(VLOOKUP($C8,'Valeurs Règlements Nature'!$A$5:$F$8,3,FALSE)," ")</f>
        <v xml:space="preserve"> </v>
      </c>
      <c r="K8" s="84" t="str">
        <f>IFERROR(VLOOKUP($C8,'Valeurs Règlements Nature'!$A$5:$F$8,4,FALSE)," ")</f>
        <v xml:space="preserve"> </v>
      </c>
      <c r="L8" s="84" t="str">
        <f>IFERROR(VLOOKUP($C8,'Valeurs Règlements Nature'!$A$5:$F$8,5,FALSE)," ")</f>
        <v xml:space="preserve"> </v>
      </c>
      <c r="M8" s="84" t="str">
        <f>IFERROR(VLOOKUP($C8,'Valeurs Règlements Nature'!$A$5:$F$8,6,FALSE)," ")</f>
        <v xml:space="preserve"> </v>
      </c>
      <c r="N8" s="171" t="str">
        <f>IFERROR(VLOOKUP($C8,'Valeurs Règlements Nature'!$A$5:$G$8,7,FALSE)," ")</f>
        <v xml:space="preserve"> </v>
      </c>
      <c r="O8" s="45" t="str">
        <f t="shared" si="2"/>
        <v xml:space="preserve"> </v>
      </c>
      <c r="P8" s="44" t="str">
        <f>IF(C8=0," ",IF(F8=0," ",AND(F8&gt;='Valeurs Règlements Nature'!$F$17,F8&lt;=L8)))</f>
        <v xml:space="preserve"> </v>
      </c>
      <c r="Q8" s="44" t="str">
        <f>IF(G8=0," ",AND(G8&gt;='Valeurs Règlements Nature'!$F$17,G8&lt;=M8))</f>
        <v xml:space="preserve"> </v>
      </c>
      <c r="R8" s="214" t="str">
        <f>IF(ISBLANK(H8)," ",AND(H8&gt;='Valeurs Règlements Nature'!$F$17,H8&lt;=N8))</f>
        <v xml:space="preserve"> </v>
      </c>
      <c r="S8" s="328" t="str">
        <f>IF(E8=0," ",IF(AND((E8&gt;=F8),'Valeurs Règlements Nature'!$F$16&gt;=ABS(E8-F8)),"OK","Faux"))</f>
        <v xml:space="preserve"> </v>
      </c>
      <c r="T8" s="328"/>
      <c r="U8" s="328" t="str">
        <f>IF(F8=0," ",IF(AND((F8&gt;=G8),'Valeurs Règlements Nature'!$F$16&gt;=ABS(F8-G8)),"OK","Faux"))</f>
        <v xml:space="preserve"> </v>
      </c>
      <c r="V8" s="328"/>
      <c r="W8" s="328" t="str">
        <f>IF(OR(G8=0,ISBLANK(H8))," ",IF(AND((G8&gt;=H8),'Valeurs Règlements Nature'!$F$16&gt;=ABS(G8-H8),K8&gt;=5),"OK","Hors Fourchette"))</f>
        <v xml:space="preserve"> </v>
      </c>
      <c r="X8" s="328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5"/>
      <c r="AJ8" s="145"/>
      <c r="AK8" s="145"/>
      <c r="AL8" s="146"/>
      <c r="AM8" s="146"/>
      <c r="AN8" s="146"/>
    </row>
    <row r="9" spans="1:40" ht="20.75" customHeight="1">
      <c r="A9" s="14">
        <v>4</v>
      </c>
      <c r="B9" s="158"/>
      <c r="C9" s="302"/>
      <c r="D9" s="303"/>
      <c r="E9" s="201"/>
      <c r="F9" s="202"/>
      <c r="G9" s="203"/>
      <c r="H9" s="205"/>
      <c r="I9" s="19"/>
      <c r="J9" s="83" t="str">
        <f>IFERROR(VLOOKUP($C9,'Valeurs Règlements Nature'!$A$5:$F$8,3,FALSE)," ")</f>
        <v xml:space="preserve"> </v>
      </c>
      <c r="K9" s="84" t="str">
        <f>IFERROR(VLOOKUP($C9,'Valeurs Règlements Nature'!$A$5:$F$8,4,FALSE)," ")</f>
        <v xml:space="preserve"> </v>
      </c>
      <c r="L9" s="84" t="str">
        <f>IFERROR(VLOOKUP($C9,'Valeurs Règlements Nature'!$A$5:$F$8,5,FALSE)," ")</f>
        <v xml:space="preserve"> </v>
      </c>
      <c r="M9" s="84" t="str">
        <f>IFERROR(VLOOKUP($C9,'Valeurs Règlements Nature'!$A$5:$F$8,6,FALSE)," ")</f>
        <v xml:space="preserve"> </v>
      </c>
      <c r="N9" s="171" t="str">
        <f>IFERROR(VLOOKUP($C9,'Valeurs Règlements Nature'!$A$5:$G$8,7,FALSE)," ")</f>
        <v xml:space="preserve"> </v>
      </c>
      <c r="O9" s="45" t="str">
        <f t="shared" si="2"/>
        <v xml:space="preserve"> </v>
      </c>
      <c r="P9" s="44" t="str">
        <f>IF(C9=0," ",IF(F9=0," ",AND(F9&gt;='Valeurs Règlements Nature'!$F$17,F9&lt;=L9)))</f>
        <v xml:space="preserve"> </v>
      </c>
      <c r="Q9" s="44" t="str">
        <f>IF(G9=0," ",AND(G9&gt;='Valeurs Règlements Nature'!$F$17,G9&lt;=M9))</f>
        <v xml:space="preserve"> </v>
      </c>
      <c r="R9" s="214" t="str">
        <f>IF(ISBLANK(H9)," ",AND(H9&gt;='Valeurs Règlements Nature'!$F$17,H9&lt;=N9))</f>
        <v xml:space="preserve"> </v>
      </c>
      <c r="S9" s="328" t="str">
        <f>IF(E9=0," ",IF(AND((E9&gt;=F9),'Valeurs Règlements Nature'!$F$16&gt;=ABS(E9-F9)),"OK","Faux"))</f>
        <v xml:space="preserve"> </v>
      </c>
      <c r="T9" s="328"/>
      <c r="U9" s="328" t="str">
        <f>IF(F9=0," ",IF(AND((F9&gt;=G9),'Valeurs Règlements Nature'!$F$16&gt;=ABS(F9-G9)),"OK","Faux"))</f>
        <v xml:space="preserve"> </v>
      </c>
      <c r="V9" s="328"/>
      <c r="W9" s="328" t="str">
        <f>IF(OR(G9=0,ISBLANK(H9))," ",IF(AND((G9&gt;=H9),'Valeurs Règlements Nature'!$F$16&gt;=ABS(G9-H9),K9&gt;=5),"OK","Hors Fourchette"))</f>
        <v xml:space="preserve"> </v>
      </c>
      <c r="X9" s="328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5"/>
      <c r="AJ9" s="145"/>
      <c r="AK9" s="145"/>
      <c r="AL9" s="146"/>
      <c r="AM9" s="146"/>
      <c r="AN9" s="146"/>
    </row>
    <row r="10" spans="1:40" ht="20.75" customHeight="1">
      <c r="A10" s="14">
        <v>5</v>
      </c>
      <c r="B10" s="158"/>
      <c r="C10" s="302"/>
      <c r="D10" s="303"/>
      <c r="E10" s="201"/>
      <c r="F10" s="202"/>
      <c r="G10" s="203"/>
      <c r="H10" s="205"/>
      <c r="I10" s="19"/>
      <c r="J10" s="83" t="str">
        <f>IFERROR(VLOOKUP($C10,'Valeurs Règlements Nature'!$A$5:$F$8,3,FALSE)," ")</f>
        <v xml:space="preserve"> </v>
      </c>
      <c r="K10" s="84" t="str">
        <f>IFERROR(VLOOKUP($C10,'Valeurs Règlements Nature'!$A$5:$F$8,4,FALSE)," ")</f>
        <v xml:space="preserve"> </v>
      </c>
      <c r="L10" s="84" t="str">
        <f>IFERROR(VLOOKUP($C10,'Valeurs Règlements Nature'!$A$5:$F$8,5,FALSE)," ")</f>
        <v xml:space="preserve"> </v>
      </c>
      <c r="M10" s="84" t="str">
        <f>IFERROR(VLOOKUP($C10,'Valeurs Règlements Nature'!$A$5:$F$8,6,FALSE)," ")</f>
        <v xml:space="preserve"> </v>
      </c>
      <c r="N10" s="171" t="str">
        <f>IFERROR(VLOOKUP($C10,'Valeurs Règlements Nature'!$A$5:$G$8,7,FALSE)," ")</f>
        <v xml:space="preserve"> </v>
      </c>
      <c r="O10" s="45" t="str">
        <f t="shared" si="2"/>
        <v xml:space="preserve"> </v>
      </c>
      <c r="P10" s="44" t="str">
        <f>IF(C10=0," ",IF(F10=0," ",AND(F10&gt;='Valeurs Règlements Nature'!$F$17,F10&lt;=L10)))</f>
        <v xml:space="preserve"> </v>
      </c>
      <c r="Q10" s="44" t="str">
        <f>IF(G10=0," ",AND(G10&gt;='Valeurs Règlements Nature'!$F$17,G10&lt;=M10))</f>
        <v xml:space="preserve"> </v>
      </c>
      <c r="R10" s="214" t="str">
        <f>IF(ISBLANK(H10)," ",AND(H10&gt;='Valeurs Règlements Nature'!$F$17,H10&lt;=N10))</f>
        <v xml:space="preserve"> </v>
      </c>
      <c r="S10" s="328" t="str">
        <f>IF(E10=0," ",IF(AND((E10&gt;=F10),'Valeurs Règlements Nature'!$F$16&gt;=ABS(E10-F10)),"OK","Faux"))</f>
        <v xml:space="preserve"> </v>
      </c>
      <c r="T10" s="328"/>
      <c r="U10" s="328" t="str">
        <f>IF(F10=0," ",IF(AND((F10&gt;=G10),'Valeurs Règlements Nature'!$F$16&gt;=ABS(F10-G10)),"OK","Faux"))</f>
        <v xml:space="preserve"> </v>
      </c>
      <c r="V10" s="328"/>
      <c r="W10" s="328" t="str">
        <f>IF(OR(G10=0,ISBLANK(H10))," ",IF(AND((G10&gt;=H10),'Valeurs Règlements Nature'!$F$16&gt;=ABS(G10-H10),K10&gt;=5),"OK","Hors Fourchette"))</f>
        <v xml:space="preserve"> </v>
      </c>
      <c r="X10" s="328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5"/>
      <c r="AJ10" s="145"/>
      <c r="AK10" s="145"/>
      <c r="AL10" s="146"/>
      <c r="AM10" s="146"/>
      <c r="AN10" s="146"/>
    </row>
    <row r="11" spans="1:40" ht="20.75" customHeight="1">
      <c r="A11" s="14">
        <v>6</v>
      </c>
      <c r="B11" s="159"/>
      <c r="C11" s="302"/>
      <c r="D11" s="303"/>
      <c r="E11" s="201"/>
      <c r="F11" s="202"/>
      <c r="G11" s="203"/>
      <c r="H11" s="205"/>
      <c r="I11" s="19"/>
      <c r="J11" s="83" t="str">
        <f>IFERROR(VLOOKUP($C11,'Valeurs Règlements Nature'!$A$5:$F$8,3,FALSE)," ")</f>
        <v xml:space="preserve"> </v>
      </c>
      <c r="K11" s="84" t="str">
        <f>IFERROR(VLOOKUP($C11,'Valeurs Règlements Nature'!$A$5:$F$8,4,FALSE)," ")</f>
        <v xml:space="preserve"> </v>
      </c>
      <c r="L11" s="84" t="str">
        <f>IFERROR(VLOOKUP($C11,'Valeurs Règlements Nature'!$A$5:$F$8,5,FALSE)," ")</f>
        <v xml:space="preserve"> </v>
      </c>
      <c r="M11" s="84" t="str">
        <f>IFERROR(VLOOKUP($C11,'Valeurs Règlements Nature'!$A$5:$F$8,6,FALSE)," ")</f>
        <v xml:space="preserve"> </v>
      </c>
      <c r="N11" s="171" t="str">
        <f>IFERROR(VLOOKUP($C11,'Valeurs Règlements Nature'!$A$5:$G$8,7,FALSE)," ")</f>
        <v xml:space="preserve"> </v>
      </c>
      <c r="O11" s="45" t="str">
        <f t="shared" si="2"/>
        <v xml:space="preserve"> </v>
      </c>
      <c r="P11" s="44" t="str">
        <f>IF(C11=0," ",IF(F11=0," ",AND(F11&gt;='Valeurs Règlements Nature'!$F$17,F11&lt;=L11)))</f>
        <v xml:space="preserve"> </v>
      </c>
      <c r="Q11" s="44" t="str">
        <f>IF(G11=0," ",AND(G11&gt;='Valeurs Règlements Nature'!$F$17,G11&lt;=M11))</f>
        <v xml:space="preserve"> </v>
      </c>
      <c r="R11" s="214" t="str">
        <f>IF(ISBLANK(H11)," ",AND(H11&gt;='Valeurs Règlements Nature'!$F$17,H11&lt;=N11))</f>
        <v xml:space="preserve"> </v>
      </c>
      <c r="S11" s="328" t="str">
        <f>IF(E11=0," ",IF(AND((E11&gt;=F11),'Valeurs Règlements Nature'!$F$16&gt;=ABS(E11-F11)),"OK","Faux"))</f>
        <v xml:space="preserve"> </v>
      </c>
      <c r="T11" s="328"/>
      <c r="U11" s="328" t="str">
        <f>IF(F11=0," ",IF(AND((F11&gt;=G11),'Valeurs Règlements Nature'!$F$16&gt;=ABS(F11-G11)),"OK","Faux"))</f>
        <v xml:space="preserve"> </v>
      </c>
      <c r="V11" s="328"/>
      <c r="W11" s="328" t="str">
        <f>IF(OR(G11=0,ISBLANK(H11))," ",IF(AND((G11&gt;=H11),'Valeurs Règlements Nature'!$F$16&gt;=ABS(G11-H11),K11&gt;=5),"OK","Hors Fourchette"))</f>
        <v xml:space="preserve"> </v>
      </c>
      <c r="X11" s="328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5"/>
      <c r="AJ11" s="145"/>
      <c r="AK11" s="145"/>
      <c r="AL11" s="146"/>
      <c r="AM11" s="146"/>
      <c r="AN11" s="146"/>
    </row>
    <row r="12" spans="1:40" ht="20.75" customHeight="1">
      <c r="A12" s="14">
        <v>7</v>
      </c>
      <c r="B12" s="158"/>
      <c r="C12" s="302"/>
      <c r="D12" s="303"/>
      <c r="E12" s="201"/>
      <c r="F12" s="202"/>
      <c r="G12" s="203"/>
      <c r="H12" s="205"/>
      <c r="I12" s="19"/>
      <c r="J12" s="83" t="str">
        <f>IFERROR(VLOOKUP($C12,'Valeurs Règlements Nature'!$A$5:$F$8,3,FALSE)," ")</f>
        <v xml:space="preserve"> </v>
      </c>
      <c r="K12" s="84" t="str">
        <f>IFERROR(VLOOKUP($C12,'Valeurs Règlements Nature'!$A$5:$F$8,4,FALSE)," ")</f>
        <v xml:space="preserve"> </v>
      </c>
      <c r="L12" s="84" t="str">
        <f>IFERROR(VLOOKUP($C12,'Valeurs Règlements Nature'!$A$5:$F$8,5,FALSE)," ")</f>
        <v xml:space="preserve"> </v>
      </c>
      <c r="M12" s="84" t="str">
        <f>IFERROR(VLOOKUP($C12,'Valeurs Règlements Nature'!$A$5:$F$8,6,FALSE)," ")</f>
        <v xml:space="preserve"> </v>
      </c>
      <c r="N12" s="171" t="str">
        <f>IFERROR(VLOOKUP($C12,'Valeurs Règlements Nature'!$A$5:$G$8,7,FALSE)," ")</f>
        <v xml:space="preserve"> </v>
      </c>
      <c r="O12" s="45" t="str">
        <f t="shared" si="2"/>
        <v xml:space="preserve"> </v>
      </c>
      <c r="P12" s="44" t="str">
        <f>IF(C12=0," ",IF(F12=0," ",AND(F12&gt;='Valeurs Règlements Nature'!$F$17,F12&lt;=L12)))</f>
        <v xml:space="preserve"> </v>
      </c>
      <c r="Q12" s="44" t="str">
        <f>IF(G12=0," ",AND(G12&gt;='Valeurs Règlements Nature'!$F$17,G12&lt;=M12))</f>
        <v xml:space="preserve"> </v>
      </c>
      <c r="R12" s="214" t="str">
        <f>IF(ISBLANK(H12)," ",AND(H12&gt;='Valeurs Règlements Nature'!$F$17,H12&lt;=N12))</f>
        <v xml:space="preserve"> </v>
      </c>
      <c r="S12" s="328" t="str">
        <f>IF(E12=0," ",IF(AND((E12&gt;=F12),'Valeurs Règlements Nature'!$F$16&gt;=ABS(E12-F12)),"OK","Faux"))</f>
        <v xml:space="preserve"> </v>
      </c>
      <c r="T12" s="328"/>
      <c r="U12" s="328" t="str">
        <f>IF(F12=0," ",IF(AND((F12&gt;=G12),'Valeurs Règlements Nature'!$F$16&gt;=ABS(F12-G12)),"OK","Faux"))</f>
        <v xml:space="preserve"> </v>
      </c>
      <c r="V12" s="328"/>
      <c r="W12" s="328" t="str">
        <f>IF(OR(G12=0,ISBLANK(H12))," ",IF(AND((G12&gt;=H12),'Valeurs Règlements Nature'!$F$16&gt;=ABS(G12-H12),K12&gt;=5),"OK","Hors Fourchette"))</f>
        <v xml:space="preserve"> </v>
      </c>
      <c r="X12" s="328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5"/>
      <c r="AJ12" s="145"/>
      <c r="AK12" s="145"/>
      <c r="AL12" s="146"/>
      <c r="AM12" s="146"/>
      <c r="AN12" s="146"/>
    </row>
    <row r="13" spans="1:40" ht="20.75" customHeight="1">
      <c r="A13" s="14">
        <v>8</v>
      </c>
      <c r="B13" s="158"/>
      <c r="C13" s="302"/>
      <c r="D13" s="303"/>
      <c r="E13" s="201"/>
      <c r="F13" s="202"/>
      <c r="G13" s="203"/>
      <c r="H13" s="205"/>
      <c r="I13" s="19"/>
      <c r="J13" s="83" t="str">
        <f>IFERROR(VLOOKUP($C13,'Valeurs Règlements Nature'!$A$5:$F$8,3,FALSE)," ")</f>
        <v xml:space="preserve"> </v>
      </c>
      <c r="K13" s="84" t="str">
        <f>IFERROR(VLOOKUP($C13,'Valeurs Règlements Nature'!$A$5:$F$8,4,FALSE)," ")</f>
        <v xml:space="preserve"> </v>
      </c>
      <c r="L13" s="84" t="str">
        <f>IFERROR(VLOOKUP($C13,'Valeurs Règlements Nature'!$A$5:$F$8,5,FALSE)," ")</f>
        <v xml:space="preserve"> </v>
      </c>
      <c r="M13" s="84" t="str">
        <f>IFERROR(VLOOKUP($C13,'Valeurs Règlements Nature'!$A$5:$F$8,6,FALSE)," ")</f>
        <v xml:space="preserve"> </v>
      </c>
      <c r="N13" s="171" t="str">
        <f>IFERROR(VLOOKUP($C13,'Valeurs Règlements Nature'!$A$5:$G$8,7,FALSE)," ")</f>
        <v xml:space="preserve"> </v>
      </c>
      <c r="O13" s="45" t="str">
        <f t="shared" si="2"/>
        <v xml:space="preserve"> </v>
      </c>
      <c r="P13" s="44" t="str">
        <f>IF(C13=0," ",IF(F13=0," ",AND(F13&gt;='Valeurs Règlements Nature'!$F$17,F13&lt;=L13)))</f>
        <v xml:space="preserve"> </v>
      </c>
      <c r="Q13" s="44" t="str">
        <f>IF(G13=0," ",AND(G13&gt;='Valeurs Règlements Nature'!$F$17,G13&lt;=M13))</f>
        <v xml:space="preserve"> </v>
      </c>
      <c r="R13" s="214" t="str">
        <f>IF(ISBLANK(H13)," ",AND(H13&gt;='Valeurs Règlements Nature'!$F$17,H13&lt;=N13))</f>
        <v xml:space="preserve"> </v>
      </c>
      <c r="S13" s="328" t="str">
        <f>IF(E13=0," ",IF(AND((E13&gt;=F13),'Valeurs Règlements Nature'!$F$16&gt;=ABS(E13-F13)),"OK","Faux"))</f>
        <v xml:space="preserve"> </v>
      </c>
      <c r="T13" s="328"/>
      <c r="U13" s="328" t="str">
        <f>IF(F13=0," ",IF(AND((F13&gt;=G13),'Valeurs Règlements Nature'!$F$16&gt;=ABS(F13-G13)),"OK","Faux"))</f>
        <v xml:space="preserve"> </v>
      </c>
      <c r="V13" s="328"/>
      <c r="W13" s="328" t="str">
        <f>IF(OR(G13=0,ISBLANK(H13))," ",IF(AND((G13&gt;=H13),'Valeurs Règlements Nature'!$F$16&gt;=ABS(G13-H13),K13&gt;=5),"OK","Hors Fourchette"))</f>
        <v xml:space="preserve"> </v>
      </c>
      <c r="X13" s="328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5"/>
      <c r="AJ13" s="145"/>
      <c r="AK13" s="145"/>
      <c r="AL13" s="146"/>
      <c r="AM13" s="146"/>
      <c r="AN13" s="146"/>
    </row>
    <row r="14" spans="1:40" ht="20.75" customHeight="1">
      <c r="A14" s="14">
        <v>9</v>
      </c>
      <c r="B14" s="158"/>
      <c r="C14" s="302"/>
      <c r="D14" s="303"/>
      <c r="E14" s="201"/>
      <c r="F14" s="202"/>
      <c r="G14" s="203"/>
      <c r="H14" s="205"/>
      <c r="I14" s="19"/>
      <c r="J14" s="83" t="str">
        <f>IFERROR(VLOOKUP($C14,'Valeurs Règlements Nature'!$A$5:$F$8,3,FALSE)," ")</f>
        <v xml:space="preserve"> </v>
      </c>
      <c r="K14" s="84" t="str">
        <f>IFERROR(VLOOKUP($C14,'Valeurs Règlements Nature'!$A$5:$F$8,4,FALSE)," ")</f>
        <v xml:space="preserve"> </v>
      </c>
      <c r="L14" s="84" t="str">
        <f>IFERROR(VLOOKUP($C14,'Valeurs Règlements Nature'!$A$5:$F$8,5,FALSE)," ")</f>
        <v xml:space="preserve"> </v>
      </c>
      <c r="M14" s="84" t="str">
        <f>IFERROR(VLOOKUP($C14,'Valeurs Règlements Nature'!$A$5:$F$8,6,FALSE)," ")</f>
        <v xml:space="preserve"> </v>
      </c>
      <c r="N14" s="171" t="str">
        <f>IFERROR(VLOOKUP($C14,'Valeurs Règlements Nature'!$A$5:$G$8,7,FALSE)," ")</f>
        <v xml:space="preserve"> </v>
      </c>
      <c r="O14" s="45" t="str">
        <f t="shared" si="2"/>
        <v xml:space="preserve"> </v>
      </c>
      <c r="P14" s="44" t="str">
        <f>IF(C14=0," ",IF(F14=0," ",AND(F14&gt;='Valeurs Règlements Nature'!$F$17,F14&lt;=L14)))</f>
        <v xml:space="preserve"> </v>
      </c>
      <c r="Q14" s="44" t="str">
        <f>IF(G14=0," ",AND(G14&gt;='Valeurs Règlements Nature'!$F$17,G14&lt;=M14))</f>
        <v xml:space="preserve"> </v>
      </c>
      <c r="R14" s="214" t="str">
        <f>IF(ISBLANK(H14)," ",AND(H14&gt;='Valeurs Règlements Nature'!$F$17,H14&lt;=N14))</f>
        <v xml:space="preserve"> </v>
      </c>
      <c r="S14" s="328" t="str">
        <f>IF(E14=0," ",IF(AND((E14&gt;=F14),'Valeurs Règlements Nature'!$F$16&gt;=ABS(E14-F14)),"OK","Faux"))</f>
        <v xml:space="preserve"> </v>
      </c>
      <c r="T14" s="328"/>
      <c r="U14" s="328" t="str">
        <f>IF(F14=0," ",IF(AND((F14&gt;=G14),'Valeurs Règlements Nature'!$F$16&gt;=ABS(F14-G14)),"OK","Faux"))</f>
        <v xml:space="preserve"> </v>
      </c>
      <c r="V14" s="328"/>
      <c r="W14" s="328" t="str">
        <f>IF(OR(G14=0,ISBLANK(H14))," ",IF(AND((G14&gt;=H14),'Valeurs Règlements Nature'!$F$16&gt;=ABS(G14-H14),K14&gt;=5),"OK","Hors Fourchette"))</f>
        <v xml:space="preserve"> </v>
      </c>
      <c r="X14" s="328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5"/>
      <c r="AJ14" s="145"/>
      <c r="AK14" s="145"/>
      <c r="AL14" s="146"/>
      <c r="AM14" s="146"/>
      <c r="AN14" s="146"/>
    </row>
    <row r="15" spans="1:40" ht="20.75" customHeight="1">
      <c r="A15" s="14">
        <v>10</v>
      </c>
      <c r="B15" s="158"/>
      <c r="C15" s="302"/>
      <c r="D15" s="303"/>
      <c r="E15" s="201"/>
      <c r="F15" s="202"/>
      <c r="G15" s="203"/>
      <c r="H15" s="205"/>
      <c r="I15" s="19"/>
      <c r="J15" s="83" t="str">
        <f>IFERROR(VLOOKUP($C15,'Valeurs Règlements Nature'!$A$5:$F$8,3,FALSE)," ")</f>
        <v xml:space="preserve"> </v>
      </c>
      <c r="K15" s="84" t="str">
        <f>IFERROR(VLOOKUP($C15,'Valeurs Règlements Nature'!$A$5:$F$8,4,FALSE)," ")</f>
        <v xml:space="preserve"> </v>
      </c>
      <c r="L15" s="84" t="str">
        <f>IFERROR(VLOOKUP($C15,'Valeurs Règlements Nature'!$A$5:$F$8,5,FALSE)," ")</f>
        <v xml:space="preserve"> </v>
      </c>
      <c r="M15" s="84" t="str">
        <f>IFERROR(VLOOKUP($C15,'Valeurs Règlements Nature'!$A$5:$F$8,6,FALSE)," ")</f>
        <v xml:space="preserve"> </v>
      </c>
      <c r="N15" s="171" t="str">
        <f>IFERROR(VLOOKUP($C15,'Valeurs Règlements Nature'!$A$5:$G$8,7,FALSE)," ")</f>
        <v xml:space="preserve"> </v>
      </c>
      <c r="O15" s="45" t="str">
        <f t="shared" si="2"/>
        <v xml:space="preserve"> </v>
      </c>
      <c r="P15" s="44" t="str">
        <f>IF(C15=0," ",IF(F15=0," ",AND(F15&gt;='Valeurs Règlements Nature'!$F$17,F15&lt;=L15)))</f>
        <v xml:space="preserve"> </v>
      </c>
      <c r="Q15" s="44" t="str">
        <f>IF(G15=0," ",AND(G15&gt;='Valeurs Règlements Nature'!$F$17,G15&lt;=M15))</f>
        <v xml:space="preserve"> </v>
      </c>
      <c r="R15" s="214" t="str">
        <f>IF(ISBLANK(H15)," ",AND(H15&gt;='Valeurs Règlements Nature'!$F$17,H15&lt;=N15))</f>
        <v xml:space="preserve"> </v>
      </c>
      <c r="S15" s="328" t="str">
        <f>IF(E15=0," ",IF(AND((E15&gt;=F15),'Valeurs Règlements Nature'!$F$16&gt;=ABS(E15-F15)),"OK","Faux"))</f>
        <v xml:space="preserve"> </v>
      </c>
      <c r="T15" s="328"/>
      <c r="U15" s="328" t="str">
        <f>IF(F15=0," ",IF(AND((F15&gt;=G15),'Valeurs Règlements Nature'!$F$16&gt;=ABS(F15-G15)),"OK","Faux"))</f>
        <v xml:space="preserve"> </v>
      </c>
      <c r="V15" s="328"/>
      <c r="W15" s="328" t="str">
        <f>IF(OR(G15=0,ISBLANK(H15))," ",IF(AND((G15&gt;=H15),'Valeurs Règlements Nature'!$F$16&gt;=ABS(G15-H15),K15&gt;=5),"OK","Hors Fourchette"))</f>
        <v xml:space="preserve"> </v>
      </c>
      <c r="X15" s="328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5"/>
      <c r="AJ15" s="145"/>
      <c r="AK15" s="145"/>
      <c r="AL15" s="146"/>
      <c r="AM15" s="146"/>
      <c r="AN15" s="146"/>
    </row>
    <row r="16" spans="1:40" ht="20.75" customHeight="1">
      <c r="A16" s="14">
        <v>11</v>
      </c>
      <c r="B16" s="159"/>
      <c r="C16" s="302"/>
      <c r="D16" s="303"/>
      <c r="E16" s="201"/>
      <c r="F16" s="202"/>
      <c r="G16" s="203"/>
      <c r="H16" s="205"/>
      <c r="I16" s="19"/>
      <c r="J16" s="83" t="str">
        <f>IFERROR(VLOOKUP($C16,'Valeurs Règlements Nature'!$A$5:$F$8,3,FALSE)," ")</f>
        <v xml:space="preserve"> </v>
      </c>
      <c r="K16" s="84" t="str">
        <f>IFERROR(VLOOKUP($C16,'Valeurs Règlements Nature'!$A$5:$F$8,4,FALSE)," ")</f>
        <v xml:space="preserve"> </v>
      </c>
      <c r="L16" s="84" t="str">
        <f>IFERROR(VLOOKUP($C16,'Valeurs Règlements Nature'!$A$5:$F$8,5,FALSE)," ")</f>
        <v xml:space="preserve"> </v>
      </c>
      <c r="M16" s="84" t="str">
        <f>IFERROR(VLOOKUP($C16,'Valeurs Règlements Nature'!$A$5:$F$8,6,FALSE)," ")</f>
        <v xml:space="preserve"> </v>
      </c>
      <c r="N16" s="171" t="str">
        <f>IFERROR(VLOOKUP($C16,'Valeurs Règlements Nature'!$A$5:$G$8,7,FALSE)," ")</f>
        <v xml:space="preserve"> </v>
      </c>
      <c r="O16" s="45" t="str">
        <f t="shared" si="2"/>
        <v xml:space="preserve"> </v>
      </c>
      <c r="P16" s="44" t="str">
        <f>IF(C16=0," ",IF(F16=0," ",AND(F16&gt;='Valeurs Règlements Nature'!$F$17,F16&lt;=L16)))</f>
        <v xml:space="preserve"> </v>
      </c>
      <c r="Q16" s="44" t="str">
        <f>IF(G16=0," ",AND(G16&gt;='Valeurs Règlements Nature'!$F$17,G16&lt;=M16))</f>
        <v xml:space="preserve"> </v>
      </c>
      <c r="R16" s="214" t="str">
        <f>IF(ISBLANK(H16)," ",AND(H16&gt;='Valeurs Règlements Nature'!$F$17,H16&lt;=N16))</f>
        <v xml:space="preserve"> </v>
      </c>
      <c r="S16" s="328" t="str">
        <f>IF(E16=0," ",IF(AND((E16&gt;=F16),'Valeurs Règlements Nature'!$F$16&gt;=ABS(E16-F16)),"OK","Faux"))</f>
        <v xml:space="preserve"> </v>
      </c>
      <c r="T16" s="328"/>
      <c r="U16" s="328" t="str">
        <f>IF(F16=0," ",IF(AND((F16&gt;=G16),'Valeurs Règlements Nature'!$F$16&gt;=ABS(F16-G16)),"OK","Faux"))</f>
        <v xml:space="preserve"> </v>
      </c>
      <c r="V16" s="328"/>
      <c r="W16" s="328" t="str">
        <f>IF(OR(G16=0,ISBLANK(H16))," ",IF(AND((G16&gt;=H16),'Valeurs Règlements Nature'!$F$16&gt;=ABS(G16-H16),K16&gt;=5),"OK","Hors Fourchette"))</f>
        <v xml:space="preserve"> </v>
      </c>
      <c r="X16" s="328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5"/>
      <c r="AJ16" s="145"/>
      <c r="AK16" s="145"/>
      <c r="AL16" s="146"/>
      <c r="AM16" s="146"/>
      <c r="AN16" s="146"/>
    </row>
    <row r="17" spans="1:210" ht="20.75" customHeight="1">
      <c r="A17" s="14">
        <v>12</v>
      </c>
      <c r="B17" s="158"/>
      <c r="C17" s="302"/>
      <c r="D17" s="303"/>
      <c r="E17" s="201"/>
      <c r="F17" s="202"/>
      <c r="G17" s="203"/>
      <c r="H17" s="204"/>
      <c r="I17" s="19"/>
      <c r="J17" s="83" t="str">
        <f>IFERROR(VLOOKUP($C17,'Valeurs Règlements Nature'!$A$5:$F$8,3,FALSE)," ")</f>
        <v xml:space="preserve"> </v>
      </c>
      <c r="K17" s="84" t="str">
        <f>IFERROR(VLOOKUP($C17,'Valeurs Règlements Nature'!$A$5:$F$8,4,FALSE)," ")</f>
        <v xml:space="preserve"> </v>
      </c>
      <c r="L17" s="84" t="str">
        <f>IFERROR(VLOOKUP($C17,'Valeurs Règlements Nature'!$A$5:$F$8,5,FALSE)," ")</f>
        <v xml:space="preserve"> </v>
      </c>
      <c r="M17" s="84" t="str">
        <f>IFERROR(VLOOKUP($C17,'Valeurs Règlements Nature'!$A$5:$F$8,6,FALSE)," ")</f>
        <v xml:space="preserve"> </v>
      </c>
      <c r="N17" s="171" t="str">
        <f>IFERROR(VLOOKUP($C17,'Valeurs Règlements Nature'!$A$5:$G$8,7,FALSE)," ")</f>
        <v xml:space="preserve"> </v>
      </c>
      <c r="O17" s="45" t="str">
        <f t="shared" si="2"/>
        <v xml:space="preserve"> </v>
      </c>
      <c r="P17" s="44" t="str">
        <f>IF(C17=0," ",IF(F17=0," ",AND(F17&gt;='Valeurs Règlements Nature'!$F$17,F17&lt;=L17)))</f>
        <v xml:space="preserve"> </v>
      </c>
      <c r="Q17" s="44" t="str">
        <f>IF(G17=0," ",AND(G17&gt;='Valeurs Règlements Nature'!$F$17,G17&lt;=M17))</f>
        <v xml:space="preserve"> </v>
      </c>
      <c r="R17" s="214" t="str">
        <f>IF(ISBLANK(H17)," ",AND(H17&gt;='Valeurs Règlements Nature'!$F$17,H17&lt;=N17))</f>
        <v xml:space="preserve"> </v>
      </c>
      <c r="S17" s="328" t="str">
        <f>IF(E17=0," ",IF(AND((E17&gt;=F17),'Valeurs Règlements Nature'!$F$16&gt;=ABS(E17-F17)),"OK","Faux"))</f>
        <v xml:space="preserve"> </v>
      </c>
      <c r="T17" s="328"/>
      <c r="U17" s="328" t="str">
        <f>IF(F17=0," ",IF(AND((F17&gt;=G17),'Valeurs Règlements Nature'!$F$16&gt;=ABS(F17-G17)),"OK","Faux"))</f>
        <v xml:space="preserve"> </v>
      </c>
      <c r="V17" s="328"/>
      <c r="W17" s="328" t="str">
        <f>IF(OR(G17=0,ISBLANK(H17))," ",IF(AND((G17&gt;=H17),'Valeurs Règlements Nature'!$F$16&gt;=ABS(G17-H17),K17&gt;=5),"OK","Hors Fourchette"))</f>
        <v xml:space="preserve"> </v>
      </c>
      <c r="X17" s="328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5"/>
      <c r="AJ17" s="145"/>
      <c r="AK17" s="145"/>
      <c r="AL17" s="146"/>
      <c r="AM17" s="146"/>
      <c r="AN17" s="146"/>
    </row>
    <row r="18" spans="1:210" ht="20.75" customHeight="1">
      <c r="A18" s="14">
        <v>13</v>
      </c>
      <c r="B18" s="158"/>
      <c r="C18" s="302"/>
      <c r="D18" s="303"/>
      <c r="E18" s="201"/>
      <c r="F18" s="202"/>
      <c r="G18" s="203"/>
      <c r="H18" s="205"/>
      <c r="I18" s="19"/>
      <c r="J18" s="83" t="str">
        <f>IFERROR(VLOOKUP($C18,'Valeurs Règlements Nature'!$A$5:$F$8,3,FALSE)," ")</f>
        <v xml:space="preserve"> </v>
      </c>
      <c r="K18" s="84" t="str">
        <f>IFERROR(VLOOKUP($C18,'Valeurs Règlements Nature'!$A$5:$F$8,4,FALSE)," ")</f>
        <v xml:space="preserve"> </v>
      </c>
      <c r="L18" s="84" t="str">
        <f>IFERROR(VLOOKUP($C18,'Valeurs Règlements Nature'!$A$5:$F$8,5,FALSE)," ")</f>
        <v xml:space="preserve"> </v>
      </c>
      <c r="M18" s="84" t="str">
        <f>IFERROR(VLOOKUP($C18,'Valeurs Règlements Nature'!$A$5:$F$8,6,FALSE)," ")</f>
        <v xml:space="preserve"> </v>
      </c>
      <c r="N18" s="171" t="str">
        <f>IFERROR(VLOOKUP($C18,'Valeurs Règlements Nature'!$A$5:$G$8,7,FALSE)," ")</f>
        <v xml:space="preserve"> </v>
      </c>
      <c r="O18" s="45" t="str">
        <f t="shared" si="2"/>
        <v xml:space="preserve"> </v>
      </c>
      <c r="P18" s="44" t="str">
        <f>IF(C18=0," ",IF(F18=0," ",AND(F18&gt;='Valeurs Règlements Nature'!$F$17,F18&lt;=L18)))</f>
        <v xml:space="preserve"> </v>
      </c>
      <c r="Q18" s="44" t="str">
        <f>IF(G18=0," ",AND(G18&gt;='Valeurs Règlements Nature'!$F$17,G18&lt;=M18))</f>
        <v xml:space="preserve"> </v>
      </c>
      <c r="R18" s="214" t="str">
        <f>IF(ISBLANK(H18)," ",AND(H18&gt;='Valeurs Règlements Nature'!$F$17,H18&lt;=N18))</f>
        <v xml:space="preserve"> </v>
      </c>
      <c r="S18" s="328" t="str">
        <f>IF(E18=0," ",IF(AND((E18&gt;=F18),'Valeurs Règlements Nature'!$F$16&gt;=ABS(E18-F18)),"OK","Faux"))</f>
        <v xml:space="preserve"> </v>
      </c>
      <c r="T18" s="328"/>
      <c r="U18" s="328" t="str">
        <f>IF(F18=0," ",IF(AND((F18&gt;=G18),'Valeurs Règlements Nature'!$F$16&gt;=ABS(F18-G18)),"OK","Faux"))</f>
        <v xml:space="preserve"> </v>
      </c>
      <c r="V18" s="328"/>
      <c r="W18" s="328" t="str">
        <f>IF(OR(G18=0,ISBLANK(H18))," ",IF(AND((G18&gt;=H18),'Valeurs Règlements Nature'!$F$16&gt;=ABS(G18-H18),K18&gt;=5),"OK","Hors Fourchette"))</f>
        <v xml:space="preserve"> </v>
      </c>
      <c r="X18" s="328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5"/>
      <c r="AJ18" s="145"/>
      <c r="AK18" s="145"/>
      <c r="AL18" s="146"/>
      <c r="AM18" s="146"/>
      <c r="AN18" s="146"/>
    </row>
    <row r="19" spans="1:210" ht="20.75" customHeight="1">
      <c r="A19" s="14">
        <v>14</v>
      </c>
      <c r="B19" s="158"/>
      <c r="C19" s="302"/>
      <c r="D19" s="303"/>
      <c r="E19" s="201"/>
      <c r="F19" s="202"/>
      <c r="G19" s="203"/>
      <c r="H19" s="205"/>
      <c r="I19" s="19"/>
      <c r="J19" s="83" t="str">
        <f>IFERROR(VLOOKUP($C19,'Valeurs Règlements Nature'!$A$5:$F$8,3,FALSE)," ")</f>
        <v xml:space="preserve"> </v>
      </c>
      <c r="K19" s="84" t="str">
        <f>IFERROR(VLOOKUP($C19,'Valeurs Règlements Nature'!$A$5:$F$8,4,FALSE)," ")</f>
        <v xml:space="preserve"> </v>
      </c>
      <c r="L19" s="84" t="str">
        <f>IFERROR(VLOOKUP($C19,'Valeurs Règlements Nature'!$A$5:$F$8,5,FALSE)," ")</f>
        <v xml:space="preserve"> </v>
      </c>
      <c r="M19" s="84" t="str">
        <f>IFERROR(VLOOKUP($C19,'Valeurs Règlements Nature'!$A$5:$F$8,6,FALSE)," ")</f>
        <v xml:space="preserve"> </v>
      </c>
      <c r="N19" s="171" t="str">
        <f>IFERROR(VLOOKUP($C19,'Valeurs Règlements Nature'!$A$5:$G$8,7,FALSE)," ")</f>
        <v xml:space="preserve"> </v>
      </c>
      <c r="O19" s="45" t="str">
        <f t="shared" si="2"/>
        <v xml:space="preserve"> </v>
      </c>
      <c r="P19" s="44" t="str">
        <f>IF(C19=0," ",IF(F19=0," ",AND(F19&gt;='Valeurs Règlements Nature'!$F$17,F19&lt;=L19)))</f>
        <v xml:space="preserve"> </v>
      </c>
      <c r="Q19" s="44" t="str">
        <f>IF(G19=0," ",AND(G19&gt;='Valeurs Règlements Nature'!$F$17,G19&lt;=M19))</f>
        <v xml:space="preserve"> </v>
      </c>
      <c r="R19" s="214" t="str">
        <f>IF(ISBLANK(H19)," ",AND(H19&gt;='Valeurs Règlements Nature'!$F$17,H19&lt;=N19))</f>
        <v xml:space="preserve"> </v>
      </c>
      <c r="S19" s="328" t="str">
        <f>IF(E19=0," ",IF(AND((E19&gt;=F19),'Valeurs Règlements Nature'!$F$16&gt;=ABS(E19-F19)),"OK","Faux"))</f>
        <v xml:space="preserve"> </v>
      </c>
      <c r="T19" s="328"/>
      <c r="U19" s="328" t="str">
        <f>IF(F19=0," ",IF(AND((F19&gt;=G19),'Valeurs Règlements Nature'!$F$16&gt;=ABS(F19-G19)),"OK","Faux"))</f>
        <v xml:space="preserve"> </v>
      </c>
      <c r="V19" s="328"/>
      <c r="W19" s="328" t="str">
        <f>IF(OR(G19=0,ISBLANK(H19))," ",IF(AND((G19&gt;=H19),'Valeurs Règlements Nature'!$F$16&gt;=ABS(G19-H19),K19&gt;=5),"OK","Hors Fourchette"))</f>
        <v xml:space="preserve"> </v>
      </c>
      <c r="X19" s="328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5"/>
      <c r="AJ19" s="145"/>
      <c r="AK19" s="145"/>
      <c r="AL19" s="146"/>
      <c r="AM19" s="146"/>
      <c r="AN19" s="146"/>
    </row>
    <row r="20" spans="1:210" ht="20.75" customHeight="1">
      <c r="A20" s="14">
        <v>15</v>
      </c>
      <c r="B20" s="158"/>
      <c r="C20" s="302"/>
      <c r="D20" s="303"/>
      <c r="E20" s="201"/>
      <c r="F20" s="202"/>
      <c r="G20" s="203"/>
      <c r="H20" s="205"/>
      <c r="I20" s="19"/>
      <c r="J20" s="83" t="str">
        <f>IFERROR(VLOOKUP($C20,'Valeurs Règlements Nature'!$A$5:$F$8,3,FALSE)," ")</f>
        <v xml:space="preserve"> </v>
      </c>
      <c r="K20" s="84" t="str">
        <f>IFERROR(VLOOKUP($C20,'Valeurs Règlements Nature'!$A$5:$F$8,4,FALSE)," ")</f>
        <v xml:space="preserve"> </v>
      </c>
      <c r="L20" s="84" t="str">
        <f>IFERROR(VLOOKUP($C20,'Valeurs Règlements Nature'!$A$5:$F$8,5,FALSE)," ")</f>
        <v xml:space="preserve"> </v>
      </c>
      <c r="M20" s="84" t="str">
        <f>IFERROR(VLOOKUP($C20,'Valeurs Règlements Nature'!$A$5:$F$8,6,FALSE)," ")</f>
        <v xml:space="preserve"> </v>
      </c>
      <c r="N20" s="171" t="str">
        <f>IFERROR(VLOOKUP($C20,'Valeurs Règlements Nature'!$A$5:$G$8,7,FALSE)," ")</f>
        <v xml:space="preserve"> </v>
      </c>
      <c r="O20" s="45" t="str">
        <f t="shared" si="2"/>
        <v xml:space="preserve"> </v>
      </c>
      <c r="P20" s="44" t="str">
        <f>IF(C20=0," ",IF(F20=0," ",AND(F20&gt;='Valeurs Règlements Nature'!$F$17,F20&lt;=L20)))</f>
        <v xml:space="preserve"> </v>
      </c>
      <c r="Q20" s="44" t="str">
        <f>IF(G20=0," ",AND(G20&gt;='Valeurs Règlements Nature'!$F$17,G20&lt;=M20))</f>
        <v xml:space="preserve"> </v>
      </c>
      <c r="R20" s="214" t="str">
        <f>IF(ISBLANK(H20)," ",AND(H20&gt;='Valeurs Règlements Nature'!$F$17,H20&lt;=N20))</f>
        <v xml:space="preserve"> </v>
      </c>
      <c r="S20" s="328" t="str">
        <f>IF(E20=0," ",IF(AND((E20&gt;=F20),'Valeurs Règlements Nature'!$F$16&gt;=ABS(E20-F20)),"OK","Faux"))</f>
        <v xml:space="preserve"> </v>
      </c>
      <c r="T20" s="328"/>
      <c r="U20" s="328" t="str">
        <f>IF(F20=0," ",IF(AND((F20&gt;=G20),'Valeurs Règlements Nature'!$F$16&gt;=ABS(F20-G20)),"OK","Faux"))</f>
        <v xml:space="preserve"> </v>
      </c>
      <c r="V20" s="328"/>
      <c r="W20" s="328" t="str">
        <f>IF(OR(G20=0,ISBLANK(H20))," ",IF(AND((G20&gt;=H20),'Valeurs Règlements Nature'!$F$16&gt;=ABS(G20-H20),K20&gt;=5),"OK","Hors Fourchette"))</f>
        <v xml:space="preserve"> </v>
      </c>
      <c r="X20" s="328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5"/>
      <c r="AJ20" s="145"/>
      <c r="AK20" s="145"/>
      <c r="AL20" s="146"/>
      <c r="AM20" s="146"/>
      <c r="AN20" s="146"/>
    </row>
    <row r="21" spans="1:210" ht="20.75" customHeight="1">
      <c r="A21" s="14">
        <v>16</v>
      </c>
      <c r="B21" s="158"/>
      <c r="C21" s="302"/>
      <c r="D21" s="303"/>
      <c r="E21" s="201"/>
      <c r="F21" s="202"/>
      <c r="G21" s="203"/>
      <c r="H21" s="205"/>
      <c r="I21" s="19"/>
      <c r="J21" s="83" t="str">
        <f>IFERROR(VLOOKUP($C21,'Valeurs Règlements Nature'!$A$5:$F$8,3,FALSE)," ")</f>
        <v xml:space="preserve"> </v>
      </c>
      <c r="K21" s="84" t="str">
        <f>IFERROR(VLOOKUP($C21,'Valeurs Règlements Nature'!$A$5:$F$8,4,FALSE)," ")</f>
        <v xml:space="preserve"> </v>
      </c>
      <c r="L21" s="84" t="str">
        <f>IFERROR(VLOOKUP($C21,'Valeurs Règlements Nature'!$A$5:$F$8,5,FALSE)," ")</f>
        <v xml:space="preserve"> </v>
      </c>
      <c r="M21" s="84" t="str">
        <f>IFERROR(VLOOKUP($C21,'Valeurs Règlements Nature'!$A$5:$F$8,6,FALSE)," ")</f>
        <v xml:space="preserve"> </v>
      </c>
      <c r="N21" s="171" t="str">
        <f>IFERROR(VLOOKUP($C21,'Valeurs Règlements Nature'!$A$5:$G$8,7,FALSE)," ")</f>
        <v xml:space="preserve"> </v>
      </c>
      <c r="O21" s="45" t="str">
        <f t="shared" si="2"/>
        <v xml:space="preserve"> </v>
      </c>
      <c r="P21" s="44" t="str">
        <f>IF(C21=0," ",IF(F21=0," ",AND(F21&gt;='Valeurs Règlements Nature'!$F$17,F21&lt;=L21)))</f>
        <v xml:space="preserve"> </v>
      </c>
      <c r="Q21" s="44" t="str">
        <f>IF(G21=0," ",AND(G21&gt;='Valeurs Règlements Nature'!$F$17,G21&lt;=M21))</f>
        <v xml:space="preserve"> </v>
      </c>
      <c r="R21" s="214" t="str">
        <f>IF(ISBLANK(H21)," ",AND(H21&gt;='Valeurs Règlements Nature'!$F$17,H21&lt;=N21))</f>
        <v xml:space="preserve"> </v>
      </c>
      <c r="S21" s="328" t="str">
        <f>IF(E21=0," ",IF(AND((E21&gt;=F21),'Valeurs Règlements Nature'!$F$16&gt;=ABS(E21-F21)),"OK","Faux"))</f>
        <v xml:space="preserve"> </v>
      </c>
      <c r="T21" s="328"/>
      <c r="U21" s="328" t="str">
        <f>IF(F21=0," ",IF(AND((F21&gt;=G21),'Valeurs Règlements Nature'!$F$16&gt;=ABS(F21-G21)),"OK","Faux"))</f>
        <v xml:space="preserve"> </v>
      </c>
      <c r="V21" s="328"/>
      <c r="W21" s="328" t="str">
        <f>IF(OR(G21=0,ISBLANK(H21))," ",IF(AND((G21&gt;=H21),'Valeurs Règlements Nature'!$F$16&gt;=ABS(G21-H21),K21&gt;=5),"OK","Hors Fourchette"))</f>
        <v xml:space="preserve"> </v>
      </c>
      <c r="X21" s="328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5"/>
      <c r="AJ21" s="145"/>
      <c r="AK21" s="145"/>
      <c r="AL21" s="146"/>
      <c r="AM21" s="146"/>
      <c r="AN21" s="146"/>
    </row>
    <row r="22" spans="1:210" ht="20.75" customHeight="1">
      <c r="A22" s="14">
        <v>17</v>
      </c>
      <c r="B22" s="158"/>
      <c r="C22" s="302"/>
      <c r="D22" s="303"/>
      <c r="E22" s="201"/>
      <c r="F22" s="202"/>
      <c r="G22" s="203"/>
      <c r="H22" s="205"/>
      <c r="I22" s="19"/>
      <c r="J22" s="83" t="str">
        <f>IFERROR(VLOOKUP($C22,'Valeurs Règlements Nature'!$A$5:$F$8,3,FALSE)," ")</f>
        <v xml:space="preserve"> </v>
      </c>
      <c r="K22" s="84" t="str">
        <f>IFERROR(VLOOKUP($C22,'Valeurs Règlements Nature'!$A$5:$F$8,4,FALSE)," ")</f>
        <v xml:space="preserve"> </v>
      </c>
      <c r="L22" s="84" t="str">
        <f>IFERROR(VLOOKUP($C22,'Valeurs Règlements Nature'!$A$5:$F$8,5,FALSE)," ")</f>
        <v xml:space="preserve"> </v>
      </c>
      <c r="M22" s="84" t="str">
        <f>IFERROR(VLOOKUP($C22,'Valeurs Règlements Nature'!$A$5:$F$8,6,FALSE)," ")</f>
        <v xml:space="preserve"> </v>
      </c>
      <c r="N22" s="171" t="str">
        <f>IFERROR(VLOOKUP($C22,'Valeurs Règlements Nature'!$A$5:$G$8,7,FALSE)," ")</f>
        <v xml:space="preserve"> </v>
      </c>
      <c r="O22" s="45" t="str">
        <f t="shared" si="2"/>
        <v xml:space="preserve"> </v>
      </c>
      <c r="P22" s="44" t="str">
        <f>IF(C22=0," ",IF(F22=0," ",AND(F22&gt;='Valeurs Règlements Nature'!$F$17,F22&lt;=L22)))</f>
        <v xml:space="preserve"> </v>
      </c>
      <c r="Q22" s="44" t="str">
        <f>IF(G22=0," ",AND(G22&gt;='Valeurs Règlements Nature'!$F$17,G22&lt;=M22))</f>
        <v xml:space="preserve"> </v>
      </c>
      <c r="R22" s="214" t="str">
        <f>IF(ISBLANK(H22)," ",AND(H22&gt;='Valeurs Règlements Nature'!$F$17,H22&lt;=N22))</f>
        <v xml:space="preserve"> </v>
      </c>
      <c r="S22" s="328" t="str">
        <f>IF(E22=0," ",IF(AND((E22&gt;=F22),'Valeurs Règlements Nature'!$F$16&gt;=ABS(E22-F22)),"OK","Faux"))</f>
        <v xml:space="preserve"> </v>
      </c>
      <c r="T22" s="328"/>
      <c r="U22" s="328" t="str">
        <f>IF(F22=0," ",IF(AND((F22&gt;=G22),'Valeurs Règlements Nature'!$F$16&gt;=ABS(F22-G22)),"OK","Faux"))</f>
        <v xml:space="preserve"> </v>
      </c>
      <c r="V22" s="328"/>
      <c r="W22" s="328" t="str">
        <f>IF(OR(G22=0,ISBLANK(H22))," ",IF(AND((G22&gt;=H22),'Valeurs Règlements Nature'!$F$16&gt;=ABS(G22-H22),K22&gt;=5),"OK","Hors Fourchette"))</f>
        <v xml:space="preserve"> </v>
      </c>
      <c r="X22" s="328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5"/>
      <c r="AJ22" s="145"/>
      <c r="AK22" s="145"/>
      <c r="AL22" s="146"/>
      <c r="AM22" s="146"/>
      <c r="AN22" s="146"/>
    </row>
    <row r="23" spans="1:210" ht="20.75" customHeight="1">
      <c r="A23" s="14">
        <v>18</v>
      </c>
      <c r="B23" s="158"/>
      <c r="C23" s="302"/>
      <c r="D23" s="303"/>
      <c r="E23" s="201"/>
      <c r="F23" s="202"/>
      <c r="G23" s="203"/>
      <c r="H23" s="205"/>
      <c r="I23" s="19"/>
      <c r="J23" s="83" t="str">
        <f>IFERROR(VLOOKUP($C23,'Valeurs Règlements Nature'!$A$5:$F$8,3,FALSE)," ")</f>
        <v xml:space="preserve"> </v>
      </c>
      <c r="K23" s="84" t="str">
        <f>IFERROR(VLOOKUP($C23,'Valeurs Règlements Nature'!$A$5:$F$8,4,FALSE)," ")</f>
        <v xml:space="preserve"> </v>
      </c>
      <c r="L23" s="84" t="str">
        <f>IFERROR(VLOOKUP($C23,'Valeurs Règlements Nature'!$A$5:$F$8,5,FALSE)," ")</f>
        <v xml:space="preserve"> </v>
      </c>
      <c r="M23" s="84" t="str">
        <f>IFERROR(VLOOKUP($C23,'Valeurs Règlements Nature'!$A$5:$F$8,6,FALSE)," ")</f>
        <v xml:space="preserve"> </v>
      </c>
      <c r="N23" s="171" t="str">
        <f>IFERROR(VLOOKUP($C23,'Valeurs Règlements Nature'!$A$5:$G$8,7,FALSE)," ")</f>
        <v xml:space="preserve"> </v>
      </c>
      <c r="O23" s="45" t="str">
        <f t="shared" si="2"/>
        <v xml:space="preserve"> </v>
      </c>
      <c r="P23" s="44" t="str">
        <f>IF(C23=0," ",IF(F23=0," ",AND(F23&gt;='Valeurs Règlements Nature'!$F$17,F23&lt;=L23)))</f>
        <v xml:space="preserve"> </v>
      </c>
      <c r="Q23" s="44" t="str">
        <f>IF(G23=0," ",AND(G23&gt;='Valeurs Règlements Nature'!$F$17,G23&lt;=M23))</f>
        <v xml:space="preserve"> </v>
      </c>
      <c r="R23" s="214" t="str">
        <f>IF(ISBLANK(H23)," ",AND(H23&gt;='Valeurs Règlements Nature'!$F$17,H23&lt;=N23))</f>
        <v xml:space="preserve"> </v>
      </c>
      <c r="S23" s="328" t="str">
        <f>IF(E23=0," ",IF(AND((E23&gt;=F23),'Valeurs Règlements Nature'!$F$16&gt;=ABS(E23-F23)),"OK","Faux"))</f>
        <v xml:space="preserve"> </v>
      </c>
      <c r="T23" s="328"/>
      <c r="U23" s="328" t="str">
        <f>IF(F23=0," ",IF(AND((F23&gt;=G23),'Valeurs Règlements Nature'!$F$16&gt;=ABS(F23-G23)),"OK","Faux"))</f>
        <v xml:space="preserve"> </v>
      </c>
      <c r="V23" s="328"/>
      <c r="W23" s="328" t="str">
        <f>IF(OR(G23=0,ISBLANK(H23))," ",IF(AND((G23&gt;=H23),'Valeurs Règlements Nature'!$F$16&gt;=ABS(G23-H23),K23&gt;=5),"OK","Hors Fourchette"))</f>
        <v xml:space="preserve"> </v>
      </c>
      <c r="X23" s="328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5"/>
      <c r="AJ23" s="145"/>
      <c r="AK23" s="145"/>
      <c r="AL23" s="146"/>
      <c r="AM23" s="146"/>
      <c r="AN23" s="146"/>
    </row>
    <row r="24" spans="1:210" ht="20.75" customHeight="1">
      <c r="A24" s="14">
        <v>19</v>
      </c>
      <c r="B24" s="158"/>
      <c r="C24" s="302"/>
      <c r="D24" s="303"/>
      <c r="E24" s="201"/>
      <c r="F24" s="202"/>
      <c r="G24" s="203"/>
      <c r="H24" s="205"/>
      <c r="I24" s="19"/>
      <c r="J24" s="83" t="str">
        <f>IFERROR(VLOOKUP($C24,'Valeurs Règlements Nature'!$A$5:$F$8,3,FALSE)," ")</f>
        <v xml:space="preserve"> </v>
      </c>
      <c r="K24" s="84" t="str">
        <f>IFERROR(VLOOKUP($C24,'Valeurs Règlements Nature'!$A$5:$F$8,4,FALSE)," ")</f>
        <v xml:space="preserve"> </v>
      </c>
      <c r="L24" s="84" t="str">
        <f>IFERROR(VLOOKUP($C24,'Valeurs Règlements Nature'!$A$5:$F$8,5,FALSE)," ")</f>
        <v xml:space="preserve"> </v>
      </c>
      <c r="M24" s="84" t="str">
        <f>IFERROR(VLOOKUP($C24,'Valeurs Règlements Nature'!$A$5:$F$8,6,FALSE)," ")</f>
        <v xml:space="preserve"> </v>
      </c>
      <c r="N24" s="171" t="str">
        <f>IFERROR(VLOOKUP($C24,'Valeurs Règlements Nature'!$A$5:$G$8,7,FALSE)," ")</f>
        <v xml:space="preserve"> </v>
      </c>
      <c r="O24" s="45" t="str">
        <f t="shared" si="2"/>
        <v xml:space="preserve"> </v>
      </c>
      <c r="P24" s="44" t="str">
        <f>IF(C24=0," ",IF(F24=0," ",AND(F24&gt;='Valeurs Règlements Nature'!$F$17,F24&lt;=L24)))</f>
        <v xml:space="preserve"> </v>
      </c>
      <c r="Q24" s="44" t="str">
        <f>IF(G24=0," ",AND(G24&gt;='Valeurs Règlements Nature'!$F$17,G24&lt;=M24))</f>
        <v xml:space="preserve"> </v>
      </c>
      <c r="R24" s="214" t="str">
        <f>IF(ISBLANK(H24)," ",AND(H24&gt;='Valeurs Règlements Nature'!$F$17,H24&lt;=N24))</f>
        <v xml:space="preserve"> </v>
      </c>
      <c r="S24" s="328" t="str">
        <f>IF(E24=0," ",IF(AND((E24&gt;=F24),'Valeurs Règlements Nature'!$F$16&gt;=ABS(E24-F24)),"OK","Faux"))</f>
        <v xml:space="preserve"> </v>
      </c>
      <c r="T24" s="328"/>
      <c r="U24" s="328" t="str">
        <f>IF(F24=0," ",IF(AND((F24&gt;=G24),'Valeurs Règlements Nature'!$F$16&gt;=ABS(F24-G24)),"OK","Faux"))</f>
        <v xml:space="preserve"> </v>
      </c>
      <c r="V24" s="328"/>
      <c r="W24" s="328" t="str">
        <f>IF(OR(G24=0,ISBLANK(H24))," ",IF(AND((G24&gt;=H24),'Valeurs Règlements Nature'!$F$16&gt;=ABS(G24-H24),K24&gt;=5),"OK","Hors Fourchette"))</f>
        <v xml:space="preserve"> </v>
      </c>
      <c r="X24" s="328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5"/>
      <c r="AJ24" s="145"/>
      <c r="AK24" s="145"/>
      <c r="AL24" s="146"/>
      <c r="AM24" s="146"/>
      <c r="AN24" s="146"/>
    </row>
    <row r="25" spans="1:210" ht="20.75" customHeight="1">
      <c r="A25" s="14">
        <v>20</v>
      </c>
      <c r="B25" s="158"/>
      <c r="C25" s="302"/>
      <c r="D25" s="303"/>
      <c r="E25" s="201"/>
      <c r="F25" s="202"/>
      <c r="G25" s="203"/>
      <c r="H25" s="205"/>
      <c r="I25" s="19"/>
      <c r="J25" s="83" t="str">
        <f>IFERROR(VLOOKUP($C25,'Valeurs Règlements Nature'!$A$5:$F$8,3,FALSE)," ")</f>
        <v xml:space="preserve"> </v>
      </c>
      <c r="K25" s="84" t="str">
        <f>IFERROR(VLOOKUP($C25,'Valeurs Règlements Nature'!$A$5:$F$8,4,FALSE)," ")</f>
        <v xml:space="preserve"> </v>
      </c>
      <c r="L25" s="84" t="str">
        <f>IFERROR(VLOOKUP($C25,'Valeurs Règlements Nature'!$A$5:$F$8,5,FALSE)," ")</f>
        <v xml:space="preserve"> </v>
      </c>
      <c r="M25" s="84" t="str">
        <f>IFERROR(VLOOKUP($C25,'Valeurs Règlements Nature'!$A$5:$F$8,6,FALSE)," ")</f>
        <v xml:space="preserve"> </v>
      </c>
      <c r="N25" s="171" t="str">
        <f>IFERROR(VLOOKUP($C25,'Valeurs Règlements Nature'!$A$5:$G$8,7,FALSE)," ")</f>
        <v xml:space="preserve"> </v>
      </c>
      <c r="O25" s="45" t="str">
        <f t="shared" si="2"/>
        <v xml:space="preserve"> </v>
      </c>
      <c r="P25" s="44" t="str">
        <f>IF(C25=0," ",IF(F25=0," ",AND(F25&gt;='Valeurs Règlements Nature'!$F$17,F25&lt;=L25)))</f>
        <v xml:space="preserve"> </v>
      </c>
      <c r="Q25" s="44" t="str">
        <f>IF(G25=0," ",AND(G25&gt;='Valeurs Règlements Nature'!$F$17,G25&lt;=M25))</f>
        <v xml:space="preserve"> </v>
      </c>
      <c r="R25" s="214" t="str">
        <f>IF(ISBLANK(H25)," ",AND(H25&gt;='Valeurs Règlements Nature'!$F$17,H25&lt;=N25))</f>
        <v xml:space="preserve"> </v>
      </c>
      <c r="S25" s="328" t="str">
        <f>IF(E25=0," ",IF(AND((E25&gt;=F25),'Valeurs Règlements Nature'!$F$16&gt;=ABS(E25-F25)),"OK","Faux"))</f>
        <v xml:space="preserve"> </v>
      </c>
      <c r="T25" s="328"/>
      <c r="U25" s="328" t="str">
        <f>IF(F25=0," ",IF(AND((F25&gt;=G25),'Valeurs Règlements Nature'!$F$16&gt;=ABS(F25-G25)),"OK","Faux"))</f>
        <v xml:space="preserve"> </v>
      </c>
      <c r="V25" s="328"/>
      <c r="W25" s="328" t="str">
        <f>IF(OR(G25=0,ISBLANK(H25))," ",IF(AND((G25&gt;=H25),'Valeurs Règlements Nature'!$F$16&gt;=ABS(G25-H25),K25&gt;=5),"OK","Hors Fourchette"))</f>
        <v xml:space="preserve"> </v>
      </c>
      <c r="X25" s="328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5"/>
      <c r="AJ25" s="145"/>
      <c r="AK25" s="145"/>
      <c r="AL25" s="146"/>
      <c r="AM25" s="146"/>
      <c r="AN25" s="146"/>
    </row>
    <row r="26" spans="1:210" ht="20.75" customHeight="1" thickBot="1">
      <c r="A26" s="15">
        <v>21</v>
      </c>
      <c r="B26" s="160"/>
      <c r="C26" s="312"/>
      <c r="D26" s="313"/>
      <c r="E26" s="206"/>
      <c r="F26" s="207"/>
      <c r="G26" s="208"/>
      <c r="H26" s="209"/>
      <c r="I26" s="19"/>
      <c r="J26" s="85" t="str">
        <f>IFERROR(VLOOKUP($C26,'Valeurs Règlements Nature'!$A$5:$F$8,3,FALSE)," ")</f>
        <v xml:space="preserve"> </v>
      </c>
      <c r="K26" s="86" t="str">
        <f>IFERROR(VLOOKUP($C26,'Valeurs Règlements Nature'!$A$5:$F$8,4,FALSE)," ")</f>
        <v xml:space="preserve"> </v>
      </c>
      <c r="L26" s="86" t="str">
        <f>IFERROR(VLOOKUP($C26,'Valeurs Règlements Nature'!$A$5:$F$8,5,FALSE)," ")</f>
        <v xml:space="preserve"> </v>
      </c>
      <c r="M26" s="86" t="str">
        <f>IFERROR(VLOOKUP($C26,'Valeurs Règlements Nature'!$A$5:$F$8,6,FALSE)," ")</f>
        <v xml:space="preserve"> </v>
      </c>
      <c r="N26" s="172" t="str">
        <f>IFERROR(VLOOKUP($C26,'Valeurs Règlements Nature'!$A$5:$G$8,7,FALSE)," ")</f>
        <v xml:space="preserve"> </v>
      </c>
      <c r="O26" s="47" t="str">
        <f t="shared" si="2"/>
        <v xml:space="preserve"> </v>
      </c>
      <c r="P26" s="48" t="str">
        <f>IF(C26=0," ",IF(F26=0," ",AND(F26&gt;='Valeurs Règlements Nature'!$F$17,F26&lt;=L26)))</f>
        <v xml:space="preserve"> </v>
      </c>
      <c r="Q26" s="48" t="str">
        <f>IF(G26=0," ",AND(G26&gt;='Valeurs Règlements Nature'!$F$17,G26&lt;=M26))</f>
        <v xml:space="preserve"> </v>
      </c>
      <c r="R26" s="215" t="str">
        <f>IF(ISBLANK(H26)," ",AND(H26&gt;='Valeurs Règlements Nature'!$F$17,H26&lt;=N26))</f>
        <v xml:space="preserve"> </v>
      </c>
      <c r="S26" s="330" t="str">
        <f>IF(E26=0," ",IF(AND((E26&gt;=F26),'Valeurs Règlements Nature'!$F$16&gt;=ABS(E26-F26)),"OK","Faux"))</f>
        <v xml:space="preserve"> </v>
      </c>
      <c r="T26" s="330"/>
      <c r="U26" s="330" t="str">
        <f>IF(F26=0," ",IF(AND((F26&gt;=G26),'Valeurs Règlements Nature'!$F$16&gt;=ABS(F26-G26)),"OK","Faux"))</f>
        <v xml:space="preserve"> </v>
      </c>
      <c r="V26" s="330"/>
      <c r="W26" s="330" t="str">
        <f>IF(OR(G26=0,ISBLANK(H26))," ",IF(AND((G26&gt;=H26),'Valeurs Règlements Nature'!$F$16&gt;=ABS(G26-H26),K26&gt;=5),"OK","Hors Fourchette"))</f>
        <v xml:space="preserve"> </v>
      </c>
      <c r="X26" s="330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5"/>
      <c r="AJ26" s="145"/>
      <c r="AK26" s="145"/>
      <c r="AL26" s="146"/>
      <c r="AM26" s="146"/>
      <c r="AN26" s="146"/>
    </row>
    <row r="27" spans="1:210" ht="19.75" customHeight="1" thickBot="1">
      <c r="A27" s="21"/>
      <c r="B27" s="22"/>
      <c r="C27" s="21"/>
      <c r="E27" s="16"/>
      <c r="F27" s="16"/>
      <c r="G27" s="16"/>
      <c r="H27" s="16"/>
      <c r="I27" s="20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</row>
    <row r="28" spans="1:210" ht="27" customHeight="1" thickBot="1">
      <c r="A28" s="21"/>
      <c r="B28" s="26" t="s">
        <v>19</v>
      </c>
      <c r="C28" s="27" t="s">
        <v>7</v>
      </c>
      <c r="D28" s="36" t="s">
        <v>8</v>
      </c>
      <c r="E28" s="37" t="s">
        <v>20</v>
      </c>
      <c r="F28" s="38" t="s">
        <v>20</v>
      </c>
      <c r="G28" s="39" t="s">
        <v>20</v>
      </c>
      <c r="H28" s="198" t="s">
        <v>20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</row>
    <row r="29" spans="1:210" ht="27.25" customHeight="1">
      <c r="A29" s="23" t="str">
        <f>'Valeurs Règlements Nature'!A5</f>
        <v>Petit Animal</v>
      </c>
      <c r="B29" s="30">
        <f>'Valeurs Règlements Nature'!B5</f>
        <v>4</v>
      </c>
      <c r="C29" s="33">
        <f>COUNTIF($C6:$C26,A29)</f>
        <v>0</v>
      </c>
      <c r="D29" s="41" t="str">
        <f>IF(C29=B29,"ok","manque")</f>
        <v>manque</v>
      </c>
      <c r="E29" s="70" t="str">
        <f ca="1">IFERROR(AVERAGEIF(C6:D26,A29,E6:E26)," ")</f>
        <v xml:space="preserve"> </v>
      </c>
      <c r="F29" s="71" t="str">
        <f>IFERROR(AVERAGEIF(C6:C26,A29,F6:F26)," ")</f>
        <v xml:space="preserve"> </v>
      </c>
      <c r="G29" s="72" t="str">
        <f>IFERROR(AVERAGEIF(C6:C26,A29,G6:G26)," ")</f>
        <v xml:space="preserve"> </v>
      </c>
      <c r="H29" s="196" t="str">
        <f ca="1">IFERROR(AVERAGEIF(C6:D26,A29,H6:H26)," ")</f>
        <v xml:space="preserve"> </v>
      </c>
      <c r="J29" s="12"/>
      <c r="K29" s="12"/>
      <c r="L29" s="12"/>
      <c r="M29" s="304" t="s">
        <v>69</v>
      </c>
      <c r="N29" s="305"/>
      <c r="O29" s="305"/>
      <c r="P29" s="305"/>
      <c r="Q29" s="305"/>
      <c r="R29" s="305"/>
      <c r="S29" s="305"/>
      <c r="T29" s="305"/>
      <c r="U29" s="305"/>
      <c r="V29" s="306"/>
      <c r="W29" s="141"/>
      <c r="X29" s="14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</row>
    <row r="30" spans="1:210" ht="20.75" customHeight="1">
      <c r="A30" s="24" t="str">
        <f>'Valeurs Règlements Nature'!A6</f>
        <v>Petit Gibier</v>
      </c>
      <c r="B30" s="31">
        <f>'Valeurs Règlements Nature'!B6</f>
        <v>6</v>
      </c>
      <c r="C30" s="34">
        <f>COUNTIF($C6:$C26,A30)</f>
        <v>0</v>
      </c>
      <c r="D30" s="42" t="str">
        <f>IF(C30=B30,"ok","manque")</f>
        <v>manque</v>
      </c>
      <c r="E30" s="70" t="str">
        <f ca="1">IFERROR(AVERAGEIF($C6:$D26,A30,E6:E26)," ")</f>
        <v xml:space="preserve"> </v>
      </c>
      <c r="F30" s="71" t="str">
        <f ca="1">IFERROR(AVERAGEIF($C6:$D26,A30,F6:F26)," ")</f>
        <v xml:space="preserve"> </v>
      </c>
      <c r="G30" s="72" t="str">
        <f>IFERROR(AVERAGEIF($C6:$C26,A30,G6:G26)," ")</f>
        <v xml:space="preserve"> </v>
      </c>
      <c r="H30" s="196" t="str">
        <f ca="1">IFERROR(AVERAGEIF($C6:$D26,A30,H6:H26)," ")</f>
        <v xml:space="preserve"> </v>
      </c>
      <c r="J30" s="12"/>
      <c r="K30" s="12"/>
      <c r="L30" s="12"/>
      <c r="M30" s="307"/>
      <c r="N30" s="261"/>
      <c r="O30" s="261"/>
      <c r="P30" s="261"/>
      <c r="Q30" s="261"/>
      <c r="R30" s="261"/>
      <c r="S30" s="261"/>
      <c r="T30" s="261"/>
      <c r="U30" s="261"/>
      <c r="V30" s="308"/>
      <c r="W30" s="141"/>
      <c r="X30" s="14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</row>
    <row r="31" spans="1:210" ht="20.75" customHeight="1" thickBot="1">
      <c r="A31" s="24" t="str">
        <f>'Valeurs Règlements Nature'!A7</f>
        <v>Moyen Gibier</v>
      </c>
      <c r="B31" s="31">
        <f>'Valeurs Règlements Nature'!B7</f>
        <v>7</v>
      </c>
      <c r="C31" s="34">
        <f>COUNTIF($C6:$C26,A31)</f>
        <v>0</v>
      </c>
      <c r="D31" s="42" t="str">
        <f>IF(C31=B31,"ok","manque")</f>
        <v>manque</v>
      </c>
      <c r="E31" s="70" t="str">
        <f ca="1">IFERROR(AVERAGEIF($C6:$D26,A31,E6:E26)," ")</f>
        <v xml:space="preserve"> </v>
      </c>
      <c r="F31" s="71" t="str">
        <f ca="1">IFERROR(AVERAGEIF($C6:$D26,A31,F6:F26)," ")</f>
        <v xml:space="preserve"> </v>
      </c>
      <c r="G31" s="72" t="str">
        <f>IFERROR(AVERAGEIF($C6:$C26,A31,G6:G26)," ")</f>
        <v xml:space="preserve"> </v>
      </c>
      <c r="H31" s="196" t="str">
        <f ca="1">IFERROR(AVERAGEIF($C6:$D26,A31,H6:H26)," ")</f>
        <v xml:space="preserve"> </v>
      </c>
      <c r="J31" s="12"/>
      <c r="K31" s="12"/>
      <c r="L31" s="12"/>
      <c r="M31" s="309"/>
      <c r="N31" s="310"/>
      <c r="O31" s="310"/>
      <c r="P31" s="310"/>
      <c r="Q31" s="310"/>
      <c r="R31" s="310"/>
      <c r="S31" s="310"/>
      <c r="T31" s="310"/>
      <c r="U31" s="310"/>
      <c r="V31" s="311"/>
      <c r="W31" s="141"/>
      <c r="X31" s="14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</row>
    <row r="32" spans="1:210" ht="20.75" customHeight="1" thickBot="1">
      <c r="A32" s="25" t="str">
        <f>'Valeurs Règlements Nature'!A8</f>
        <v>Grand Gibier</v>
      </c>
      <c r="B32" s="32">
        <f>'Valeurs Règlements Nature'!B8</f>
        <v>4</v>
      </c>
      <c r="C32" s="35">
        <f>COUNTIF($C6:$C26,A32)</f>
        <v>0</v>
      </c>
      <c r="D32" s="43" t="str">
        <f>IF(C32=B32,"ok","manque")</f>
        <v>manque</v>
      </c>
      <c r="E32" s="73" t="str">
        <f ca="1">IFERROR(AVERAGEIF($C6:$D26,A32,E6:E26)," ")</f>
        <v xml:space="preserve"> </v>
      </c>
      <c r="F32" s="74" t="str">
        <f ca="1">IFERROR(AVERAGEIF($C6:$D26,A32,F6:F26)," ")</f>
        <v xml:space="preserve"> </v>
      </c>
      <c r="G32" s="75" t="str">
        <f>IFERROR(AVERAGEIF($C6:$C26,A32,G6:G26)," ")</f>
        <v xml:space="preserve"> </v>
      </c>
      <c r="H32" s="197" t="str">
        <f ca="1">IFERROR(AVERAGEIF($C6:$D26,A32,H6:H26)," ")</f>
        <v xml:space="preserve"> 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</row>
    <row r="33" spans="1:210" ht="20.75" customHeight="1" thickBot="1">
      <c r="A33" s="29"/>
      <c r="B33" s="28">
        <f>SUM(B29:B32)</f>
        <v>21</v>
      </c>
      <c r="C33" s="12"/>
      <c r="E33" s="37" t="s">
        <v>6</v>
      </c>
      <c r="F33" s="38" t="s">
        <v>6</v>
      </c>
      <c r="G33" s="39" t="s">
        <v>6</v>
      </c>
      <c r="H33" s="198" t="s">
        <v>6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</row>
    <row r="34" spans="1:210" ht="20" customHeight="1" thickBot="1">
      <c r="C34"/>
      <c r="E34" s="76">
        <f>SUM(E6:E26)</f>
        <v>0</v>
      </c>
      <c r="F34" s="77">
        <f t="shared" ref="F34:G34" si="3">SUM(F6:F26)</f>
        <v>0</v>
      </c>
      <c r="G34" s="78">
        <f t="shared" si="3"/>
        <v>0</v>
      </c>
      <c r="H34" s="199">
        <f t="shared" ref="H34" si="4">SUM(H6:H26)</f>
        <v>0</v>
      </c>
    </row>
    <row r="35" spans="1:210" ht="20" customHeight="1" thickBot="1">
      <c r="B35" s="13" t="s">
        <v>24</v>
      </c>
      <c r="C35" s="68">
        <f>'Valeurs Règlements Nature'!C10</f>
        <v>525</v>
      </c>
      <c r="D35" s="69">
        <f>'Valeurs Règlements Nature'!D10</f>
        <v>550</v>
      </c>
      <c r="E35" s="40" t="str">
        <f>IF(AND(E34&gt;=C35,E34&lt;=D35),"ok","manque")</f>
        <v>manque</v>
      </c>
    </row>
  </sheetData>
  <sheetProtection sheet="1" selectLockedCells="1"/>
  <mergeCells count="108">
    <mergeCell ref="C20:D20"/>
    <mergeCell ref="S20:T20"/>
    <mergeCell ref="U20:V20"/>
    <mergeCell ref="C21:D21"/>
    <mergeCell ref="S21:T21"/>
    <mergeCell ref="U21:V21"/>
    <mergeCell ref="M29:V31"/>
    <mergeCell ref="C25:D25"/>
    <mergeCell ref="S25:T25"/>
    <mergeCell ref="U25:V25"/>
    <mergeCell ref="C26:D26"/>
    <mergeCell ref="S26:T26"/>
    <mergeCell ref="U26:V26"/>
    <mergeCell ref="C22:D22"/>
    <mergeCell ref="S22:T22"/>
    <mergeCell ref="U22:V22"/>
    <mergeCell ref="C23:D23"/>
    <mergeCell ref="S23:T23"/>
    <mergeCell ref="U23:V23"/>
    <mergeCell ref="C24:D24"/>
    <mergeCell ref="S24:T24"/>
    <mergeCell ref="U24:V24"/>
    <mergeCell ref="C17:D17"/>
    <mergeCell ref="S17:T17"/>
    <mergeCell ref="U17:V17"/>
    <mergeCell ref="C18:D18"/>
    <mergeCell ref="S18:T18"/>
    <mergeCell ref="U18:V18"/>
    <mergeCell ref="C19:D19"/>
    <mergeCell ref="S19:T19"/>
    <mergeCell ref="U19:V19"/>
    <mergeCell ref="C14:D14"/>
    <mergeCell ref="S14:T14"/>
    <mergeCell ref="U14:V14"/>
    <mergeCell ref="C15:D15"/>
    <mergeCell ref="S15:T15"/>
    <mergeCell ref="U15:V15"/>
    <mergeCell ref="C16:D16"/>
    <mergeCell ref="S16:T16"/>
    <mergeCell ref="U16:V16"/>
    <mergeCell ref="C11:D11"/>
    <mergeCell ref="S11:T11"/>
    <mergeCell ref="U11:V11"/>
    <mergeCell ref="C12:D12"/>
    <mergeCell ref="S12:T12"/>
    <mergeCell ref="U12:V12"/>
    <mergeCell ref="C13:D13"/>
    <mergeCell ref="S13:T13"/>
    <mergeCell ref="U13:V13"/>
    <mergeCell ref="C8:D8"/>
    <mergeCell ref="S8:T8"/>
    <mergeCell ref="U8:V8"/>
    <mergeCell ref="C9:D9"/>
    <mergeCell ref="S9:T9"/>
    <mergeCell ref="U9:V9"/>
    <mergeCell ref="C10:D10"/>
    <mergeCell ref="S10:T10"/>
    <mergeCell ref="U10:V10"/>
    <mergeCell ref="W6:X6"/>
    <mergeCell ref="W7:X7"/>
    <mergeCell ref="A1:U1"/>
    <mergeCell ref="A2:A4"/>
    <mergeCell ref="B2:B4"/>
    <mergeCell ref="C2:D4"/>
    <mergeCell ref="Y2:AD2"/>
    <mergeCell ref="AE2:AF3"/>
    <mergeCell ref="AG2:AH3"/>
    <mergeCell ref="C6:D6"/>
    <mergeCell ref="S6:T6"/>
    <mergeCell ref="U6:V6"/>
    <mergeCell ref="C7:D7"/>
    <mergeCell ref="S7:T7"/>
    <mergeCell ref="U7:V7"/>
    <mergeCell ref="AI2:AK2"/>
    <mergeCell ref="AL2:AN3"/>
    <mergeCell ref="Y3:Z3"/>
    <mergeCell ref="AA3:AB3"/>
    <mergeCell ref="AC3:AD3"/>
    <mergeCell ref="AI3:AI4"/>
    <mergeCell ref="AJ3:AJ4"/>
    <mergeCell ref="AK3:AK4"/>
    <mergeCell ref="C5:D5"/>
    <mergeCell ref="S5:T5"/>
    <mergeCell ref="U5:V5"/>
    <mergeCell ref="W23:X23"/>
    <mergeCell ref="W24:X24"/>
    <mergeCell ref="W25:X25"/>
    <mergeCell ref="W26:X26"/>
    <mergeCell ref="E2:H3"/>
    <mergeCell ref="S2:X3"/>
    <mergeCell ref="W18:X18"/>
    <mergeCell ref="W19:X19"/>
    <mergeCell ref="W20:X20"/>
    <mergeCell ref="W21:X21"/>
    <mergeCell ref="W22:X22"/>
    <mergeCell ref="W13:X13"/>
    <mergeCell ref="W14:X14"/>
    <mergeCell ref="W15:X15"/>
    <mergeCell ref="W16:X16"/>
    <mergeCell ref="W17:X17"/>
    <mergeCell ref="W8:X8"/>
    <mergeCell ref="W9:X9"/>
    <mergeCell ref="W10:X10"/>
    <mergeCell ref="W11:X11"/>
    <mergeCell ref="W12:X12"/>
    <mergeCell ref="J2:N2"/>
    <mergeCell ref="O2:R3"/>
    <mergeCell ref="W5:X5"/>
  </mergeCells>
  <conditionalFormatting sqref="O5:R26">
    <cfRule type="containsText" dxfId="34" priority="17" operator="containsText" text="VRAI">
      <formula>NOT(ISERROR(SEARCH("VRAI",O5)))</formula>
    </cfRule>
    <cfRule type="containsText" dxfId="33" priority="18" stopIfTrue="1" operator="containsText" text="FAUX">
      <formula>NOT(ISERROR(FIND(UPPER("FAUX"),UPPER(O5))))</formula>
      <formula>"FAUX"</formula>
    </cfRule>
  </conditionalFormatting>
  <conditionalFormatting sqref="S5:X26">
    <cfRule type="containsText" dxfId="32" priority="3" operator="containsText" text="Faux">
      <formula>NOT(ISERROR(SEARCH("Faux",S5)))</formula>
    </cfRule>
    <cfRule type="containsText" dxfId="31" priority="4" operator="containsText" text="OK">
      <formula>NOT(ISERROR(SEARCH("OK",S5)))</formula>
    </cfRule>
    <cfRule type="containsText" dxfId="30" priority="5" operator="containsText" text="OK">
      <formula>NOT(ISERROR(SEARCH("OK",S5)))</formula>
    </cfRule>
  </conditionalFormatting>
  <dataValidations count="2">
    <dataValidation type="list" showInputMessage="1" showErrorMessage="1" sqref="I7:I26" xr:uid="{3776CA35-7BCF-F843-AD45-0482625E2DD0}">
      <formula1>$A$5:$A$8</formula1>
    </dataValidation>
    <dataValidation type="list" allowBlank="1" showErrorMessage="1" sqref="I6" xr:uid="{93093DC8-A37F-6541-BB93-5C893DCCC76D}">
      <formula1>$A$5:$A$8</formula1>
    </dataValidation>
  </dataValidations>
  <pageMargins left="0.98425196850393704" right="0.98425196850393704" top="0.98425196850393704" bottom="0.98425196850393704" header="0.23622047244094491" footer="0.23622047244094491"/>
  <pageSetup scale="63" orientation="landscape"/>
  <headerFooter>
    <oddFooter>&amp;C&amp;"Helvetica Neue,Regular"&amp;12&amp;K000000&amp;P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1" stopIfTrue="1" operator="containsText" id="{F3A084CB-55AE-FA44-9C7C-F5108CDAFDCD}">
            <xm:f>NOT(ISERROR(SEARCH("ok",D29)))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22" operator="notContains" id="{49006963-654D-CA41-83DF-74F8840B25B3}">
            <xm:f>ISERROR(SEARCH("ok",D29))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D29:D32 E35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C85B9D59-23BD-0B43-83B3-D148189296F4}">
          <x14:formula1>
            <xm:f>'Valeurs Règlements Nature'!$A$5:$A$8</xm:f>
          </x14:formula1>
          <xm:sqref>C5</xm:sqref>
        </x14:dataValidation>
        <x14:dataValidation type="list" allowBlank="1" showInputMessage="1" showErrorMessage="1" xr:uid="{9706D23D-D07B-EA41-BFA6-E983763CB352}">
          <x14:formula1>
            <xm:f>'Valeurs Règlements Nature'!$A$5:$A$8</xm:f>
          </x14:formula1>
          <xm:sqref>C6:D26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HC35"/>
  <sheetViews>
    <sheetView showGridLines="0" zoomScale="110" zoomScaleNormal="110" workbookViewId="0">
      <pane xSplit="1" ySplit="4" topLeftCell="B5" activePane="bottomRight" state="frozen"/>
      <selection pane="topRight"/>
      <selection pane="bottomLeft"/>
      <selection pane="bottomRight" activeCell="C18" sqref="C18:D18"/>
    </sheetView>
  </sheetViews>
  <sheetFormatPr baseColWidth="10" defaultColWidth="16.33203125" defaultRowHeight="20" customHeight="1"/>
  <cols>
    <col min="1" max="1" width="11.5" style="1" bestFit="1" customWidth="1"/>
    <col min="2" max="2" width="35.33203125" style="1" customWidth="1"/>
    <col min="3" max="3" width="8" style="1" bestFit="1" customWidth="1"/>
    <col min="4" max="4" width="7.33203125" bestFit="1" customWidth="1"/>
    <col min="5" max="7" width="7.6640625" style="1" bestFit="1" customWidth="1"/>
    <col min="8" max="8" width="7.6640625" style="1" customWidth="1"/>
    <col min="9" max="9" width="2" style="1" customWidth="1"/>
    <col min="10" max="11" width="5.5" style="1" bestFit="1" customWidth="1"/>
    <col min="12" max="12" width="5" style="1" bestFit="1" customWidth="1"/>
    <col min="13" max="13" width="5.1640625" style="1" bestFit="1" customWidth="1"/>
    <col min="14" max="14" width="5.1640625" style="1" customWidth="1"/>
    <col min="15" max="15" width="5.5" style="1" bestFit="1" customWidth="1"/>
    <col min="16" max="16" width="4.1640625" style="1" bestFit="1" customWidth="1"/>
    <col min="17" max="17" width="5" style="1" bestFit="1" customWidth="1"/>
    <col min="18" max="18" width="5" style="1" customWidth="1"/>
    <col min="19" max="19" width="5.5" style="1" bestFit="1" customWidth="1"/>
    <col min="20" max="20" width="4.1640625" style="1" bestFit="1" customWidth="1"/>
    <col min="21" max="21" width="4.83203125" style="12" customWidth="1"/>
    <col min="22" max="22" width="5" style="12" bestFit="1" customWidth="1"/>
    <col min="23" max="23" width="4.83203125" style="12" customWidth="1"/>
    <col min="24" max="24" width="5" style="12" bestFit="1" customWidth="1"/>
    <col min="25" max="25" width="8.5" style="12" hidden="1" customWidth="1"/>
    <col min="26" max="35" width="7.83203125" style="12" hidden="1" customWidth="1"/>
    <col min="36" max="38" width="10.33203125" style="12" hidden="1" customWidth="1"/>
    <col min="39" max="39" width="6.83203125" style="12" hidden="1" customWidth="1"/>
    <col min="40" max="41" width="5.83203125" style="12" hidden="1" customWidth="1"/>
    <col min="42" max="49" width="5.83203125" style="12" customWidth="1"/>
    <col min="50" max="211" width="16.33203125" style="12"/>
    <col min="212" max="16384" width="16.33203125" style="1"/>
  </cols>
  <sheetData>
    <row r="1" spans="1:42" ht="27.75" customHeight="1" thickBot="1">
      <c r="A1" s="255" t="s">
        <v>75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12"/>
      <c r="W1" s="141"/>
      <c r="Y1" s="228" t="s">
        <v>49</v>
      </c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30"/>
      <c r="AP1" s="162" t="s">
        <v>74</v>
      </c>
    </row>
    <row r="2" spans="1:42" ht="27.75" customHeight="1" thickBot="1">
      <c r="A2" s="222" t="s">
        <v>68</v>
      </c>
      <c r="B2" s="267" t="s">
        <v>71</v>
      </c>
      <c r="C2" s="267" t="s">
        <v>72</v>
      </c>
      <c r="D2" s="270"/>
      <c r="E2" s="275" t="s">
        <v>73</v>
      </c>
      <c r="F2" s="276"/>
      <c r="G2" s="276"/>
      <c r="H2" s="277"/>
      <c r="I2" s="17"/>
      <c r="J2" s="216" t="s">
        <v>27</v>
      </c>
      <c r="K2" s="217"/>
      <c r="L2" s="217"/>
      <c r="M2" s="217"/>
      <c r="N2" s="218"/>
      <c r="O2" s="216" t="s">
        <v>29</v>
      </c>
      <c r="P2" s="217"/>
      <c r="Q2" s="217"/>
      <c r="R2" s="218"/>
      <c r="S2" s="222" t="s">
        <v>28</v>
      </c>
      <c r="T2" s="223"/>
      <c r="U2" s="223"/>
      <c r="V2" s="223"/>
      <c r="W2" s="223"/>
      <c r="X2" s="224"/>
      <c r="Y2" s="61" t="s">
        <v>36</v>
      </c>
      <c r="Z2" s="231" t="s">
        <v>42</v>
      </c>
      <c r="AA2" s="232"/>
      <c r="AB2" s="232"/>
      <c r="AC2" s="232"/>
      <c r="AD2" s="232"/>
      <c r="AE2" s="233"/>
      <c r="AF2" s="242" t="s">
        <v>55</v>
      </c>
      <c r="AG2" s="243"/>
      <c r="AH2" s="243" t="s">
        <v>56</v>
      </c>
      <c r="AI2" s="246"/>
      <c r="AJ2" s="249" t="s">
        <v>57</v>
      </c>
      <c r="AK2" s="250"/>
      <c r="AL2" s="251"/>
      <c r="AM2" s="234" t="s">
        <v>53</v>
      </c>
      <c r="AN2" s="235"/>
      <c r="AO2" s="236"/>
    </row>
    <row r="3" spans="1:42" ht="32.75" customHeight="1" thickBot="1">
      <c r="A3" s="225"/>
      <c r="B3" s="268"/>
      <c r="C3" s="268"/>
      <c r="D3" s="271"/>
      <c r="E3" s="278"/>
      <c r="F3" s="279"/>
      <c r="G3" s="279"/>
      <c r="H3" s="280"/>
      <c r="I3" s="17"/>
      <c r="J3" s="173" t="s">
        <v>0</v>
      </c>
      <c r="K3" s="174" t="s">
        <v>0</v>
      </c>
      <c r="L3" s="175" t="s">
        <v>1</v>
      </c>
      <c r="M3" s="176" t="s">
        <v>2</v>
      </c>
      <c r="N3" s="177" t="s">
        <v>76</v>
      </c>
      <c r="O3" s="219"/>
      <c r="P3" s="220"/>
      <c r="Q3" s="220"/>
      <c r="R3" s="221"/>
      <c r="S3" s="225"/>
      <c r="T3" s="226"/>
      <c r="U3" s="226"/>
      <c r="V3" s="226"/>
      <c r="W3" s="226"/>
      <c r="X3" s="227"/>
      <c r="Y3" s="64">
        <v>0.02</v>
      </c>
      <c r="Z3" s="240" t="s">
        <v>47</v>
      </c>
      <c r="AA3" s="241"/>
      <c r="AB3" s="241" t="s">
        <v>48</v>
      </c>
      <c r="AC3" s="241"/>
      <c r="AD3" s="241" t="s">
        <v>37</v>
      </c>
      <c r="AE3" s="248"/>
      <c r="AF3" s="244"/>
      <c r="AG3" s="245"/>
      <c r="AH3" s="245"/>
      <c r="AI3" s="247"/>
      <c r="AJ3" s="252" t="s">
        <v>51</v>
      </c>
      <c r="AK3" s="253" t="s">
        <v>50</v>
      </c>
      <c r="AL3" s="254" t="s">
        <v>52</v>
      </c>
      <c r="AM3" s="237"/>
      <c r="AN3" s="238"/>
      <c r="AO3" s="239"/>
    </row>
    <row r="4" spans="1:42" ht="19.75" customHeight="1" thickBot="1">
      <c r="A4" s="266"/>
      <c r="B4" s="269"/>
      <c r="C4" s="269"/>
      <c r="D4" s="272"/>
      <c r="E4" s="187" t="s">
        <v>0</v>
      </c>
      <c r="F4" s="188" t="s">
        <v>1</v>
      </c>
      <c r="G4" s="189" t="s">
        <v>2</v>
      </c>
      <c r="H4" s="190" t="s">
        <v>76</v>
      </c>
      <c r="I4" s="18"/>
      <c r="J4" s="178" t="s">
        <v>3</v>
      </c>
      <c r="K4" s="179" t="s">
        <v>4</v>
      </c>
      <c r="L4" s="179" t="s">
        <v>4</v>
      </c>
      <c r="M4" s="179" t="s">
        <v>4</v>
      </c>
      <c r="N4" s="186" t="s">
        <v>4</v>
      </c>
      <c r="O4" s="187" t="s">
        <v>0</v>
      </c>
      <c r="P4" s="188" t="s">
        <v>1</v>
      </c>
      <c r="Q4" s="189" t="s">
        <v>2</v>
      </c>
      <c r="R4" s="190" t="s">
        <v>76</v>
      </c>
      <c r="S4" s="191" t="s">
        <v>0</v>
      </c>
      <c r="T4" s="192" t="s">
        <v>1</v>
      </c>
      <c r="U4" s="194" t="s">
        <v>1</v>
      </c>
      <c r="V4" s="195" t="s">
        <v>2</v>
      </c>
      <c r="W4" s="193" t="s">
        <v>2</v>
      </c>
      <c r="X4" s="190" t="s">
        <v>76</v>
      </c>
      <c r="Y4" s="56" t="s">
        <v>46</v>
      </c>
      <c r="Z4" s="57" t="s">
        <v>35</v>
      </c>
      <c r="AA4" s="58" t="s">
        <v>34</v>
      </c>
      <c r="AB4" s="58" t="s">
        <v>35</v>
      </c>
      <c r="AC4" s="58" t="s">
        <v>34</v>
      </c>
      <c r="AD4" s="58" t="s">
        <v>35</v>
      </c>
      <c r="AE4" s="59" t="s">
        <v>34</v>
      </c>
      <c r="AF4" s="62" t="s">
        <v>35</v>
      </c>
      <c r="AG4" s="60" t="s">
        <v>34</v>
      </c>
      <c r="AH4" s="60" t="s">
        <v>35</v>
      </c>
      <c r="AI4" s="63" t="s">
        <v>34</v>
      </c>
      <c r="AJ4" s="252"/>
      <c r="AK4" s="253"/>
      <c r="AL4" s="254"/>
      <c r="AM4" s="65" t="s">
        <v>54</v>
      </c>
      <c r="AN4" s="66" t="s">
        <v>38</v>
      </c>
      <c r="AO4" s="67" t="s">
        <v>39</v>
      </c>
    </row>
    <row r="5" spans="1:42" ht="19.75" customHeight="1" thickBot="1">
      <c r="A5" s="343" t="s">
        <v>30</v>
      </c>
      <c r="B5" s="344" t="s">
        <v>5</v>
      </c>
      <c r="C5" s="345" t="s">
        <v>32</v>
      </c>
      <c r="D5" s="346"/>
      <c r="E5" s="347">
        <v>13</v>
      </c>
      <c r="F5" s="348">
        <v>6</v>
      </c>
      <c r="G5" s="349">
        <v>5</v>
      </c>
      <c r="H5" s="332">
        <v>5</v>
      </c>
      <c r="I5" s="50"/>
      <c r="J5" s="337">
        <f>IFERROR(VLOOKUP($C5,'Valeurs Règlements Nature'!$A$5:$F$8,3,FALSE)," ")</f>
        <v>5</v>
      </c>
      <c r="K5" s="338">
        <f>IFERROR(VLOOKUP($C5,'Valeurs Règlements Nature'!$A$5:$F$8,4,FALSE)," ")</f>
        <v>15</v>
      </c>
      <c r="L5" s="338">
        <f>IFERROR(VLOOKUP($C5,'Valeurs Règlements Nature'!$A$5:$F$8,5,FALSE)," ")</f>
        <v>15</v>
      </c>
      <c r="M5" s="338">
        <f>IFERROR(VLOOKUP($C5,'Valeurs Règlements Nature'!$A$5:$F$8,6,FALSE)," ")</f>
        <v>15</v>
      </c>
      <c r="N5" s="339">
        <f>IFERROR(VLOOKUP($C5,'Valeurs Règlements Nature'!$A$5:$G$8,7,FALSE)," ")</f>
        <v>10</v>
      </c>
      <c r="O5" s="340" t="b">
        <f>IF(C5=0," ",IF(E5=0," ",AND(E5&gt;=J5,E5&lt;=K5)))</f>
        <v>1</v>
      </c>
      <c r="P5" s="341" t="b">
        <f>IF(C5=0," ",IF(F5=0," ",AND(F5&gt;='Valeurs Règlements Nature'!$F$17,F5&lt;=L5)))</f>
        <v>1</v>
      </c>
      <c r="Q5" s="341" t="b">
        <f>IF(G5=0," ",AND(G5&gt;='Valeurs Règlements Nature'!$F$17,G5&lt;=M5))</f>
        <v>1</v>
      </c>
      <c r="R5" s="341" t="b">
        <f>IF(OR(C5=" ",H5=" ",ISBLANK(H5))," ",AND(H5&gt;='Valeurs Règlements Nature'!$F$17,H5&lt;=N5))</f>
        <v>1</v>
      </c>
      <c r="S5" s="342" t="str">
        <f>IF(OR(E5=" ",F5=" ")," ",IF(AND((E5&gt;=F5),'Valeurs Règlements Nature'!$F$16&gt;=ABS(E5-F5)),"OK","Faux"))</f>
        <v>OK</v>
      </c>
      <c r="T5" s="342"/>
      <c r="U5" s="342" t="str">
        <f>IF(OR(F5=" ",G5=" ")," ",IF(AND((F5&gt;=G5),ABS(F5-G5)&lt;='Valeurs Règlements Nature'!$F$16,G5&gt;=5),"OK","Faux"))</f>
        <v>OK</v>
      </c>
      <c r="V5" s="342"/>
      <c r="W5" s="342" t="str">
        <f>IF(OR(G5=" ",H5=" ",ISBLANK(H5))," ",IF(AND((G5&gt;=H5),'Valeurs Règlements Nature'!$F$16&gt;=ABS(G5-H5),H5&gt;=5),"OK","Faux"))</f>
        <v>OK</v>
      </c>
      <c r="X5" s="342"/>
      <c r="Y5" s="87" t="s">
        <v>40</v>
      </c>
      <c r="Z5" s="88">
        <v>7.52</v>
      </c>
      <c r="AA5" s="88">
        <v>15</v>
      </c>
      <c r="AB5" s="88">
        <v>14</v>
      </c>
      <c r="AC5" s="88">
        <v>17</v>
      </c>
      <c r="AD5" s="88">
        <v>60</v>
      </c>
      <c r="AE5" s="89">
        <v>70</v>
      </c>
      <c r="AF5" s="90">
        <f>IF(Y5="Oui",IFERROR(VLOOKUP($C5,'Valeurs Règlements Nature'!$A$5:$Q$8,11,FALSE)," "),IFERROR(VLOOKUP($C5,'Valeurs Règlements Nature'!$A$5:$Q$8,12,FALSE)," "))</f>
        <v>15</v>
      </c>
      <c r="AG5" s="91" t="str">
        <f>IF(Y5="Oui"," ",IFERROR(VLOOKUP($C5,'Valeurs Règlements Nature'!$A$5:$Q$8,13,FALSE)," "))</f>
        <v xml:space="preserve"> </v>
      </c>
      <c r="AH5" s="91">
        <f>IF(Y5="Oui",IFERROR(VLOOKUP($C5,'Valeurs Règlements Nature'!$A$5:$Q$8,14,FALSE)," "),IFERROR(VLOOKUP($C5,'Valeurs Règlements Nature'!$A$5:$Q$8,15,FALSE)," "))</f>
        <v>9.5</v>
      </c>
      <c r="AI5" s="92" t="str">
        <f>IF(Y5="Oui"," ",IFERROR(VLOOKUP($C5,'Valeurs Règlements Nature'!$A$5:$Q$8,16,FALSE)," "))</f>
        <v xml:space="preserve"> </v>
      </c>
      <c r="AJ5" s="93">
        <f>IF(Z5&gt;0,IF(Y5="Oui",PI()*Z5,Z5*AA5*PI())," ")</f>
        <v>23.624776754995242</v>
      </c>
      <c r="AK5" s="94">
        <f>IF(AB5&gt;0,IF(Y5="Oui",PI()*AB5,AB5*AC5*PI())," ")</f>
        <v>43.982297150257104</v>
      </c>
      <c r="AL5" s="95">
        <f>IF(AD5&gt;0,IF(Y5="Oui",PI()*AD5,AD5*AE5)," ")</f>
        <v>188.49555921538757</v>
      </c>
      <c r="AM5" s="111">
        <f>AL5/AK5</f>
        <v>4.2857142857142856</v>
      </c>
      <c r="AN5" s="112">
        <f>IFERROR(VLOOKUP($C5,'Valeurs Règlements Nature'!$A$5:$K$8,9,FALSE)," ")</f>
        <v>660</v>
      </c>
      <c r="AO5" s="113">
        <f>IFERROR(VLOOKUP($C5,'Valeurs Règlements Nature'!$A$5:$K$8,10,FALSE)," ")</f>
        <v>4</v>
      </c>
    </row>
    <row r="6" spans="1:42" ht="20.75" customHeight="1">
      <c r="A6" s="152">
        <v>1</v>
      </c>
      <c r="B6" s="155" t="str">
        <f>IF(NOT(ISBLANK(Organisateur!B6)),Organisateur!B6," ")</f>
        <v xml:space="preserve"> </v>
      </c>
      <c r="C6" s="273" t="str">
        <f>IF(NOT(ISBLANK(Organisateur!C6)),Organisateur!C6," ")</f>
        <v xml:space="preserve"> </v>
      </c>
      <c r="D6" s="273"/>
      <c r="E6" s="210" t="str">
        <f>IF(NOT(ISBLANK(Organisateur!E6)),Organisateur!E6," ")</f>
        <v xml:space="preserve"> </v>
      </c>
      <c r="F6" s="210" t="str">
        <f>IF(NOT(ISBLANK(Organisateur!F6)),Organisateur!F6," ")</f>
        <v xml:space="preserve"> </v>
      </c>
      <c r="G6" s="210" t="str">
        <f>IF(NOT(ISBLANK(Organisateur!G6)),Organisateur!G6," ")</f>
        <v xml:space="preserve"> </v>
      </c>
      <c r="H6" s="331" t="str">
        <f>IF(NOT(ISBLANK(Organisateur!H6)),Organisateur!H6," ")</f>
        <v xml:space="preserve"> </v>
      </c>
      <c r="I6" s="19"/>
      <c r="J6" s="81" t="str">
        <f>IFERROR(VLOOKUP($C6,'Valeurs Règlements Nature'!$A$5:$F$8,3,FALSE)," ")</f>
        <v xml:space="preserve"> </v>
      </c>
      <c r="K6" s="82" t="str">
        <f>IFERROR(VLOOKUP($C6,'Valeurs Règlements Nature'!$A$5:$F$8,4,FALSE)," ")</f>
        <v xml:space="preserve"> </v>
      </c>
      <c r="L6" s="82" t="str">
        <f>IFERROR(VLOOKUP($C6,'Valeurs Règlements Nature'!$A$5:$F$8,5,FALSE)," ")</f>
        <v xml:space="preserve"> </v>
      </c>
      <c r="M6" s="82" t="str">
        <f>IFERROR(VLOOKUP($C6,'Valeurs Règlements Nature'!$A$5:$F$8,6,FALSE)," ")</f>
        <v xml:space="preserve"> </v>
      </c>
      <c r="N6" s="170" t="str">
        <f>IFERROR(VLOOKUP($C6,'Valeurs Règlements Nature'!$A$5:$G$8,7,FALSE)," ")</f>
        <v xml:space="preserve"> </v>
      </c>
      <c r="O6" s="333" t="str">
        <f>IF(C6=" "," ",IF(E6=" "," ",AND(E6&gt;=J6,E6&lt;=K6)))</f>
        <v xml:space="preserve"> </v>
      </c>
      <c r="P6" s="334" t="str">
        <f>IF(C6=" "," ",IF(F6=" "," ",AND(F6&gt;='Valeurs Règlements Nature'!$F$17,F6&lt;=L6)))</f>
        <v xml:space="preserve"> </v>
      </c>
      <c r="Q6" s="334" t="str">
        <f>IF(G6=" "," ",AND(G6&gt;='Valeurs Règlements Nature'!$F$17,G6&lt;=M6))</f>
        <v xml:space="preserve"> </v>
      </c>
      <c r="R6" s="335" t="str">
        <f>IF(OR(C6=" ",H6=" ",ISBLANK(H6))," ",AND(H6&gt;='Valeurs Règlements Nature'!$F$17,H6&lt;=N6))</f>
        <v xml:space="preserve"> </v>
      </c>
      <c r="S6" s="336" t="str">
        <f>IF(OR(E6=" ",F6=" ")," ",IF(AND((E6&gt;=F6),'Valeurs Règlements Nature'!$F$16&gt;=ABS(E6-F6)),"OK","Faux"))</f>
        <v xml:space="preserve"> </v>
      </c>
      <c r="T6" s="336"/>
      <c r="U6" s="336" t="str">
        <f>IF(OR(F6=" ",G6=" ")," ",IF(AND((F6&gt;=G6),ABS(F6-G6)&lt;='Valeurs Règlements Nature'!$F$16,G6&gt;=5),"OK","Faux"))</f>
        <v xml:space="preserve"> </v>
      </c>
      <c r="V6" s="336"/>
      <c r="W6" s="336" t="str">
        <f>IF(OR(G6=" ",H6=" ",ISBLANK(H6))," ",IF(AND((G6&gt;=H6),'Valeurs Règlements Nature'!$F$16&gt;=ABS(G6-H6),H6&gt;=5),"OK","Faux"))</f>
        <v xml:space="preserve"> </v>
      </c>
      <c r="X6" s="336"/>
      <c r="Y6" s="96"/>
      <c r="Z6" s="97"/>
      <c r="AA6" s="97"/>
      <c r="AB6" s="97"/>
      <c r="AC6" s="97"/>
      <c r="AD6" s="97"/>
      <c r="AE6" s="98"/>
      <c r="AF6" s="99"/>
      <c r="AG6" s="100"/>
      <c r="AH6" s="100"/>
      <c r="AI6" s="101"/>
      <c r="AJ6" s="93"/>
      <c r="AK6" s="94"/>
      <c r="AL6" s="95"/>
      <c r="AM6" s="114"/>
      <c r="AN6" s="115"/>
      <c r="AO6" s="116"/>
    </row>
    <row r="7" spans="1:42" ht="20.75" customHeight="1">
      <c r="A7" s="153">
        <v>2</v>
      </c>
      <c r="B7" s="156" t="str">
        <f>IF(NOT(ISBLANK(Organisateur!B7)),Organisateur!B7," ")</f>
        <v xml:space="preserve"> </v>
      </c>
      <c r="C7" s="256" t="str">
        <f>IF(NOT(ISBLANK(Organisateur!C7)),Organisateur!C7," ")</f>
        <v xml:space="preserve"> </v>
      </c>
      <c r="D7" s="256"/>
      <c r="E7" s="211" t="str">
        <f>IF(NOT(ISBLANK(Organisateur!E7)),Organisateur!E7," ")</f>
        <v xml:space="preserve"> </v>
      </c>
      <c r="F7" s="211" t="str">
        <f>IF(NOT(ISBLANK(Organisateur!F7)),Organisateur!F7," ")</f>
        <v xml:space="preserve"> </v>
      </c>
      <c r="G7" s="211" t="str">
        <f>IF(NOT(ISBLANK(Organisateur!G7)),Organisateur!G7," ")</f>
        <v xml:space="preserve"> </v>
      </c>
      <c r="H7" s="211" t="str">
        <f>IF(NOT(ISBLANK(Organisateur!H7)),Organisateur!H7," ")</f>
        <v xml:space="preserve"> </v>
      </c>
      <c r="I7" s="19"/>
      <c r="J7" s="83" t="str">
        <f>IFERROR(VLOOKUP($C7,'Valeurs Règlements Nature'!$A$5:$F$8,3,FALSE)," ")</f>
        <v xml:space="preserve"> </v>
      </c>
      <c r="K7" s="84" t="str">
        <f>IFERROR(VLOOKUP($C7,'Valeurs Règlements Nature'!$A$5:$F$8,4,FALSE)," ")</f>
        <v xml:space="preserve"> </v>
      </c>
      <c r="L7" s="84" t="str">
        <f>IFERROR(VLOOKUP($C7,'Valeurs Règlements Nature'!$A$5:$F$8,5,FALSE)," ")</f>
        <v xml:space="preserve"> </v>
      </c>
      <c r="M7" s="84" t="str">
        <f>IFERROR(VLOOKUP($C7,'Valeurs Règlements Nature'!$A$5:$F$8,6,FALSE)," ")</f>
        <v xml:space="preserve"> </v>
      </c>
      <c r="N7" s="171" t="str">
        <f>IFERROR(VLOOKUP($C7,'Valeurs Règlements Nature'!$A$5:$G$8,7,FALSE)," ")</f>
        <v xml:space="preserve"> </v>
      </c>
      <c r="O7" s="45" t="str">
        <f t="shared" ref="O7:O26" si="0">IF(C7=" "," ",IF(E7=" "," ",AND(E7&gt;=J7,E7&lt;=K7)))</f>
        <v xml:space="preserve"> </v>
      </c>
      <c r="P7" s="44" t="str">
        <f>IF(C7=" "," ",IF(F7=" "," ",AND(F7&gt;='Valeurs Règlements Nature'!$F$17,F7&lt;=L7)))</f>
        <v xml:space="preserve"> </v>
      </c>
      <c r="Q7" s="44" t="str">
        <f>IF(G7=" "," ",AND(G7&gt;='Valeurs Règlements Nature'!$F$17,G7&lt;=M7))</f>
        <v xml:space="preserve"> </v>
      </c>
      <c r="R7" s="46" t="str">
        <f>IF(OR(C7=" ",H7=" ",ISBLANK(H7))," ",AND(H7&gt;='Valeurs Règlements Nature'!$F$17,H7&lt;=N7))</f>
        <v xml:space="preserve"> </v>
      </c>
      <c r="S7" s="328" t="str">
        <f>IF(OR(E7=" ",F7=" ")," ",IF(AND((E7&gt;=F7),'Valeurs Règlements Nature'!$F$16&gt;=ABS(E7-F7)),"OK","Faux"))</f>
        <v xml:space="preserve"> </v>
      </c>
      <c r="T7" s="328"/>
      <c r="U7" s="328" t="str">
        <f>IF(OR(F7=" ",G7=" ")," ",IF(AND((F7&gt;=G7),ABS(F7-G7)&lt;='Valeurs Règlements Nature'!$F$16,G7&gt;=5),"OK","Faux"))</f>
        <v xml:space="preserve"> </v>
      </c>
      <c r="V7" s="328"/>
      <c r="W7" s="328" t="str">
        <f>IF(OR(G7=" ",H7=" ",ISBLANK(H7))," ",IF(AND((G7&gt;=H7),'Valeurs Règlements Nature'!$F$16&gt;=ABS(G7-H7),H7&gt;=5),"OK","Faux"))</f>
        <v xml:space="preserve"> </v>
      </c>
      <c r="X7" s="328"/>
      <c r="Y7" s="96"/>
      <c r="Z7" s="97"/>
      <c r="AA7" s="97"/>
      <c r="AB7" s="97"/>
      <c r="AC7" s="97"/>
      <c r="AD7" s="97"/>
      <c r="AE7" s="98"/>
      <c r="AF7" s="99"/>
      <c r="AG7" s="100"/>
      <c r="AH7" s="100"/>
      <c r="AI7" s="101"/>
      <c r="AJ7" s="93"/>
      <c r="AK7" s="94"/>
      <c r="AL7" s="95"/>
      <c r="AM7" s="114"/>
      <c r="AN7" s="115"/>
      <c r="AO7" s="116"/>
    </row>
    <row r="8" spans="1:42" ht="20.75" customHeight="1">
      <c r="A8" s="153">
        <v>3</v>
      </c>
      <c r="B8" s="156" t="str">
        <f>IF(NOT(ISBLANK(Organisateur!B8)),Organisateur!B8," ")</f>
        <v xml:space="preserve"> </v>
      </c>
      <c r="C8" s="256" t="str">
        <f>IF(NOT(ISBLANK(Organisateur!C8)),Organisateur!C8," ")</f>
        <v xml:space="preserve"> </v>
      </c>
      <c r="D8" s="256"/>
      <c r="E8" s="211" t="str">
        <f>IF(NOT(ISBLANK(Organisateur!E8)),Organisateur!E8," ")</f>
        <v xml:space="preserve"> </v>
      </c>
      <c r="F8" s="211" t="str">
        <f>IF(NOT(ISBLANK(Organisateur!F8)),Organisateur!F8," ")</f>
        <v xml:space="preserve"> </v>
      </c>
      <c r="G8" s="211" t="str">
        <f>IF(NOT(ISBLANK(Organisateur!G8)),Organisateur!G8," ")</f>
        <v xml:space="preserve"> </v>
      </c>
      <c r="H8" s="211" t="str">
        <f>IF(NOT(ISBLANK(Organisateur!H8)),Organisateur!H8," ")</f>
        <v xml:space="preserve"> </v>
      </c>
      <c r="I8" s="19"/>
      <c r="J8" s="83" t="str">
        <f>IFERROR(VLOOKUP($C8,'Valeurs Règlements Nature'!$A$5:$F$8,3,FALSE)," ")</f>
        <v xml:space="preserve"> </v>
      </c>
      <c r="K8" s="84" t="str">
        <f>IFERROR(VLOOKUP($C8,'Valeurs Règlements Nature'!$A$5:$F$8,4,FALSE)," ")</f>
        <v xml:space="preserve"> </v>
      </c>
      <c r="L8" s="84" t="str">
        <f>IFERROR(VLOOKUP($C8,'Valeurs Règlements Nature'!$A$5:$F$8,5,FALSE)," ")</f>
        <v xml:space="preserve"> </v>
      </c>
      <c r="M8" s="84" t="str">
        <f>IFERROR(VLOOKUP($C8,'Valeurs Règlements Nature'!$A$5:$F$8,6,FALSE)," ")</f>
        <v xml:space="preserve"> </v>
      </c>
      <c r="N8" s="171" t="str">
        <f>IFERROR(VLOOKUP($C8,'Valeurs Règlements Nature'!$A$5:$G$8,7,FALSE)," ")</f>
        <v xml:space="preserve"> </v>
      </c>
      <c r="O8" s="45" t="str">
        <f t="shared" si="0"/>
        <v xml:space="preserve"> </v>
      </c>
      <c r="P8" s="44" t="str">
        <f>IF(C8=" "," ",IF(F8=" "," ",AND(F8&gt;='Valeurs Règlements Nature'!$F$17,F8&lt;=L8)))</f>
        <v xml:space="preserve"> </v>
      </c>
      <c r="Q8" s="44" t="str">
        <f>IF(G8=" "," ",AND(G8&gt;='Valeurs Règlements Nature'!$F$17,G8&lt;=M8))</f>
        <v xml:space="preserve"> </v>
      </c>
      <c r="R8" s="46" t="str">
        <f>IF(OR(C8=" ",H8=" ",ISBLANK(H8))," ",AND(H8&gt;='Valeurs Règlements Nature'!$F$17,H8&lt;=N8))</f>
        <v xml:space="preserve"> </v>
      </c>
      <c r="S8" s="328" t="str">
        <f>IF(OR(E8=" ",F8=" ")," ",IF(AND((E8&gt;=F8),'Valeurs Règlements Nature'!$F$16&gt;=ABS(E8-F8)),"OK","Faux"))</f>
        <v xml:space="preserve"> </v>
      </c>
      <c r="T8" s="328"/>
      <c r="U8" s="328" t="str">
        <f>IF(OR(F8=" ",G8=" ")," ",IF(AND((F8&gt;=G8),ABS(F8-G8)&lt;='Valeurs Règlements Nature'!$F$16,G8&gt;=5),"OK","Faux"))</f>
        <v xml:space="preserve"> </v>
      </c>
      <c r="V8" s="328"/>
      <c r="W8" s="328" t="str">
        <f>IF(OR(G8=" ",H8=" ",ISBLANK(H8))," ",IF(AND((G8&gt;=H8),'Valeurs Règlements Nature'!$F$16&gt;=ABS(G8-H8),H8&gt;=5),"OK","Faux"))</f>
        <v xml:space="preserve"> </v>
      </c>
      <c r="X8" s="328"/>
      <c r="Y8" s="96"/>
      <c r="Z8" s="97"/>
      <c r="AA8" s="97"/>
      <c r="AB8" s="97"/>
      <c r="AC8" s="97"/>
      <c r="AD8" s="97"/>
      <c r="AE8" s="98"/>
      <c r="AF8" s="99"/>
      <c r="AG8" s="100"/>
      <c r="AH8" s="100"/>
      <c r="AI8" s="101"/>
      <c r="AJ8" s="93"/>
      <c r="AK8" s="94"/>
      <c r="AL8" s="95"/>
      <c r="AM8" s="114"/>
      <c r="AN8" s="115"/>
      <c r="AO8" s="116"/>
    </row>
    <row r="9" spans="1:42" ht="20.75" customHeight="1">
      <c r="A9" s="153">
        <v>4</v>
      </c>
      <c r="B9" s="156" t="str">
        <f>IF(NOT(ISBLANK(Organisateur!B9)),Organisateur!B9," ")</f>
        <v xml:space="preserve"> </v>
      </c>
      <c r="C9" s="256" t="str">
        <f>IF(NOT(ISBLANK(Organisateur!C9)),Organisateur!C9," ")</f>
        <v xml:space="preserve"> </v>
      </c>
      <c r="D9" s="256"/>
      <c r="E9" s="211" t="str">
        <f>IF(NOT(ISBLANK(Organisateur!E9)),Organisateur!E9," ")</f>
        <v xml:space="preserve"> </v>
      </c>
      <c r="F9" s="211" t="str">
        <f>IF(NOT(ISBLANK(Organisateur!F9)),Organisateur!F9," ")</f>
        <v xml:space="preserve"> </v>
      </c>
      <c r="G9" s="211" t="str">
        <f>IF(NOT(ISBLANK(Organisateur!G9)),Organisateur!G9," ")</f>
        <v xml:space="preserve"> </v>
      </c>
      <c r="H9" s="211" t="str">
        <f>IF(NOT(ISBLANK(Organisateur!H9)),Organisateur!H9," ")</f>
        <v xml:space="preserve"> </v>
      </c>
      <c r="I9" s="19"/>
      <c r="J9" s="83" t="str">
        <f>IFERROR(VLOOKUP($C9,'Valeurs Règlements Nature'!$A$5:$F$8,3,FALSE)," ")</f>
        <v xml:space="preserve"> </v>
      </c>
      <c r="K9" s="84" t="str">
        <f>IFERROR(VLOOKUP($C9,'Valeurs Règlements Nature'!$A$5:$F$8,4,FALSE)," ")</f>
        <v xml:space="preserve"> </v>
      </c>
      <c r="L9" s="84" t="str">
        <f>IFERROR(VLOOKUP($C9,'Valeurs Règlements Nature'!$A$5:$F$8,5,FALSE)," ")</f>
        <v xml:space="preserve"> </v>
      </c>
      <c r="M9" s="84" t="str">
        <f>IFERROR(VLOOKUP($C9,'Valeurs Règlements Nature'!$A$5:$F$8,6,FALSE)," ")</f>
        <v xml:space="preserve"> </v>
      </c>
      <c r="N9" s="171" t="str">
        <f>IFERROR(VLOOKUP($C9,'Valeurs Règlements Nature'!$A$5:$G$8,7,FALSE)," ")</f>
        <v xml:space="preserve"> </v>
      </c>
      <c r="O9" s="45" t="str">
        <f t="shared" si="0"/>
        <v xml:space="preserve"> </v>
      </c>
      <c r="P9" s="44" t="str">
        <f>IF(C9=" "," ",IF(F9=" "," ",AND(F9&gt;='Valeurs Règlements Nature'!$F$17,F9&lt;=L9)))</f>
        <v xml:space="preserve"> </v>
      </c>
      <c r="Q9" s="44" t="str">
        <f>IF(G9=" "," ",AND(G9&gt;='Valeurs Règlements Nature'!$F$17,G9&lt;=M9))</f>
        <v xml:space="preserve"> </v>
      </c>
      <c r="R9" s="46" t="str">
        <f>IF(OR(C9=" ",H9=" ",ISBLANK(H9))," ",AND(H9&gt;='Valeurs Règlements Nature'!$F$17,H9&lt;=N9))</f>
        <v xml:space="preserve"> </v>
      </c>
      <c r="S9" s="328" t="str">
        <f>IF(OR(E9=" ",F9=" ")," ",IF(AND((E9&gt;=F9),'Valeurs Règlements Nature'!$F$16&gt;=ABS(E9-F9)),"OK","Faux"))</f>
        <v xml:space="preserve"> </v>
      </c>
      <c r="T9" s="328"/>
      <c r="U9" s="328" t="str">
        <f>IF(OR(F9=" ",G9=" ")," ",IF(AND((F9&gt;=G9),ABS(F9-G9)&lt;='Valeurs Règlements Nature'!$F$16,G9&gt;=5),"OK","Faux"))</f>
        <v xml:space="preserve"> </v>
      </c>
      <c r="V9" s="328"/>
      <c r="W9" s="328" t="str">
        <f>IF(OR(G9=" ",H9=" ",ISBLANK(H9))," ",IF(AND((G9&gt;=H9),'Valeurs Règlements Nature'!$F$16&gt;=ABS(G9-H9),H9&gt;=5),"OK","Faux"))</f>
        <v xml:space="preserve"> </v>
      </c>
      <c r="X9" s="328"/>
      <c r="Y9" s="96"/>
      <c r="Z9" s="97"/>
      <c r="AA9" s="97"/>
      <c r="AB9" s="97"/>
      <c r="AC9" s="97"/>
      <c r="AD9" s="97"/>
      <c r="AE9" s="98"/>
      <c r="AF9" s="99"/>
      <c r="AG9" s="100"/>
      <c r="AH9" s="100"/>
      <c r="AI9" s="101"/>
      <c r="AJ9" s="93"/>
      <c r="AK9" s="94"/>
      <c r="AL9" s="95"/>
      <c r="AM9" s="114"/>
      <c r="AN9" s="115"/>
      <c r="AO9" s="116"/>
    </row>
    <row r="10" spans="1:42" ht="20.75" customHeight="1">
      <c r="A10" s="153">
        <v>5</v>
      </c>
      <c r="B10" s="156" t="str">
        <f>IF(NOT(ISBLANK(Organisateur!B10)),Organisateur!B10," ")</f>
        <v xml:space="preserve"> </v>
      </c>
      <c r="C10" s="256" t="str">
        <f>IF(NOT(ISBLANK(Organisateur!C10)),Organisateur!C10," ")</f>
        <v xml:space="preserve"> </v>
      </c>
      <c r="D10" s="256"/>
      <c r="E10" s="211" t="str">
        <f>IF(NOT(ISBLANK(Organisateur!E10)),Organisateur!E10," ")</f>
        <v xml:space="preserve"> </v>
      </c>
      <c r="F10" s="211" t="str">
        <f>IF(NOT(ISBLANK(Organisateur!F10)),Organisateur!F10," ")</f>
        <v xml:space="preserve"> </v>
      </c>
      <c r="G10" s="211" t="str">
        <f>IF(NOT(ISBLANK(Organisateur!G10)),Organisateur!G10," ")</f>
        <v xml:space="preserve"> </v>
      </c>
      <c r="H10" s="211" t="str">
        <f>IF(NOT(ISBLANK(Organisateur!H10)),Organisateur!H10," ")</f>
        <v xml:space="preserve"> </v>
      </c>
      <c r="I10" s="19"/>
      <c r="J10" s="83" t="str">
        <f>IFERROR(VLOOKUP($C10,'Valeurs Règlements Nature'!$A$5:$F$8,3,FALSE)," ")</f>
        <v xml:space="preserve"> </v>
      </c>
      <c r="K10" s="84" t="str">
        <f>IFERROR(VLOOKUP($C10,'Valeurs Règlements Nature'!$A$5:$F$8,4,FALSE)," ")</f>
        <v xml:space="preserve"> </v>
      </c>
      <c r="L10" s="84" t="str">
        <f>IFERROR(VLOOKUP($C10,'Valeurs Règlements Nature'!$A$5:$F$8,5,FALSE)," ")</f>
        <v xml:space="preserve"> </v>
      </c>
      <c r="M10" s="84" t="str">
        <f>IFERROR(VLOOKUP($C10,'Valeurs Règlements Nature'!$A$5:$F$8,6,FALSE)," ")</f>
        <v xml:space="preserve"> </v>
      </c>
      <c r="N10" s="171" t="str">
        <f>IFERROR(VLOOKUP($C10,'Valeurs Règlements Nature'!$A$5:$G$8,7,FALSE)," ")</f>
        <v xml:space="preserve"> </v>
      </c>
      <c r="O10" s="45" t="str">
        <f t="shared" si="0"/>
        <v xml:space="preserve"> </v>
      </c>
      <c r="P10" s="44" t="str">
        <f>IF(C10=" "," ",IF(F10=" "," ",AND(F10&gt;='Valeurs Règlements Nature'!$F$17,F10&lt;=L10)))</f>
        <v xml:space="preserve"> </v>
      </c>
      <c r="Q10" s="44" t="str">
        <f>IF(G10=" "," ",AND(G10&gt;='Valeurs Règlements Nature'!$F$17,G10&lt;=M10))</f>
        <v xml:space="preserve"> </v>
      </c>
      <c r="R10" s="46" t="str">
        <f>IF(OR(C10=" ",H10=" ",ISBLANK(H10))," ",AND(H10&gt;='Valeurs Règlements Nature'!$F$17,H10&lt;=N10))</f>
        <v xml:space="preserve"> </v>
      </c>
      <c r="S10" s="328" t="str">
        <f>IF(OR(E10=" ",F10=" ")," ",IF(AND((E10&gt;=F10),'Valeurs Règlements Nature'!$F$16&gt;=ABS(E10-F10)),"OK","Faux"))</f>
        <v xml:space="preserve"> </v>
      </c>
      <c r="T10" s="328"/>
      <c r="U10" s="328" t="str">
        <f>IF(OR(F10=" ",G10=" ")," ",IF(AND((F10&gt;=G10),ABS(F10-G10)&lt;='Valeurs Règlements Nature'!$F$16,G10&gt;=5),"OK","Faux"))</f>
        <v xml:space="preserve"> </v>
      </c>
      <c r="V10" s="328"/>
      <c r="W10" s="328" t="str">
        <f>IF(OR(G10=" ",H10=" ",ISBLANK(H10))," ",IF(AND((G10&gt;=H10),'Valeurs Règlements Nature'!$F$16&gt;=ABS(G10-H10),H10&gt;=5),"OK","Faux"))</f>
        <v xml:space="preserve"> </v>
      </c>
      <c r="X10" s="328"/>
      <c r="Y10" s="96"/>
      <c r="Z10" s="97"/>
      <c r="AA10" s="97"/>
      <c r="AB10" s="97"/>
      <c r="AC10" s="97"/>
      <c r="AD10" s="97"/>
      <c r="AE10" s="98"/>
      <c r="AF10" s="99"/>
      <c r="AG10" s="100"/>
      <c r="AH10" s="100"/>
      <c r="AI10" s="101"/>
      <c r="AJ10" s="93"/>
      <c r="AK10" s="94"/>
      <c r="AL10" s="95"/>
      <c r="AM10" s="114"/>
      <c r="AN10" s="115"/>
      <c r="AO10" s="116"/>
    </row>
    <row r="11" spans="1:42" ht="20.75" customHeight="1">
      <c r="A11" s="153">
        <v>6</v>
      </c>
      <c r="B11" s="156" t="str">
        <f>IF(NOT(ISBLANK(Organisateur!B11)),Organisateur!B11," ")</f>
        <v xml:space="preserve"> </v>
      </c>
      <c r="C11" s="256" t="str">
        <f>IF(NOT(ISBLANK(Organisateur!C11)),Organisateur!C11," ")</f>
        <v xml:space="preserve"> </v>
      </c>
      <c r="D11" s="256"/>
      <c r="E11" s="211" t="str">
        <f>IF(NOT(ISBLANK(Organisateur!E11)),Organisateur!E11," ")</f>
        <v xml:space="preserve"> </v>
      </c>
      <c r="F11" s="211" t="str">
        <f>IF(NOT(ISBLANK(Organisateur!F11)),Organisateur!F11," ")</f>
        <v xml:space="preserve"> </v>
      </c>
      <c r="G11" s="211" t="str">
        <f>IF(NOT(ISBLANK(Organisateur!G11)),Organisateur!G11," ")</f>
        <v xml:space="preserve"> </v>
      </c>
      <c r="H11" s="211" t="str">
        <f>IF(NOT(ISBLANK(Organisateur!H11)),Organisateur!H11," ")</f>
        <v xml:space="preserve"> </v>
      </c>
      <c r="I11" s="19"/>
      <c r="J11" s="83" t="str">
        <f>IFERROR(VLOOKUP($C11,'Valeurs Règlements Nature'!$A$5:$F$8,3,FALSE)," ")</f>
        <v xml:space="preserve"> </v>
      </c>
      <c r="K11" s="84" t="str">
        <f>IFERROR(VLOOKUP($C11,'Valeurs Règlements Nature'!$A$5:$F$8,4,FALSE)," ")</f>
        <v xml:space="preserve"> </v>
      </c>
      <c r="L11" s="84" t="str">
        <f>IFERROR(VLOOKUP($C11,'Valeurs Règlements Nature'!$A$5:$F$8,5,FALSE)," ")</f>
        <v xml:space="preserve"> </v>
      </c>
      <c r="M11" s="84" t="str">
        <f>IFERROR(VLOOKUP($C11,'Valeurs Règlements Nature'!$A$5:$F$8,6,FALSE)," ")</f>
        <v xml:space="preserve"> </v>
      </c>
      <c r="N11" s="171" t="str">
        <f>IFERROR(VLOOKUP($C11,'Valeurs Règlements Nature'!$A$5:$G$8,7,FALSE)," ")</f>
        <v xml:space="preserve"> </v>
      </c>
      <c r="O11" s="45" t="str">
        <f t="shared" si="0"/>
        <v xml:space="preserve"> </v>
      </c>
      <c r="P11" s="44" t="str">
        <f>IF(C11=" "," ",IF(F11=" "," ",AND(F11&gt;='Valeurs Règlements Nature'!$F$17,F11&lt;=L11)))</f>
        <v xml:space="preserve"> </v>
      </c>
      <c r="Q11" s="44" t="str">
        <f>IF(G11=" "," ",AND(G11&gt;='Valeurs Règlements Nature'!$F$17,G11&lt;=M11))</f>
        <v xml:space="preserve"> </v>
      </c>
      <c r="R11" s="46" t="str">
        <f>IF(OR(C11=" ",H11=" ",ISBLANK(H11))," ",AND(H11&gt;='Valeurs Règlements Nature'!$F$17,H11&lt;=N11))</f>
        <v xml:space="preserve"> </v>
      </c>
      <c r="S11" s="328" t="str">
        <f>IF(OR(E11=" ",F11=" ")," ",IF(AND((E11&gt;=F11),'Valeurs Règlements Nature'!$F$16&gt;=ABS(E11-F11)),"OK","Faux"))</f>
        <v xml:space="preserve"> </v>
      </c>
      <c r="T11" s="328"/>
      <c r="U11" s="328" t="str">
        <f>IF(OR(F11=" ",G11=" ")," ",IF(AND((F11&gt;=G11),ABS(F11-G11)&lt;='Valeurs Règlements Nature'!$F$16,G11&gt;=5),"OK","Faux"))</f>
        <v xml:space="preserve"> </v>
      </c>
      <c r="V11" s="328"/>
      <c r="W11" s="328" t="str">
        <f>IF(OR(G11=" ",H11=" ",ISBLANK(H11))," ",IF(AND((G11&gt;=H11),'Valeurs Règlements Nature'!$F$16&gt;=ABS(G11-H11),H11&gt;=5),"OK","Faux"))</f>
        <v xml:space="preserve"> </v>
      </c>
      <c r="X11" s="328"/>
      <c r="Y11" s="96"/>
      <c r="Z11" s="97"/>
      <c r="AA11" s="97"/>
      <c r="AB11" s="97"/>
      <c r="AC11" s="97"/>
      <c r="AD11" s="97"/>
      <c r="AE11" s="98"/>
      <c r="AF11" s="99"/>
      <c r="AG11" s="100"/>
      <c r="AH11" s="100"/>
      <c r="AI11" s="101"/>
      <c r="AJ11" s="93"/>
      <c r="AK11" s="94"/>
      <c r="AL11" s="95"/>
      <c r="AM11" s="114"/>
      <c r="AN11" s="115"/>
      <c r="AO11" s="116"/>
    </row>
    <row r="12" spans="1:42" ht="20.75" customHeight="1">
      <c r="A12" s="153">
        <v>7</v>
      </c>
      <c r="B12" s="156" t="str">
        <f>IF(NOT(ISBLANK(Organisateur!B12)),Organisateur!B12," ")</f>
        <v xml:space="preserve"> </v>
      </c>
      <c r="C12" s="256" t="str">
        <f>IF(NOT(ISBLANK(Organisateur!C12)),Organisateur!C12," ")</f>
        <v xml:space="preserve"> </v>
      </c>
      <c r="D12" s="256"/>
      <c r="E12" s="211" t="str">
        <f>IF(NOT(ISBLANK(Organisateur!E12)),Organisateur!E12," ")</f>
        <v xml:space="preserve"> </v>
      </c>
      <c r="F12" s="211" t="str">
        <f>IF(NOT(ISBLANK(Organisateur!F12)),Organisateur!F12," ")</f>
        <v xml:space="preserve"> </v>
      </c>
      <c r="G12" s="211" t="str">
        <f>IF(NOT(ISBLANK(Organisateur!G12)),Organisateur!G12," ")</f>
        <v xml:space="preserve"> </v>
      </c>
      <c r="H12" s="211" t="str">
        <f>IF(NOT(ISBLANK(Organisateur!H12)),Organisateur!H12," ")</f>
        <v xml:space="preserve"> </v>
      </c>
      <c r="I12" s="19"/>
      <c r="J12" s="83" t="str">
        <f>IFERROR(VLOOKUP($C12,'Valeurs Règlements Nature'!$A$5:$F$8,3,FALSE)," ")</f>
        <v xml:space="preserve"> </v>
      </c>
      <c r="K12" s="84" t="str">
        <f>IFERROR(VLOOKUP($C12,'Valeurs Règlements Nature'!$A$5:$F$8,4,FALSE)," ")</f>
        <v xml:space="preserve"> </v>
      </c>
      <c r="L12" s="84" t="str">
        <f>IFERROR(VLOOKUP($C12,'Valeurs Règlements Nature'!$A$5:$F$8,5,FALSE)," ")</f>
        <v xml:space="preserve"> </v>
      </c>
      <c r="M12" s="84" t="str">
        <f>IFERROR(VLOOKUP($C12,'Valeurs Règlements Nature'!$A$5:$F$8,6,FALSE)," ")</f>
        <v xml:space="preserve"> </v>
      </c>
      <c r="N12" s="171" t="str">
        <f>IFERROR(VLOOKUP($C12,'Valeurs Règlements Nature'!$A$5:$G$8,7,FALSE)," ")</f>
        <v xml:space="preserve"> </v>
      </c>
      <c r="O12" s="45" t="str">
        <f t="shared" si="0"/>
        <v xml:space="preserve"> </v>
      </c>
      <c r="P12" s="44" t="str">
        <f>IF(C12=" "," ",IF(F12=" "," ",AND(F12&gt;='Valeurs Règlements Nature'!$F$17,F12&lt;=L12)))</f>
        <v xml:space="preserve"> </v>
      </c>
      <c r="Q12" s="44" t="str">
        <f>IF(G12=" "," ",AND(G12&gt;='Valeurs Règlements Nature'!$F$17,G12&lt;=M12))</f>
        <v xml:space="preserve"> </v>
      </c>
      <c r="R12" s="46" t="str">
        <f>IF(OR(C12=" ",H12=" ",ISBLANK(H12))," ",AND(H12&gt;='Valeurs Règlements Nature'!$F$17,H12&lt;=N12))</f>
        <v xml:space="preserve"> </v>
      </c>
      <c r="S12" s="328" t="str">
        <f>IF(OR(E12=" ",F12=" ")," ",IF(AND((E12&gt;=F12),'Valeurs Règlements Nature'!$F$16&gt;=ABS(E12-F12)),"OK","Faux"))</f>
        <v xml:space="preserve"> </v>
      </c>
      <c r="T12" s="328"/>
      <c r="U12" s="328" t="str">
        <f>IF(OR(F12=" ",G12=" ")," ",IF(AND((F12&gt;=G12),ABS(F12-G12)&lt;='Valeurs Règlements Nature'!$F$16,G12&gt;=5),"OK","Faux"))</f>
        <v xml:space="preserve"> </v>
      </c>
      <c r="V12" s="328"/>
      <c r="W12" s="328" t="str">
        <f>IF(OR(G12=" ",H12=" ",ISBLANK(H12))," ",IF(AND((G12&gt;=H12),'Valeurs Règlements Nature'!$F$16&gt;=ABS(G12-H12),H12&gt;=5),"OK","Faux"))</f>
        <v xml:space="preserve"> </v>
      </c>
      <c r="X12" s="328"/>
      <c r="Y12" s="96"/>
      <c r="Z12" s="97"/>
      <c r="AA12" s="97"/>
      <c r="AB12" s="97"/>
      <c r="AC12" s="97"/>
      <c r="AD12" s="97"/>
      <c r="AE12" s="98"/>
      <c r="AF12" s="99"/>
      <c r="AG12" s="100"/>
      <c r="AH12" s="100"/>
      <c r="AI12" s="101"/>
      <c r="AJ12" s="93"/>
      <c r="AK12" s="94"/>
      <c r="AL12" s="95"/>
      <c r="AM12" s="114"/>
      <c r="AN12" s="115"/>
      <c r="AO12" s="116"/>
    </row>
    <row r="13" spans="1:42" ht="20.75" customHeight="1">
      <c r="A13" s="153">
        <v>8</v>
      </c>
      <c r="B13" s="156" t="str">
        <f>IF(NOT(ISBLANK(Organisateur!B13)),Organisateur!B13," ")</f>
        <v xml:space="preserve"> </v>
      </c>
      <c r="C13" s="256" t="str">
        <f>IF(NOT(ISBLANK(Organisateur!C13)),Organisateur!C13," ")</f>
        <v xml:space="preserve"> </v>
      </c>
      <c r="D13" s="256"/>
      <c r="E13" s="211" t="str">
        <f>IF(NOT(ISBLANK(Organisateur!E13)),Organisateur!E13," ")</f>
        <v xml:space="preserve"> </v>
      </c>
      <c r="F13" s="211" t="str">
        <f>IF(NOT(ISBLANK(Organisateur!F13)),Organisateur!F13," ")</f>
        <v xml:space="preserve"> </v>
      </c>
      <c r="G13" s="211" t="str">
        <f>IF(NOT(ISBLANK(Organisateur!G13)),Organisateur!G13," ")</f>
        <v xml:space="preserve"> </v>
      </c>
      <c r="H13" s="211" t="str">
        <f>IF(NOT(ISBLANK(Organisateur!H13)),Organisateur!H13," ")</f>
        <v xml:space="preserve"> </v>
      </c>
      <c r="I13" s="19"/>
      <c r="J13" s="83" t="str">
        <f>IFERROR(VLOOKUP($C13,'Valeurs Règlements Nature'!$A$5:$F$8,3,FALSE)," ")</f>
        <v xml:space="preserve"> </v>
      </c>
      <c r="K13" s="84" t="str">
        <f>IFERROR(VLOOKUP($C13,'Valeurs Règlements Nature'!$A$5:$F$8,4,FALSE)," ")</f>
        <v xml:space="preserve"> </v>
      </c>
      <c r="L13" s="84" t="str">
        <f>IFERROR(VLOOKUP($C13,'Valeurs Règlements Nature'!$A$5:$F$8,5,FALSE)," ")</f>
        <v xml:space="preserve"> </v>
      </c>
      <c r="M13" s="84" t="str">
        <f>IFERROR(VLOOKUP($C13,'Valeurs Règlements Nature'!$A$5:$F$8,6,FALSE)," ")</f>
        <v xml:space="preserve"> </v>
      </c>
      <c r="N13" s="171" t="str">
        <f>IFERROR(VLOOKUP($C13,'Valeurs Règlements Nature'!$A$5:$G$8,7,FALSE)," ")</f>
        <v xml:space="preserve"> </v>
      </c>
      <c r="O13" s="45" t="str">
        <f t="shared" si="0"/>
        <v xml:space="preserve"> </v>
      </c>
      <c r="P13" s="44" t="str">
        <f>IF(C13=" "," ",IF(F13=" "," ",AND(F13&gt;='Valeurs Règlements Nature'!$F$17,F13&lt;=L13)))</f>
        <v xml:space="preserve"> </v>
      </c>
      <c r="Q13" s="44" t="str">
        <f>IF(G13=" "," ",AND(G13&gt;='Valeurs Règlements Nature'!$F$17,G13&lt;=M13))</f>
        <v xml:space="preserve"> </v>
      </c>
      <c r="R13" s="46" t="str">
        <f>IF(OR(C13=" ",H13=" ",ISBLANK(H13))," ",AND(H13&gt;='Valeurs Règlements Nature'!$F$17,H13&lt;=N13))</f>
        <v xml:space="preserve"> </v>
      </c>
      <c r="S13" s="328" t="str">
        <f>IF(OR(E13=" ",F13=" ")," ",IF(AND((E13&gt;=F13),'Valeurs Règlements Nature'!$F$16&gt;=ABS(E13-F13)),"OK","Faux"))</f>
        <v xml:space="preserve"> </v>
      </c>
      <c r="T13" s="328"/>
      <c r="U13" s="328" t="str">
        <f>IF(OR(F13=" ",G13=" ")," ",IF(AND((F13&gt;=G13),ABS(F13-G13)&lt;='Valeurs Règlements Nature'!$F$16,G13&gt;=5),"OK","Faux"))</f>
        <v xml:space="preserve"> </v>
      </c>
      <c r="V13" s="328"/>
      <c r="W13" s="328" t="str">
        <f>IF(OR(G13=" ",H13=" ",ISBLANK(H13))," ",IF(AND((G13&gt;=H13),'Valeurs Règlements Nature'!$F$16&gt;=ABS(G13-H13),H13&gt;=5),"OK","Faux"))</f>
        <v xml:space="preserve"> </v>
      </c>
      <c r="X13" s="328"/>
      <c r="Y13" s="96"/>
      <c r="Z13" s="97"/>
      <c r="AA13" s="97"/>
      <c r="AB13" s="97"/>
      <c r="AC13" s="97"/>
      <c r="AD13" s="97"/>
      <c r="AE13" s="98"/>
      <c r="AF13" s="99"/>
      <c r="AG13" s="100"/>
      <c r="AH13" s="100"/>
      <c r="AI13" s="101"/>
      <c r="AJ13" s="93"/>
      <c r="AK13" s="94"/>
      <c r="AL13" s="95"/>
      <c r="AM13" s="114"/>
      <c r="AN13" s="115"/>
      <c r="AO13" s="116"/>
    </row>
    <row r="14" spans="1:42" ht="20.75" customHeight="1">
      <c r="A14" s="153">
        <v>9</v>
      </c>
      <c r="B14" s="156" t="str">
        <f>IF(NOT(ISBLANK(Organisateur!B14)),Organisateur!B14," ")</f>
        <v xml:space="preserve"> </v>
      </c>
      <c r="C14" s="256" t="str">
        <f>IF(NOT(ISBLANK(Organisateur!C14)),Organisateur!C14," ")</f>
        <v xml:space="preserve"> </v>
      </c>
      <c r="D14" s="256"/>
      <c r="E14" s="211" t="str">
        <f>IF(NOT(ISBLANK(Organisateur!E14)),Organisateur!E14," ")</f>
        <v xml:space="preserve"> </v>
      </c>
      <c r="F14" s="211" t="str">
        <f>IF(NOT(ISBLANK(Organisateur!F14)),Organisateur!F14," ")</f>
        <v xml:space="preserve"> </v>
      </c>
      <c r="G14" s="211" t="str">
        <f>IF(NOT(ISBLANK(Organisateur!G14)),Organisateur!G14," ")</f>
        <v xml:space="preserve"> </v>
      </c>
      <c r="H14" s="211" t="str">
        <f>IF(NOT(ISBLANK(Organisateur!H14)),Organisateur!H14," ")</f>
        <v xml:space="preserve"> </v>
      </c>
      <c r="I14" s="19"/>
      <c r="J14" s="83" t="str">
        <f>IFERROR(VLOOKUP($C14,'Valeurs Règlements Nature'!$A$5:$F$8,3,FALSE)," ")</f>
        <v xml:space="preserve"> </v>
      </c>
      <c r="K14" s="84" t="str">
        <f>IFERROR(VLOOKUP($C14,'Valeurs Règlements Nature'!$A$5:$F$8,4,FALSE)," ")</f>
        <v xml:space="preserve"> </v>
      </c>
      <c r="L14" s="84" t="str">
        <f>IFERROR(VLOOKUP($C14,'Valeurs Règlements Nature'!$A$5:$F$8,5,FALSE)," ")</f>
        <v xml:space="preserve"> </v>
      </c>
      <c r="M14" s="84" t="str">
        <f>IFERROR(VLOOKUP($C14,'Valeurs Règlements Nature'!$A$5:$F$8,6,FALSE)," ")</f>
        <v xml:space="preserve"> </v>
      </c>
      <c r="N14" s="171" t="str">
        <f>IFERROR(VLOOKUP($C14,'Valeurs Règlements Nature'!$A$5:$G$8,7,FALSE)," ")</f>
        <v xml:space="preserve"> </v>
      </c>
      <c r="O14" s="45" t="str">
        <f t="shared" si="0"/>
        <v xml:space="preserve"> </v>
      </c>
      <c r="P14" s="44" t="str">
        <f>IF(C14=" "," ",IF(F14=" "," ",AND(F14&gt;='Valeurs Règlements Nature'!$F$17,F14&lt;=L14)))</f>
        <v xml:space="preserve"> </v>
      </c>
      <c r="Q14" s="44" t="str">
        <f>IF(G14=" "," ",AND(G14&gt;='Valeurs Règlements Nature'!$F$17,G14&lt;=M14))</f>
        <v xml:space="preserve"> </v>
      </c>
      <c r="R14" s="46" t="str">
        <f>IF(OR(C14=" ",H14=" ",ISBLANK(H14))," ",AND(H14&gt;='Valeurs Règlements Nature'!$F$17,H14&lt;=N14))</f>
        <v xml:space="preserve"> </v>
      </c>
      <c r="S14" s="328" t="str">
        <f>IF(OR(E14=" ",F14=" ")," ",IF(AND((E14&gt;=F14),'Valeurs Règlements Nature'!$F$16&gt;=ABS(E14-F14)),"OK","Faux"))</f>
        <v xml:space="preserve"> </v>
      </c>
      <c r="T14" s="328"/>
      <c r="U14" s="328" t="str">
        <f>IF(OR(F14=" ",G14=" ")," ",IF(AND((F14&gt;=G14),ABS(F14-G14)&lt;='Valeurs Règlements Nature'!$F$16,G14&gt;=5),"OK","Faux"))</f>
        <v xml:space="preserve"> </v>
      </c>
      <c r="V14" s="328"/>
      <c r="W14" s="328" t="str">
        <f>IF(OR(G14=" ",H14=" ",ISBLANK(H14))," ",IF(AND((G14&gt;=H14),'Valeurs Règlements Nature'!$F$16&gt;=ABS(G14-H14),H14&gt;=5),"OK","Faux"))</f>
        <v xml:space="preserve"> </v>
      </c>
      <c r="X14" s="328"/>
      <c r="Y14" s="96"/>
      <c r="Z14" s="97"/>
      <c r="AA14" s="97"/>
      <c r="AB14" s="97"/>
      <c r="AC14" s="97"/>
      <c r="AD14" s="97"/>
      <c r="AE14" s="98"/>
      <c r="AF14" s="99"/>
      <c r="AG14" s="100"/>
      <c r="AH14" s="100"/>
      <c r="AI14" s="101"/>
      <c r="AJ14" s="93"/>
      <c r="AK14" s="94"/>
      <c r="AL14" s="95"/>
      <c r="AM14" s="114"/>
      <c r="AN14" s="115"/>
      <c r="AO14" s="116"/>
    </row>
    <row r="15" spans="1:42" ht="20.75" customHeight="1">
      <c r="A15" s="153">
        <v>10</v>
      </c>
      <c r="B15" s="156" t="str">
        <f>IF(NOT(ISBLANK(Organisateur!B15)),Organisateur!B15," ")</f>
        <v xml:space="preserve"> </v>
      </c>
      <c r="C15" s="256" t="str">
        <f>IF(NOT(ISBLANK(Organisateur!C15)),Organisateur!C15," ")</f>
        <v xml:space="preserve"> </v>
      </c>
      <c r="D15" s="256"/>
      <c r="E15" s="211" t="str">
        <f>IF(NOT(ISBLANK(Organisateur!E15)),Organisateur!E15," ")</f>
        <v xml:space="preserve"> </v>
      </c>
      <c r="F15" s="211" t="str">
        <f>IF(NOT(ISBLANK(Organisateur!F15)),Organisateur!F15," ")</f>
        <v xml:space="preserve"> </v>
      </c>
      <c r="G15" s="211" t="str">
        <f>IF(NOT(ISBLANK(Organisateur!G15)),Organisateur!G15," ")</f>
        <v xml:space="preserve"> </v>
      </c>
      <c r="H15" s="211" t="str">
        <f>IF(NOT(ISBLANK(Organisateur!H15)),Organisateur!H15," ")</f>
        <v xml:space="preserve"> </v>
      </c>
      <c r="I15" s="19"/>
      <c r="J15" s="83" t="str">
        <f>IFERROR(VLOOKUP($C15,'Valeurs Règlements Nature'!$A$5:$F$8,3,FALSE)," ")</f>
        <v xml:space="preserve"> </v>
      </c>
      <c r="K15" s="84" t="str">
        <f>IFERROR(VLOOKUP($C15,'Valeurs Règlements Nature'!$A$5:$F$8,4,FALSE)," ")</f>
        <v xml:space="preserve"> </v>
      </c>
      <c r="L15" s="84" t="str">
        <f>IFERROR(VLOOKUP($C15,'Valeurs Règlements Nature'!$A$5:$F$8,5,FALSE)," ")</f>
        <v xml:space="preserve"> </v>
      </c>
      <c r="M15" s="84" t="str">
        <f>IFERROR(VLOOKUP($C15,'Valeurs Règlements Nature'!$A$5:$F$8,6,FALSE)," ")</f>
        <v xml:space="preserve"> </v>
      </c>
      <c r="N15" s="171" t="str">
        <f>IFERROR(VLOOKUP($C15,'Valeurs Règlements Nature'!$A$5:$G$8,7,FALSE)," ")</f>
        <v xml:space="preserve"> </v>
      </c>
      <c r="O15" s="45" t="str">
        <f t="shared" si="0"/>
        <v xml:space="preserve"> </v>
      </c>
      <c r="P15" s="44" t="str">
        <f>IF(C15=" "," ",IF(F15=" "," ",AND(F15&gt;='Valeurs Règlements Nature'!$F$17,F15&lt;=L15)))</f>
        <v xml:space="preserve"> </v>
      </c>
      <c r="Q15" s="44" t="str">
        <f>IF(G15=" "," ",AND(G15&gt;='Valeurs Règlements Nature'!$F$17,G15&lt;=M15))</f>
        <v xml:space="preserve"> </v>
      </c>
      <c r="R15" s="46" t="str">
        <f>IF(OR(C15=" ",H15=" ",ISBLANK(H15))," ",AND(H15&gt;='Valeurs Règlements Nature'!$F$17,H15&lt;=N15))</f>
        <v xml:space="preserve"> </v>
      </c>
      <c r="S15" s="328" t="str">
        <f>IF(OR(E15=" ",F15=" ")," ",IF(AND((E15&gt;=F15),'Valeurs Règlements Nature'!$F$16&gt;=ABS(E15-F15)),"OK","Faux"))</f>
        <v xml:space="preserve"> </v>
      </c>
      <c r="T15" s="328"/>
      <c r="U15" s="328" t="str">
        <f>IF(OR(F15=" ",G15=" ")," ",IF(AND((F15&gt;=G15),ABS(F15-G15)&lt;='Valeurs Règlements Nature'!$F$16,G15&gt;=5),"OK","Faux"))</f>
        <v xml:space="preserve"> </v>
      </c>
      <c r="V15" s="328"/>
      <c r="W15" s="328" t="str">
        <f>IF(OR(G15=" ",H15=" ",ISBLANK(H15))," ",IF(AND((G15&gt;=H15),'Valeurs Règlements Nature'!$F$16&gt;=ABS(G15-H15),H15&gt;=5),"OK","Faux"))</f>
        <v xml:space="preserve"> </v>
      </c>
      <c r="X15" s="328"/>
      <c r="Y15" s="96"/>
      <c r="Z15" s="97"/>
      <c r="AA15" s="97"/>
      <c r="AB15" s="97"/>
      <c r="AC15" s="97"/>
      <c r="AD15" s="97"/>
      <c r="AE15" s="98"/>
      <c r="AF15" s="99"/>
      <c r="AG15" s="100"/>
      <c r="AH15" s="100"/>
      <c r="AI15" s="101"/>
      <c r="AJ15" s="93"/>
      <c r="AK15" s="94"/>
      <c r="AL15" s="95"/>
      <c r="AM15" s="114"/>
      <c r="AN15" s="115"/>
      <c r="AO15" s="116"/>
    </row>
    <row r="16" spans="1:42" ht="20.75" customHeight="1">
      <c r="A16" s="153">
        <v>11</v>
      </c>
      <c r="B16" s="156" t="str">
        <f>IF(NOT(ISBLANK(Organisateur!B16)),Organisateur!B16," ")</f>
        <v xml:space="preserve"> </v>
      </c>
      <c r="C16" s="256" t="str">
        <f>IF(NOT(ISBLANK(Organisateur!C16)),Organisateur!C16," ")</f>
        <v xml:space="preserve"> </v>
      </c>
      <c r="D16" s="256"/>
      <c r="E16" s="211" t="str">
        <f>IF(NOT(ISBLANK(Organisateur!E16)),Organisateur!E16," ")</f>
        <v xml:space="preserve"> </v>
      </c>
      <c r="F16" s="211" t="str">
        <f>IF(NOT(ISBLANK(Organisateur!F16)),Organisateur!F16," ")</f>
        <v xml:space="preserve"> </v>
      </c>
      <c r="G16" s="211" t="str">
        <f>IF(NOT(ISBLANK(Organisateur!G16)),Organisateur!G16," ")</f>
        <v xml:space="preserve"> </v>
      </c>
      <c r="H16" s="211" t="str">
        <f>IF(NOT(ISBLANK(Organisateur!H16)),Organisateur!H16," ")</f>
        <v xml:space="preserve"> </v>
      </c>
      <c r="I16" s="19"/>
      <c r="J16" s="83" t="str">
        <f>IFERROR(VLOOKUP($C16,'Valeurs Règlements Nature'!$A$5:$F$8,3,FALSE)," ")</f>
        <v xml:space="preserve"> </v>
      </c>
      <c r="K16" s="84" t="str">
        <f>IFERROR(VLOOKUP($C16,'Valeurs Règlements Nature'!$A$5:$F$8,4,FALSE)," ")</f>
        <v xml:space="preserve"> </v>
      </c>
      <c r="L16" s="84" t="str">
        <f>IFERROR(VLOOKUP($C16,'Valeurs Règlements Nature'!$A$5:$F$8,5,FALSE)," ")</f>
        <v xml:space="preserve"> </v>
      </c>
      <c r="M16" s="84" t="str">
        <f>IFERROR(VLOOKUP($C16,'Valeurs Règlements Nature'!$A$5:$F$8,6,FALSE)," ")</f>
        <v xml:space="preserve"> </v>
      </c>
      <c r="N16" s="171" t="str">
        <f>IFERROR(VLOOKUP($C16,'Valeurs Règlements Nature'!$A$5:$G$8,7,FALSE)," ")</f>
        <v xml:space="preserve"> </v>
      </c>
      <c r="O16" s="45" t="str">
        <f t="shared" si="0"/>
        <v xml:space="preserve"> </v>
      </c>
      <c r="P16" s="44" t="str">
        <f>IF(C16=" "," ",IF(F16=" "," ",AND(F16&gt;='Valeurs Règlements Nature'!$F$17,F16&lt;=L16)))</f>
        <v xml:space="preserve"> </v>
      </c>
      <c r="Q16" s="44" t="str">
        <f>IF(G16=" "," ",AND(G16&gt;='Valeurs Règlements Nature'!$F$17,G16&lt;=M16))</f>
        <v xml:space="preserve"> </v>
      </c>
      <c r="R16" s="46" t="str">
        <f>IF(OR(C16=" ",H16=" ",ISBLANK(H16))," ",AND(H16&gt;='Valeurs Règlements Nature'!$F$17,H16&lt;=N16))</f>
        <v xml:space="preserve"> </v>
      </c>
      <c r="S16" s="328" t="str">
        <f>IF(OR(E16=" ",F16=" ")," ",IF(AND((E16&gt;=F16),'Valeurs Règlements Nature'!$F$16&gt;=ABS(E16-F16)),"OK","Faux"))</f>
        <v xml:space="preserve"> </v>
      </c>
      <c r="T16" s="328"/>
      <c r="U16" s="328" t="str">
        <f>IF(OR(F16=" ",G16=" ")," ",IF(AND((F16&gt;=G16),ABS(F16-G16)&lt;='Valeurs Règlements Nature'!$F$16,G16&gt;=5),"OK","Faux"))</f>
        <v xml:space="preserve"> </v>
      </c>
      <c r="V16" s="328"/>
      <c r="W16" s="328" t="str">
        <f>IF(OR(G16=" ",H16=" ",ISBLANK(H16))," ",IF(AND((G16&gt;=H16),'Valeurs Règlements Nature'!$F$16&gt;=ABS(G16-H16),H16&gt;=5),"OK","Faux"))</f>
        <v xml:space="preserve"> </v>
      </c>
      <c r="X16" s="328"/>
      <c r="Y16" s="96"/>
      <c r="Z16" s="97"/>
      <c r="AA16" s="97"/>
      <c r="AB16" s="97"/>
      <c r="AC16" s="97"/>
      <c r="AD16" s="97"/>
      <c r="AE16" s="98"/>
      <c r="AF16" s="99"/>
      <c r="AG16" s="100"/>
      <c r="AH16" s="100"/>
      <c r="AI16" s="101"/>
      <c r="AJ16" s="93"/>
      <c r="AK16" s="94"/>
      <c r="AL16" s="95"/>
      <c r="AM16" s="114"/>
      <c r="AN16" s="115"/>
      <c r="AO16" s="116"/>
    </row>
    <row r="17" spans="1:211" ht="20.75" customHeight="1">
      <c r="A17" s="153">
        <v>12</v>
      </c>
      <c r="B17" s="156" t="str">
        <f>IF(NOT(ISBLANK(Organisateur!B17)),Organisateur!B17," ")</f>
        <v xml:space="preserve"> </v>
      </c>
      <c r="C17" s="256" t="str">
        <f>IF(NOT(ISBLANK(Organisateur!C17)),Organisateur!C17," ")</f>
        <v xml:space="preserve"> </v>
      </c>
      <c r="D17" s="256"/>
      <c r="E17" s="211" t="str">
        <f>IF(NOT(ISBLANK(Organisateur!E17)),Organisateur!E17," ")</f>
        <v xml:space="preserve"> </v>
      </c>
      <c r="F17" s="211" t="str">
        <f>IF(NOT(ISBLANK(Organisateur!F17)),Organisateur!F17," ")</f>
        <v xml:space="preserve"> </v>
      </c>
      <c r="G17" s="211" t="str">
        <f>IF(NOT(ISBLANK(Organisateur!G17)),Organisateur!G17," ")</f>
        <v xml:space="preserve"> </v>
      </c>
      <c r="H17" s="211" t="str">
        <f>IF(NOT(ISBLANK(Organisateur!H17)),Organisateur!H17," ")</f>
        <v xml:space="preserve"> </v>
      </c>
      <c r="I17" s="19"/>
      <c r="J17" s="83" t="str">
        <f>IFERROR(VLOOKUP($C17,'Valeurs Règlements Nature'!$A$5:$F$8,3,FALSE)," ")</f>
        <v xml:space="preserve"> </v>
      </c>
      <c r="K17" s="84" t="str">
        <f>IFERROR(VLOOKUP($C17,'Valeurs Règlements Nature'!$A$5:$F$8,4,FALSE)," ")</f>
        <v xml:space="preserve"> </v>
      </c>
      <c r="L17" s="84" t="str">
        <f>IFERROR(VLOOKUP($C17,'Valeurs Règlements Nature'!$A$5:$F$8,5,FALSE)," ")</f>
        <v xml:space="preserve"> </v>
      </c>
      <c r="M17" s="84" t="str">
        <f>IFERROR(VLOOKUP($C17,'Valeurs Règlements Nature'!$A$5:$F$8,6,FALSE)," ")</f>
        <v xml:space="preserve"> </v>
      </c>
      <c r="N17" s="171" t="str">
        <f>IFERROR(VLOOKUP($C17,'Valeurs Règlements Nature'!$A$5:$G$8,7,FALSE)," ")</f>
        <v xml:space="preserve"> </v>
      </c>
      <c r="O17" s="45" t="str">
        <f t="shared" si="0"/>
        <v xml:space="preserve"> </v>
      </c>
      <c r="P17" s="44" t="str">
        <f>IF(C17=" "," ",IF(F17=" "," ",AND(F17&gt;='Valeurs Règlements Nature'!$F$17,F17&lt;=L17)))</f>
        <v xml:space="preserve"> </v>
      </c>
      <c r="Q17" s="44" t="str">
        <f>IF(G17=" "," ",AND(G17&gt;='Valeurs Règlements Nature'!$F$17,G17&lt;=M17))</f>
        <v xml:space="preserve"> </v>
      </c>
      <c r="R17" s="46" t="str">
        <f>IF(OR(C17=" ",H17=" ",ISBLANK(H17))," ",AND(H17&gt;='Valeurs Règlements Nature'!$F$17,H17&lt;=N17))</f>
        <v xml:space="preserve"> </v>
      </c>
      <c r="S17" s="328" t="str">
        <f>IF(OR(E17=" ",F17=" ")," ",IF(AND((E17&gt;=F17),'Valeurs Règlements Nature'!$F$16&gt;=ABS(E17-F17)),"OK","Faux"))</f>
        <v xml:space="preserve"> </v>
      </c>
      <c r="T17" s="328"/>
      <c r="U17" s="328" t="str">
        <f>IF(OR(F17=" ",G17=" ")," ",IF(AND((F17&gt;=G17),ABS(F17-G17)&lt;='Valeurs Règlements Nature'!$F$16,G17&gt;=5),"OK","Faux"))</f>
        <v xml:space="preserve"> </v>
      </c>
      <c r="V17" s="328"/>
      <c r="W17" s="328" t="str">
        <f>IF(OR(G17=" ",H17=" ",ISBLANK(H17))," ",IF(AND((G17&gt;=H17),'Valeurs Règlements Nature'!$F$16&gt;=ABS(G17-H17),H17&gt;=5),"OK","Faux"))</f>
        <v xml:space="preserve"> </v>
      </c>
      <c r="X17" s="328"/>
      <c r="Y17" s="96"/>
      <c r="Z17" s="97"/>
      <c r="AA17" s="97"/>
      <c r="AB17" s="97"/>
      <c r="AC17" s="97"/>
      <c r="AD17" s="97"/>
      <c r="AE17" s="98"/>
      <c r="AF17" s="99"/>
      <c r="AG17" s="100"/>
      <c r="AH17" s="100"/>
      <c r="AI17" s="101"/>
      <c r="AJ17" s="93"/>
      <c r="AK17" s="94"/>
      <c r="AL17" s="95"/>
      <c r="AM17" s="114"/>
      <c r="AN17" s="115"/>
      <c r="AO17" s="116"/>
    </row>
    <row r="18" spans="1:211" ht="20.75" customHeight="1">
      <c r="A18" s="153">
        <v>13</v>
      </c>
      <c r="B18" s="156" t="str">
        <f>IF(NOT(ISBLANK(Organisateur!B18)),Organisateur!B18," ")</f>
        <v xml:space="preserve"> </v>
      </c>
      <c r="C18" s="256" t="str">
        <f>IF(NOT(ISBLANK(Organisateur!C18)),Organisateur!C18," ")</f>
        <v xml:space="preserve"> </v>
      </c>
      <c r="D18" s="256"/>
      <c r="E18" s="211" t="str">
        <f>IF(NOT(ISBLANK(Organisateur!E18)),Organisateur!E18," ")</f>
        <v xml:space="preserve"> </v>
      </c>
      <c r="F18" s="211" t="str">
        <f>IF(NOT(ISBLANK(Organisateur!F18)),Organisateur!F18," ")</f>
        <v xml:space="preserve"> </v>
      </c>
      <c r="G18" s="211" t="str">
        <f>IF(NOT(ISBLANK(Organisateur!G18)),Organisateur!G18," ")</f>
        <v xml:space="preserve"> </v>
      </c>
      <c r="H18" s="211" t="str">
        <f>IF(NOT(ISBLANK(Organisateur!H18)),Organisateur!H18," ")</f>
        <v xml:space="preserve"> </v>
      </c>
      <c r="I18" s="19"/>
      <c r="J18" s="83" t="str">
        <f>IFERROR(VLOOKUP($C18,'Valeurs Règlements Nature'!$A$5:$F$8,3,FALSE)," ")</f>
        <v xml:space="preserve"> </v>
      </c>
      <c r="K18" s="84" t="str">
        <f>IFERROR(VLOOKUP($C18,'Valeurs Règlements Nature'!$A$5:$F$8,4,FALSE)," ")</f>
        <v xml:space="preserve"> </v>
      </c>
      <c r="L18" s="84" t="str">
        <f>IFERROR(VLOOKUP($C18,'Valeurs Règlements Nature'!$A$5:$F$8,5,FALSE)," ")</f>
        <v xml:space="preserve"> </v>
      </c>
      <c r="M18" s="84" t="str">
        <f>IFERROR(VLOOKUP($C18,'Valeurs Règlements Nature'!$A$5:$F$8,6,FALSE)," ")</f>
        <v xml:space="preserve"> </v>
      </c>
      <c r="N18" s="171" t="str">
        <f>IFERROR(VLOOKUP($C18,'Valeurs Règlements Nature'!$A$5:$G$8,7,FALSE)," ")</f>
        <v xml:space="preserve"> </v>
      </c>
      <c r="O18" s="45" t="str">
        <f t="shared" si="0"/>
        <v xml:space="preserve"> </v>
      </c>
      <c r="P18" s="44" t="str">
        <f>IF(C18=" "," ",IF(F18=" "," ",AND(F18&gt;='Valeurs Règlements Nature'!$F$17,F18&lt;=L18)))</f>
        <v xml:space="preserve"> </v>
      </c>
      <c r="Q18" s="44" t="str">
        <f>IF(G18=" "," ",AND(G18&gt;='Valeurs Règlements Nature'!$F$17,G18&lt;=M18))</f>
        <v xml:space="preserve"> </v>
      </c>
      <c r="R18" s="46" t="str">
        <f>IF(OR(C18=" ",H18=" ",ISBLANK(H18))," ",AND(H18&gt;='Valeurs Règlements Nature'!$F$17,H18&lt;=N18))</f>
        <v xml:space="preserve"> </v>
      </c>
      <c r="S18" s="328" t="str">
        <f>IF(OR(E18=" ",F18=" ")," ",IF(AND((E18&gt;=F18),'Valeurs Règlements Nature'!$F$16&gt;=ABS(E18-F18)),"OK","Faux"))</f>
        <v xml:space="preserve"> </v>
      </c>
      <c r="T18" s="328"/>
      <c r="U18" s="328" t="str">
        <f>IF(OR(F18=" ",G18=" ")," ",IF(AND((F18&gt;=G18),ABS(F18-G18)&lt;='Valeurs Règlements Nature'!$F$16,G18&gt;=5),"OK","Faux"))</f>
        <v xml:space="preserve"> </v>
      </c>
      <c r="V18" s="328"/>
      <c r="W18" s="328" t="str">
        <f>IF(OR(G18=" ",H18=" ",ISBLANK(H18))," ",IF(AND((G18&gt;=H18),'Valeurs Règlements Nature'!$F$16&gt;=ABS(G18-H18),H18&gt;=5),"OK","Faux"))</f>
        <v xml:space="preserve"> </v>
      </c>
      <c r="X18" s="328"/>
      <c r="Y18" s="96"/>
      <c r="Z18" s="97"/>
      <c r="AA18" s="97"/>
      <c r="AB18" s="97"/>
      <c r="AC18" s="97"/>
      <c r="AD18" s="97"/>
      <c r="AE18" s="98"/>
      <c r="AF18" s="99"/>
      <c r="AG18" s="100"/>
      <c r="AH18" s="100"/>
      <c r="AI18" s="101"/>
      <c r="AJ18" s="93"/>
      <c r="AK18" s="94"/>
      <c r="AL18" s="95"/>
      <c r="AM18" s="114"/>
      <c r="AN18" s="115"/>
      <c r="AO18" s="116"/>
    </row>
    <row r="19" spans="1:211" ht="20.75" customHeight="1">
      <c r="A19" s="153">
        <v>14</v>
      </c>
      <c r="B19" s="156" t="str">
        <f>IF(NOT(ISBLANK(Organisateur!B19)),Organisateur!B19," ")</f>
        <v xml:space="preserve"> </v>
      </c>
      <c r="C19" s="256" t="str">
        <f>IF(NOT(ISBLANK(Organisateur!C19)),Organisateur!C19," ")</f>
        <v xml:space="preserve"> </v>
      </c>
      <c r="D19" s="256"/>
      <c r="E19" s="211" t="str">
        <f>IF(NOT(ISBLANK(Organisateur!E19)),Organisateur!E19," ")</f>
        <v xml:space="preserve"> </v>
      </c>
      <c r="F19" s="211" t="str">
        <f>IF(NOT(ISBLANK(Organisateur!F19)),Organisateur!F19," ")</f>
        <v xml:space="preserve"> </v>
      </c>
      <c r="G19" s="211" t="str">
        <f>IF(NOT(ISBLANK(Organisateur!G19)),Organisateur!G19," ")</f>
        <v xml:space="preserve"> </v>
      </c>
      <c r="H19" s="211" t="str">
        <f>IF(NOT(ISBLANK(Organisateur!H19)),Organisateur!H19," ")</f>
        <v xml:space="preserve"> </v>
      </c>
      <c r="I19" s="19"/>
      <c r="J19" s="83" t="str">
        <f>IFERROR(VLOOKUP($C19,'Valeurs Règlements Nature'!$A$5:$F$8,3,FALSE)," ")</f>
        <v xml:space="preserve"> </v>
      </c>
      <c r="K19" s="84" t="str">
        <f>IFERROR(VLOOKUP($C19,'Valeurs Règlements Nature'!$A$5:$F$8,4,FALSE)," ")</f>
        <v xml:space="preserve"> </v>
      </c>
      <c r="L19" s="84" t="str">
        <f>IFERROR(VLOOKUP($C19,'Valeurs Règlements Nature'!$A$5:$F$8,5,FALSE)," ")</f>
        <v xml:space="preserve"> </v>
      </c>
      <c r="M19" s="84" t="str">
        <f>IFERROR(VLOOKUP($C19,'Valeurs Règlements Nature'!$A$5:$F$8,6,FALSE)," ")</f>
        <v xml:space="preserve"> </v>
      </c>
      <c r="N19" s="171" t="str">
        <f>IFERROR(VLOOKUP($C19,'Valeurs Règlements Nature'!$A$5:$G$8,7,FALSE)," ")</f>
        <v xml:space="preserve"> </v>
      </c>
      <c r="O19" s="45" t="str">
        <f t="shared" si="0"/>
        <v xml:space="preserve"> </v>
      </c>
      <c r="P19" s="44" t="str">
        <f>IF(C19=" "," ",IF(F19=" "," ",AND(F19&gt;='Valeurs Règlements Nature'!$F$17,F19&lt;=L19)))</f>
        <v xml:space="preserve"> </v>
      </c>
      <c r="Q19" s="44" t="str">
        <f>IF(G19=" "," ",AND(G19&gt;='Valeurs Règlements Nature'!$F$17,G19&lt;=M19))</f>
        <v xml:space="preserve"> </v>
      </c>
      <c r="R19" s="46" t="str">
        <f>IF(OR(C19=" ",H19=" ",ISBLANK(H19))," ",AND(H19&gt;='Valeurs Règlements Nature'!$F$17,H19&lt;=N19))</f>
        <v xml:space="preserve"> </v>
      </c>
      <c r="S19" s="328" t="str">
        <f>IF(OR(E19=" ",F19=" ")," ",IF(AND((E19&gt;=F19),'Valeurs Règlements Nature'!$F$16&gt;=ABS(E19-F19)),"OK","Faux"))</f>
        <v xml:space="preserve"> </v>
      </c>
      <c r="T19" s="328"/>
      <c r="U19" s="328" t="str">
        <f>IF(OR(F19=" ",G19=" ")," ",IF(AND((F19&gt;=G19),ABS(F19-G19)&lt;='Valeurs Règlements Nature'!$F$16,G19&gt;=5),"OK","Faux"))</f>
        <v xml:space="preserve"> </v>
      </c>
      <c r="V19" s="328"/>
      <c r="W19" s="328" t="str">
        <f>IF(OR(G19=" ",H19=" ",ISBLANK(H19))," ",IF(AND((G19&gt;=H19),'Valeurs Règlements Nature'!$F$16&gt;=ABS(G19-H19),H19&gt;=5),"OK","Faux"))</f>
        <v xml:space="preserve"> </v>
      </c>
      <c r="X19" s="328"/>
      <c r="Y19" s="96"/>
      <c r="Z19" s="97"/>
      <c r="AA19" s="97"/>
      <c r="AB19" s="97"/>
      <c r="AC19" s="97"/>
      <c r="AD19" s="97"/>
      <c r="AE19" s="98"/>
      <c r="AF19" s="99"/>
      <c r="AG19" s="100"/>
      <c r="AH19" s="100"/>
      <c r="AI19" s="101"/>
      <c r="AJ19" s="93"/>
      <c r="AK19" s="94"/>
      <c r="AL19" s="95"/>
      <c r="AM19" s="114"/>
      <c r="AN19" s="115"/>
      <c r="AO19" s="116"/>
    </row>
    <row r="20" spans="1:211" ht="20.75" customHeight="1">
      <c r="A20" s="153">
        <v>15</v>
      </c>
      <c r="B20" s="156" t="str">
        <f>IF(NOT(ISBLANK(Organisateur!B20)),Organisateur!B20," ")</f>
        <v xml:space="preserve"> </v>
      </c>
      <c r="C20" s="256" t="str">
        <f>IF(NOT(ISBLANK(Organisateur!C20)),Organisateur!C20," ")</f>
        <v xml:space="preserve"> </v>
      </c>
      <c r="D20" s="256"/>
      <c r="E20" s="211" t="str">
        <f>IF(NOT(ISBLANK(Organisateur!E20)),Organisateur!E20," ")</f>
        <v xml:space="preserve"> </v>
      </c>
      <c r="F20" s="211" t="str">
        <f>IF(NOT(ISBLANK(Organisateur!F20)),Organisateur!F20," ")</f>
        <v xml:space="preserve"> </v>
      </c>
      <c r="G20" s="211" t="str">
        <f>IF(NOT(ISBLANK(Organisateur!G20)),Organisateur!G20," ")</f>
        <v xml:space="preserve"> </v>
      </c>
      <c r="H20" s="211" t="str">
        <f>IF(NOT(ISBLANK(Organisateur!H20)),Organisateur!H20," ")</f>
        <v xml:space="preserve"> </v>
      </c>
      <c r="I20" s="19"/>
      <c r="J20" s="83" t="str">
        <f>IFERROR(VLOOKUP($C20,'Valeurs Règlements Nature'!$A$5:$F$8,3,FALSE)," ")</f>
        <v xml:space="preserve"> </v>
      </c>
      <c r="K20" s="84" t="str">
        <f>IFERROR(VLOOKUP($C20,'Valeurs Règlements Nature'!$A$5:$F$8,4,FALSE)," ")</f>
        <v xml:space="preserve"> </v>
      </c>
      <c r="L20" s="84" t="str">
        <f>IFERROR(VLOOKUP($C20,'Valeurs Règlements Nature'!$A$5:$F$8,5,FALSE)," ")</f>
        <v xml:space="preserve"> </v>
      </c>
      <c r="M20" s="84" t="str">
        <f>IFERROR(VLOOKUP($C20,'Valeurs Règlements Nature'!$A$5:$F$8,6,FALSE)," ")</f>
        <v xml:space="preserve"> </v>
      </c>
      <c r="N20" s="171" t="str">
        <f>IFERROR(VLOOKUP($C20,'Valeurs Règlements Nature'!$A$5:$G$8,7,FALSE)," ")</f>
        <v xml:space="preserve"> </v>
      </c>
      <c r="O20" s="45" t="str">
        <f t="shared" si="0"/>
        <v xml:space="preserve"> </v>
      </c>
      <c r="P20" s="44" t="str">
        <f>IF(C20=" "," ",IF(F20=" "," ",AND(F20&gt;='Valeurs Règlements Nature'!$F$17,F20&lt;=L20)))</f>
        <v xml:space="preserve"> </v>
      </c>
      <c r="Q20" s="44" t="str">
        <f>IF(G20=" "," ",AND(G20&gt;='Valeurs Règlements Nature'!$F$17,G20&lt;=M20))</f>
        <v xml:space="preserve"> </v>
      </c>
      <c r="R20" s="46" t="str">
        <f>IF(OR(C20=" ",H20=" ",ISBLANK(H20))," ",AND(H20&gt;='Valeurs Règlements Nature'!$F$17,H20&lt;=N20))</f>
        <v xml:space="preserve"> </v>
      </c>
      <c r="S20" s="328" t="str">
        <f>IF(OR(E20=" ",F20=" ")," ",IF(AND((E20&gt;=F20),'Valeurs Règlements Nature'!$F$16&gt;=ABS(E20-F20)),"OK","Faux"))</f>
        <v xml:space="preserve"> </v>
      </c>
      <c r="T20" s="328"/>
      <c r="U20" s="328" t="str">
        <f>IF(OR(F20=" ",G20=" ")," ",IF(AND((F20&gt;=G20),ABS(F20-G20)&lt;='Valeurs Règlements Nature'!$F$16,G20&gt;=5),"OK","Faux"))</f>
        <v xml:space="preserve"> </v>
      </c>
      <c r="V20" s="328"/>
      <c r="W20" s="328" t="str">
        <f>IF(OR(G20=" ",H20=" ",ISBLANK(H20))," ",IF(AND((G20&gt;=H20),'Valeurs Règlements Nature'!$F$16&gt;=ABS(G20-H20),H20&gt;=5),"OK","Faux"))</f>
        <v xml:space="preserve"> </v>
      </c>
      <c r="X20" s="328"/>
      <c r="Y20" s="96"/>
      <c r="Z20" s="97"/>
      <c r="AA20" s="97"/>
      <c r="AB20" s="97"/>
      <c r="AC20" s="97"/>
      <c r="AD20" s="97"/>
      <c r="AE20" s="98"/>
      <c r="AF20" s="99"/>
      <c r="AG20" s="100"/>
      <c r="AH20" s="100"/>
      <c r="AI20" s="101"/>
      <c r="AJ20" s="93"/>
      <c r="AK20" s="94"/>
      <c r="AL20" s="95"/>
      <c r="AM20" s="114"/>
      <c r="AN20" s="115"/>
      <c r="AO20" s="116"/>
    </row>
    <row r="21" spans="1:211" ht="20.75" customHeight="1">
      <c r="A21" s="153">
        <v>16</v>
      </c>
      <c r="B21" s="156" t="str">
        <f>IF(NOT(ISBLANK(Organisateur!B21)),Organisateur!B21," ")</f>
        <v xml:space="preserve"> </v>
      </c>
      <c r="C21" s="256" t="str">
        <f>IF(NOT(ISBLANK(Organisateur!C21)),Organisateur!C21," ")</f>
        <v xml:space="preserve"> </v>
      </c>
      <c r="D21" s="256"/>
      <c r="E21" s="211" t="str">
        <f>IF(NOT(ISBLANK(Organisateur!E21)),Organisateur!E21," ")</f>
        <v xml:space="preserve"> </v>
      </c>
      <c r="F21" s="211" t="str">
        <f>IF(NOT(ISBLANK(Organisateur!F21)),Organisateur!F21," ")</f>
        <v xml:space="preserve"> </v>
      </c>
      <c r="G21" s="211" t="str">
        <f>IF(NOT(ISBLANK(Organisateur!G21)),Organisateur!G21," ")</f>
        <v xml:space="preserve"> </v>
      </c>
      <c r="H21" s="211" t="str">
        <f>IF(NOT(ISBLANK(Organisateur!H21)),Organisateur!H21," ")</f>
        <v xml:space="preserve"> </v>
      </c>
      <c r="I21" s="19"/>
      <c r="J21" s="83" t="str">
        <f>IFERROR(VLOOKUP($C21,'Valeurs Règlements Nature'!$A$5:$F$8,3,FALSE)," ")</f>
        <v xml:space="preserve"> </v>
      </c>
      <c r="K21" s="84" t="str">
        <f>IFERROR(VLOOKUP($C21,'Valeurs Règlements Nature'!$A$5:$F$8,4,FALSE)," ")</f>
        <v xml:space="preserve"> </v>
      </c>
      <c r="L21" s="84" t="str">
        <f>IFERROR(VLOOKUP($C21,'Valeurs Règlements Nature'!$A$5:$F$8,5,FALSE)," ")</f>
        <v xml:space="preserve"> </v>
      </c>
      <c r="M21" s="84" t="str">
        <f>IFERROR(VLOOKUP($C21,'Valeurs Règlements Nature'!$A$5:$F$8,6,FALSE)," ")</f>
        <v xml:space="preserve"> </v>
      </c>
      <c r="N21" s="171" t="str">
        <f>IFERROR(VLOOKUP($C21,'Valeurs Règlements Nature'!$A$5:$G$8,7,FALSE)," ")</f>
        <v xml:space="preserve"> </v>
      </c>
      <c r="O21" s="45" t="str">
        <f t="shared" si="0"/>
        <v xml:space="preserve"> </v>
      </c>
      <c r="P21" s="44" t="str">
        <f>IF(C21=" "," ",IF(F21=" "," ",AND(F21&gt;='Valeurs Règlements Nature'!$F$17,F21&lt;=L21)))</f>
        <v xml:space="preserve"> </v>
      </c>
      <c r="Q21" s="44" t="str">
        <f>IF(G21=" "," ",AND(G21&gt;='Valeurs Règlements Nature'!$F$17,G21&lt;=M21))</f>
        <v xml:space="preserve"> </v>
      </c>
      <c r="R21" s="46" t="str">
        <f>IF(OR(C21=" ",H21=" ",ISBLANK(H21))," ",AND(H21&gt;='Valeurs Règlements Nature'!$F$17,H21&lt;=N21))</f>
        <v xml:space="preserve"> </v>
      </c>
      <c r="S21" s="328" t="str">
        <f>IF(OR(E21=" ",F21=" ")," ",IF(AND((E21&gt;=F21),'Valeurs Règlements Nature'!$F$16&gt;=ABS(E21-F21)),"OK","Faux"))</f>
        <v xml:space="preserve"> </v>
      </c>
      <c r="T21" s="328"/>
      <c r="U21" s="328" t="str">
        <f>IF(OR(F21=" ",G21=" ")," ",IF(AND((F21&gt;=G21),ABS(F21-G21)&lt;='Valeurs Règlements Nature'!$F$16,G21&gt;=5),"OK","Faux"))</f>
        <v xml:space="preserve"> </v>
      </c>
      <c r="V21" s="328"/>
      <c r="W21" s="328" t="str">
        <f>IF(OR(G21=" ",H21=" ",ISBLANK(H21))," ",IF(AND((G21&gt;=H21),'Valeurs Règlements Nature'!$F$16&gt;=ABS(G21-H21),H21&gt;=5),"OK","Faux"))</f>
        <v xml:space="preserve"> </v>
      </c>
      <c r="X21" s="328"/>
      <c r="Y21" s="96"/>
      <c r="Z21" s="97"/>
      <c r="AA21" s="97"/>
      <c r="AB21" s="97"/>
      <c r="AC21" s="97"/>
      <c r="AD21" s="97"/>
      <c r="AE21" s="98"/>
      <c r="AF21" s="99"/>
      <c r="AG21" s="100"/>
      <c r="AH21" s="100"/>
      <c r="AI21" s="101"/>
      <c r="AJ21" s="93"/>
      <c r="AK21" s="94"/>
      <c r="AL21" s="95"/>
      <c r="AM21" s="114"/>
      <c r="AN21" s="115"/>
      <c r="AO21" s="116"/>
    </row>
    <row r="22" spans="1:211" ht="20.75" customHeight="1">
      <c r="A22" s="153">
        <v>17</v>
      </c>
      <c r="B22" s="156" t="str">
        <f>IF(NOT(ISBLANK(Organisateur!B22)),Organisateur!B22," ")</f>
        <v xml:space="preserve"> </v>
      </c>
      <c r="C22" s="256" t="str">
        <f>IF(NOT(ISBLANK(Organisateur!C22)),Organisateur!C22," ")</f>
        <v xml:space="preserve"> </v>
      </c>
      <c r="D22" s="256"/>
      <c r="E22" s="211" t="str">
        <f>IF(NOT(ISBLANK(Organisateur!E22)),Organisateur!E22," ")</f>
        <v xml:space="preserve"> </v>
      </c>
      <c r="F22" s="211" t="str">
        <f>IF(NOT(ISBLANK(Organisateur!F22)),Organisateur!F22," ")</f>
        <v xml:space="preserve"> </v>
      </c>
      <c r="G22" s="211" t="str">
        <f>IF(NOT(ISBLANK(Organisateur!G22)),Organisateur!G22," ")</f>
        <v xml:space="preserve"> </v>
      </c>
      <c r="H22" s="211" t="str">
        <f>IF(NOT(ISBLANK(Organisateur!H22)),Organisateur!H22," ")</f>
        <v xml:space="preserve"> </v>
      </c>
      <c r="I22" s="19"/>
      <c r="J22" s="83" t="str">
        <f>IFERROR(VLOOKUP($C22,'Valeurs Règlements Nature'!$A$5:$F$8,3,FALSE)," ")</f>
        <v xml:space="preserve"> </v>
      </c>
      <c r="K22" s="84" t="str">
        <f>IFERROR(VLOOKUP($C22,'Valeurs Règlements Nature'!$A$5:$F$8,4,FALSE)," ")</f>
        <v xml:space="preserve"> </v>
      </c>
      <c r="L22" s="84" t="str">
        <f>IFERROR(VLOOKUP($C22,'Valeurs Règlements Nature'!$A$5:$F$8,5,FALSE)," ")</f>
        <v xml:space="preserve"> </v>
      </c>
      <c r="M22" s="84" t="str">
        <f>IFERROR(VLOOKUP($C22,'Valeurs Règlements Nature'!$A$5:$F$8,6,FALSE)," ")</f>
        <v xml:space="preserve"> </v>
      </c>
      <c r="N22" s="171" t="str">
        <f>IFERROR(VLOOKUP($C22,'Valeurs Règlements Nature'!$A$5:$G$8,7,FALSE)," ")</f>
        <v xml:space="preserve"> </v>
      </c>
      <c r="O22" s="45" t="str">
        <f t="shared" si="0"/>
        <v xml:space="preserve"> </v>
      </c>
      <c r="P22" s="44" t="str">
        <f>IF(C22=" "," ",IF(F22=" "," ",AND(F22&gt;='Valeurs Règlements Nature'!$F$17,F22&lt;=L22)))</f>
        <v xml:space="preserve"> </v>
      </c>
      <c r="Q22" s="44" t="str">
        <f>IF(G22=" "," ",AND(G22&gt;='Valeurs Règlements Nature'!$F$17,G22&lt;=M22))</f>
        <v xml:space="preserve"> </v>
      </c>
      <c r="R22" s="46" t="str">
        <f>IF(OR(C22=" ",H22=" ",ISBLANK(H22))," ",AND(H22&gt;='Valeurs Règlements Nature'!$F$17,H22&lt;=N22))</f>
        <v xml:space="preserve"> </v>
      </c>
      <c r="S22" s="328" t="str">
        <f>IF(OR(E22=" ",F22=" ")," ",IF(AND((E22&gt;=F22),'Valeurs Règlements Nature'!$F$16&gt;=ABS(E22-F22)),"OK","Faux"))</f>
        <v xml:space="preserve"> </v>
      </c>
      <c r="T22" s="328"/>
      <c r="U22" s="328" t="str">
        <f>IF(OR(F22=" ",G22=" ")," ",IF(AND((F22&gt;=G22),ABS(F22-G22)&lt;='Valeurs Règlements Nature'!$F$16,G22&gt;=5),"OK","Faux"))</f>
        <v xml:space="preserve"> </v>
      </c>
      <c r="V22" s="328"/>
      <c r="W22" s="328" t="str">
        <f>IF(OR(G22=" ",H22=" ",ISBLANK(H22))," ",IF(AND((G22&gt;=H22),'Valeurs Règlements Nature'!$F$16&gt;=ABS(G22-H22),H22&gt;=5),"OK","Faux"))</f>
        <v xml:space="preserve"> </v>
      </c>
      <c r="X22" s="328"/>
      <c r="Y22" s="96"/>
      <c r="Z22" s="97"/>
      <c r="AA22" s="97"/>
      <c r="AB22" s="97"/>
      <c r="AC22" s="97"/>
      <c r="AD22" s="97"/>
      <c r="AE22" s="98"/>
      <c r="AF22" s="99"/>
      <c r="AG22" s="100"/>
      <c r="AH22" s="100"/>
      <c r="AI22" s="101"/>
      <c r="AJ22" s="93"/>
      <c r="AK22" s="94"/>
      <c r="AL22" s="95"/>
      <c r="AM22" s="114"/>
      <c r="AN22" s="115"/>
      <c r="AO22" s="116"/>
    </row>
    <row r="23" spans="1:211" ht="20.75" customHeight="1">
      <c r="A23" s="153">
        <v>18</v>
      </c>
      <c r="B23" s="156" t="str">
        <f>IF(NOT(ISBLANK(Organisateur!B23)),Organisateur!B23," ")</f>
        <v xml:space="preserve"> </v>
      </c>
      <c r="C23" s="256" t="str">
        <f>IF(NOT(ISBLANK(Organisateur!C23)),Organisateur!C23," ")</f>
        <v xml:space="preserve"> </v>
      </c>
      <c r="D23" s="256"/>
      <c r="E23" s="211" t="str">
        <f>IF(NOT(ISBLANK(Organisateur!E23)),Organisateur!E23," ")</f>
        <v xml:space="preserve"> </v>
      </c>
      <c r="F23" s="211" t="str">
        <f>IF(NOT(ISBLANK(Organisateur!F23)),Organisateur!F23," ")</f>
        <v xml:space="preserve"> </v>
      </c>
      <c r="G23" s="211" t="str">
        <f>IF(NOT(ISBLANK(Organisateur!G23)),Organisateur!G23," ")</f>
        <v xml:space="preserve"> </v>
      </c>
      <c r="H23" s="211" t="str">
        <f>IF(NOT(ISBLANK(Organisateur!H23)),Organisateur!H23," ")</f>
        <v xml:space="preserve"> </v>
      </c>
      <c r="I23" s="19"/>
      <c r="J23" s="83" t="str">
        <f>IFERROR(VLOOKUP($C23,'Valeurs Règlements Nature'!$A$5:$F$8,3,FALSE)," ")</f>
        <v xml:space="preserve"> </v>
      </c>
      <c r="K23" s="84" t="str">
        <f>IFERROR(VLOOKUP($C23,'Valeurs Règlements Nature'!$A$5:$F$8,4,FALSE)," ")</f>
        <v xml:space="preserve"> </v>
      </c>
      <c r="L23" s="84" t="str">
        <f>IFERROR(VLOOKUP($C23,'Valeurs Règlements Nature'!$A$5:$F$8,5,FALSE)," ")</f>
        <v xml:space="preserve"> </v>
      </c>
      <c r="M23" s="84" t="str">
        <f>IFERROR(VLOOKUP($C23,'Valeurs Règlements Nature'!$A$5:$F$8,6,FALSE)," ")</f>
        <v xml:space="preserve"> </v>
      </c>
      <c r="N23" s="171" t="str">
        <f>IFERROR(VLOOKUP($C23,'Valeurs Règlements Nature'!$A$5:$G$8,7,FALSE)," ")</f>
        <v xml:space="preserve"> </v>
      </c>
      <c r="O23" s="45" t="str">
        <f t="shared" si="0"/>
        <v xml:space="preserve"> </v>
      </c>
      <c r="P23" s="44" t="str">
        <f>IF(C23=" "," ",IF(F23=" "," ",AND(F23&gt;='Valeurs Règlements Nature'!$F$17,F23&lt;=L23)))</f>
        <v xml:space="preserve"> </v>
      </c>
      <c r="Q23" s="44" t="str">
        <f>IF(G23=" "," ",AND(G23&gt;='Valeurs Règlements Nature'!$F$17,G23&lt;=M23))</f>
        <v xml:space="preserve"> </v>
      </c>
      <c r="R23" s="46" t="str">
        <f>IF(OR(C23=" ",H23=" ",ISBLANK(H23))," ",AND(H23&gt;='Valeurs Règlements Nature'!$F$17,H23&lt;=N23))</f>
        <v xml:space="preserve"> </v>
      </c>
      <c r="S23" s="328" t="str">
        <f>IF(OR(E23=" ",F23=" ")," ",IF(AND((E23&gt;=F23),'Valeurs Règlements Nature'!$F$16&gt;=ABS(E23-F23)),"OK","Faux"))</f>
        <v xml:space="preserve"> </v>
      </c>
      <c r="T23" s="328"/>
      <c r="U23" s="328" t="str">
        <f>IF(OR(F23=" ",G23=" ")," ",IF(AND((F23&gt;=G23),ABS(F23-G23)&lt;='Valeurs Règlements Nature'!$F$16,G23&gt;=5),"OK","Faux"))</f>
        <v xml:space="preserve"> </v>
      </c>
      <c r="V23" s="328"/>
      <c r="W23" s="328" t="str">
        <f>IF(OR(G23=" ",H23=" ",ISBLANK(H23))," ",IF(AND((G23&gt;=H23),'Valeurs Règlements Nature'!$F$16&gt;=ABS(G23-H23),H23&gt;=5),"OK","Faux"))</f>
        <v xml:space="preserve"> </v>
      </c>
      <c r="X23" s="328"/>
      <c r="Y23" s="96"/>
      <c r="Z23" s="97"/>
      <c r="AA23" s="97"/>
      <c r="AB23" s="97"/>
      <c r="AC23" s="97"/>
      <c r="AD23" s="97"/>
      <c r="AE23" s="98"/>
      <c r="AF23" s="99"/>
      <c r="AG23" s="100"/>
      <c r="AH23" s="100"/>
      <c r="AI23" s="101"/>
      <c r="AJ23" s="93"/>
      <c r="AK23" s="94"/>
      <c r="AL23" s="95"/>
      <c r="AM23" s="114"/>
      <c r="AN23" s="115"/>
      <c r="AO23" s="116"/>
    </row>
    <row r="24" spans="1:211" ht="20.75" customHeight="1">
      <c r="A24" s="153">
        <v>19</v>
      </c>
      <c r="B24" s="156" t="str">
        <f>IF(NOT(ISBLANK(Organisateur!B24)),Organisateur!B24," ")</f>
        <v xml:space="preserve"> </v>
      </c>
      <c r="C24" s="256" t="str">
        <f>IF(NOT(ISBLANK(Organisateur!C24)),Organisateur!C24," ")</f>
        <v xml:space="preserve"> </v>
      </c>
      <c r="D24" s="256"/>
      <c r="E24" s="211" t="str">
        <f>IF(NOT(ISBLANK(Organisateur!E24)),Organisateur!E24," ")</f>
        <v xml:space="preserve"> </v>
      </c>
      <c r="F24" s="211" t="str">
        <f>IF(NOT(ISBLANK(Organisateur!F24)),Organisateur!F24," ")</f>
        <v xml:space="preserve"> </v>
      </c>
      <c r="G24" s="211" t="str">
        <f>IF(NOT(ISBLANK(Organisateur!G24)),Organisateur!G24," ")</f>
        <v xml:space="preserve"> </v>
      </c>
      <c r="H24" s="211" t="str">
        <f>IF(NOT(ISBLANK(Organisateur!H24)),Organisateur!H24," ")</f>
        <v xml:space="preserve"> </v>
      </c>
      <c r="I24" s="19"/>
      <c r="J24" s="83" t="str">
        <f>IFERROR(VLOOKUP($C24,'Valeurs Règlements Nature'!$A$5:$F$8,3,FALSE)," ")</f>
        <v xml:space="preserve"> </v>
      </c>
      <c r="K24" s="84" t="str">
        <f>IFERROR(VLOOKUP($C24,'Valeurs Règlements Nature'!$A$5:$F$8,4,FALSE)," ")</f>
        <v xml:space="preserve"> </v>
      </c>
      <c r="L24" s="84" t="str">
        <f>IFERROR(VLOOKUP($C24,'Valeurs Règlements Nature'!$A$5:$F$8,5,FALSE)," ")</f>
        <v xml:space="preserve"> </v>
      </c>
      <c r="M24" s="84" t="str">
        <f>IFERROR(VLOOKUP($C24,'Valeurs Règlements Nature'!$A$5:$F$8,6,FALSE)," ")</f>
        <v xml:space="preserve"> </v>
      </c>
      <c r="N24" s="171" t="str">
        <f>IFERROR(VLOOKUP($C24,'Valeurs Règlements Nature'!$A$5:$G$8,7,FALSE)," ")</f>
        <v xml:space="preserve"> </v>
      </c>
      <c r="O24" s="45" t="str">
        <f t="shared" si="0"/>
        <v xml:space="preserve"> </v>
      </c>
      <c r="P24" s="44" t="str">
        <f>IF(C24=" "," ",IF(F24=" "," ",AND(F24&gt;='Valeurs Règlements Nature'!$F$17,F24&lt;=L24)))</f>
        <v xml:space="preserve"> </v>
      </c>
      <c r="Q24" s="44" t="str">
        <f>IF(G24=" "," ",AND(G24&gt;='Valeurs Règlements Nature'!$F$17,G24&lt;=M24))</f>
        <v xml:space="preserve"> </v>
      </c>
      <c r="R24" s="46" t="str">
        <f>IF(OR(C24=" ",H24=" ",ISBLANK(H24))," ",AND(H24&gt;='Valeurs Règlements Nature'!$F$17,H24&lt;=N24))</f>
        <v xml:space="preserve"> </v>
      </c>
      <c r="S24" s="328" t="str">
        <f>IF(OR(E24=" ",F24=" ")," ",IF(AND((E24&gt;=F24),'Valeurs Règlements Nature'!$F$16&gt;=ABS(E24-F24)),"OK","Faux"))</f>
        <v xml:space="preserve"> </v>
      </c>
      <c r="T24" s="328"/>
      <c r="U24" s="328" t="str">
        <f>IF(OR(F24=" ",G24=" ")," ",IF(AND((F24&gt;=G24),ABS(F24-G24)&lt;='Valeurs Règlements Nature'!$F$16,G24&gt;=5),"OK","Faux"))</f>
        <v xml:space="preserve"> </v>
      </c>
      <c r="V24" s="328"/>
      <c r="W24" s="328" t="str">
        <f>IF(OR(G24=" ",H24=" ",ISBLANK(H24))," ",IF(AND((G24&gt;=H24),'Valeurs Règlements Nature'!$F$16&gt;=ABS(G24-H24),H24&gt;=5),"OK","Faux"))</f>
        <v xml:space="preserve"> </v>
      </c>
      <c r="X24" s="328"/>
      <c r="Y24" s="96"/>
      <c r="Z24" s="97"/>
      <c r="AA24" s="97"/>
      <c r="AB24" s="97"/>
      <c r="AC24" s="97"/>
      <c r="AD24" s="97"/>
      <c r="AE24" s="98"/>
      <c r="AF24" s="99"/>
      <c r="AG24" s="100"/>
      <c r="AH24" s="100"/>
      <c r="AI24" s="101"/>
      <c r="AJ24" s="93"/>
      <c r="AK24" s="94"/>
      <c r="AL24" s="95"/>
      <c r="AM24" s="114"/>
      <c r="AN24" s="115"/>
      <c r="AO24" s="116"/>
    </row>
    <row r="25" spans="1:211" ht="20.75" customHeight="1">
      <c r="A25" s="153">
        <v>20</v>
      </c>
      <c r="B25" s="156" t="str">
        <f>IF(NOT(ISBLANK(Organisateur!B25)),Organisateur!B25," ")</f>
        <v xml:space="preserve"> </v>
      </c>
      <c r="C25" s="256" t="str">
        <f>IF(NOT(ISBLANK(Organisateur!C25)),Organisateur!C25," ")</f>
        <v xml:space="preserve"> </v>
      </c>
      <c r="D25" s="256"/>
      <c r="E25" s="211" t="str">
        <f>IF(NOT(ISBLANK(Organisateur!E25)),Organisateur!E25," ")</f>
        <v xml:space="preserve"> </v>
      </c>
      <c r="F25" s="211" t="str">
        <f>IF(NOT(ISBLANK(Organisateur!F25)),Organisateur!F25," ")</f>
        <v xml:space="preserve"> </v>
      </c>
      <c r="G25" s="211" t="str">
        <f>IF(NOT(ISBLANK(Organisateur!G25)),Organisateur!G25," ")</f>
        <v xml:space="preserve"> </v>
      </c>
      <c r="H25" s="211" t="str">
        <f>IF(NOT(ISBLANK(Organisateur!H25)),Organisateur!H25," ")</f>
        <v xml:space="preserve"> </v>
      </c>
      <c r="I25" s="19"/>
      <c r="J25" s="83" t="str">
        <f>IFERROR(VLOOKUP($C25,'Valeurs Règlements Nature'!$A$5:$F$8,3,FALSE)," ")</f>
        <v xml:space="preserve"> </v>
      </c>
      <c r="K25" s="84" t="str">
        <f>IFERROR(VLOOKUP($C25,'Valeurs Règlements Nature'!$A$5:$F$8,4,FALSE)," ")</f>
        <v xml:space="preserve"> </v>
      </c>
      <c r="L25" s="84" t="str">
        <f>IFERROR(VLOOKUP($C25,'Valeurs Règlements Nature'!$A$5:$F$8,5,FALSE)," ")</f>
        <v xml:space="preserve"> </v>
      </c>
      <c r="M25" s="84" t="str">
        <f>IFERROR(VLOOKUP($C25,'Valeurs Règlements Nature'!$A$5:$F$8,6,FALSE)," ")</f>
        <v xml:space="preserve"> </v>
      </c>
      <c r="N25" s="171" t="str">
        <f>IFERROR(VLOOKUP($C25,'Valeurs Règlements Nature'!$A$5:$G$8,7,FALSE)," ")</f>
        <v xml:space="preserve"> </v>
      </c>
      <c r="O25" s="45" t="str">
        <f t="shared" si="0"/>
        <v xml:space="preserve"> </v>
      </c>
      <c r="P25" s="44" t="str">
        <f>IF(C25=" "," ",IF(F25=" "," ",AND(F25&gt;='Valeurs Règlements Nature'!$F$17,F25&lt;=L25)))</f>
        <v xml:space="preserve"> </v>
      </c>
      <c r="Q25" s="44" t="str">
        <f>IF(G25=" "," ",AND(G25&gt;='Valeurs Règlements Nature'!$F$17,G25&lt;=M25))</f>
        <v xml:space="preserve"> </v>
      </c>
      <c r="R25" s="46" t="str">
        <f>IF(OR(C25=" ",H25=" ",ISBLANK(H25))," ",AND(H25&gt;='Valeurs Règlements Nature'!$F$17,H25&lt;=N25))</f>
        <v xml:space="preserve"> </v>
      </c>
      <c r="S25" s="328" t="str">
        <f>IF(OR(E25=" ",F25=" ")," ",IF(AND((E25&gt;=F25),'Valeurs Règlements Nature'!$F$16&gt;=ABS(E25-F25)),"OK","Faux"))</f>
        <v xml:space="preserve"> </v>
      </c>
      <c r="T25" s="328"/>
      <c r="U25" s="328" t="str">
        <f>IF(OR(F25=" ",G25=" ")," ",IF(AND((F25&gt;=G25),ABS(F25-G25)&lt;='Valeurs Règlements Nature'!$F$16,G25&gt;=5),"OK","Faux"))</f>
        <v xml:space="preserve"> </v>
      </c>
      <c r="V25" s="328"/>
      <c r="W25" s="328" t="str">
        <f>IF(OR(G25=" ",H25=" ",ISBLANK(H25))," ",IF(AND((G25&gt;=H25),'Valeurs Règlements Nature'!$F$16&gt;=ABS(G25-H25),H25&gt;=5),"OK","Faux"))</f>
        <v xml:space="preserve"> </v>
      </c>
      <c r="X25" s="328"/>
      <c r="Y25" s="96"/>
      <c r="Z25" s="97"/>
      <c r="AA25" s="97"/>
      <c r="AB25" s="97"/>
      <c r="AC25" s="97"/>
      <c r="AD25" s="97"/>
      <c r="AE25" s="98"/>
      <c r="AF25" s="99"/>
      <c r="AG25" s="100"/>
      <c r="AH25" s="100"/>
      <c r="AI25" s="101"/>
      <c r="AJ25" s="93"/>
      <c r="AK25" s="94"/>
      <c r="AL25" s="95"/>
      <c r="AM25" s="114"/>
      <c r="AN25" s="115"/>
      <c r="AO25" s="116"/>
    </row>
    <row r="26" spans="1:211" ht="20.75" customHeight="1" thickBot="1">
      <c r="A26" s="154">
        <v>21</v>
      </c>
      <c r="B26" s="157" t="str">
        <f>IF(NOT(ISBLANK(Organisateur!B26)),Organisateur!B26," ")</f>
        <v xml:space="preserve"> </v>
      </c>
      <c r="C26" s="274" t="str">
        <f>IF(NOT(ISBLANK(Organisateur!C26)),Organisateur!C26," ")</f>
        <v xml:space="preserve"> </v>
      </c>
      <c r="D26" s="274"/>
      <c r="E26" s="212" t="str">
        <f>IF(NOT(ISBLANK(Organisateur!E26)),Organisateur!E26," ")</f>
        <v xml:space="preserve"> </v>
      </c>
      <c r="F26" s="212" t="str">
        <f>IF(NOT(ISBLANK(Organisateur!F26)),Organisateur!F26," ")</f>
        <v xml:space="preserve"> </v>
      </c>
      <c r="G26" s="212" t="str">
        <f>IF(NOT(ISBLANK(Organisateur!G26)),Organisateur!G26," ")</f>
        <v xml:space="preserve"> </v>
      </c>
      <c r="H26" s="212" t="str">
        <f>IF(NOT(ISBLANK(Organisateur!H26)),Organisateur!H26," ")</f>
        <v xml:space="preserve"> </v>
      </c>
      <c r="I26" s="19"/>
      <c r="J26" s="85" t="str">
        <f>IFERROR(VLOOKUP($C26,'Valeurs Règlements Nature'!$A$5:$F$8,3,FALSE)," ")</f>
        <v xml:space="preserve"> </v>
      </c>
      <c r="K26" s="86" t="str">
        <f>IFERROR(VLOOKUP($C26,'Valeurs Règlements Nature'!$A$5:$F$8,4,FALSE)," ")</f>
        <v xml:space="preserve"> </v>
      </c>
      <c r="L26" s="86" t="str">
        <f>IFERROR(VLOOKUP($C26,'Valeurs Règlements Nature'!$A$5:$F$8,5,FALSE)," ")</f>
        <v xml:space="preserve"> </v>
      </c>
      <c r="M26" s="86" t="str">
        <f>IFERROR(VLOOKUP($C26,'Valeurs Règlements Nature'!$A$5:$F$8,6,FALSE)," ")</f>
        <v xml:space="preserve"> </v>
      </c>
      <c r="N26" s="172" t="str">
        <f>IFERROR(VLOOKUP($C26,'Valeurs Règlements Nature'!$A$5:$G$8,7,FALSE)," ")</f>
        <v xml:space="preserve"> </v>
      </c>
      <c r="O26" s="47" t="str">
        <f t="shared" si="0"/>
        <v xml:space="preserve"> </v>
      </c>
      <c r="P26" s="48" t="str">
        <f>IF(C26=" "," ",IF(F26=" "," ",AND(F26&gt;='Valeurs Règlements Nature'!$F$17,F26&lt;=L26)))</f>
        <v xml:space="preserve"> </v>
      </c>
      <c r="Q26" s="48" t="str">
        <f>IF(G26=" "," ",AND(G26&gt;='Valeurs Règlements Nature'!$F$17,G26&lt;=M26))</f>
        <v xml:space="preserve"> </v>
      </c>
      <c r="R26" s="49" t="str">
        <f>IF(OR(C26=" ",H26=" ",ISBLANK(H26))," ",AND(H26&gt;='Valeurs Règlements Nature'!$F$17,H26&lt;=N26))</f>
        <v xml:space="preserve"> </v>
      </c>
      <c r="S26" s="330" t="str">
        <f>IF(OR(E26=" ",F26=" ")," ",IF(AND((E26&gt;=F26),'Valeurs Règlements Nature'!$F$16&gt;=ABS(E26-F26)),"OK","Faux"))</f>
        <v xml:space="preserve"> </v>
      </c>
      <c r="T26" s="330"/>
      <c r="U26" s="330" t="str">
        <f>IF(OR(F26=" ",G26=" ")," ",IF(AND((F26&gt;=G26),ABS(F26-G26)&lt;='Valeurs Règlements Nature'!$F$16,G26&gt;=5),"OK","Faux"))</f>
        <v xml:space="preserve"> </v>
      </c>
      <c r="V26" s="330"/>
      <c r="W26" s="330" t="str">
        <f>IF(OR(G26=" ",H26=" ",ISBLANK(H26))," ",IF(AND((G26&gt;=H26),'Valeurs Règlements Nature'!$F$16&gt;=ABS(G26-H26),H26&gt;=5),"OK","Faux"))</f>
        <v xml:space="preserve"> </v>
      </c>
      <c r="X26" s="330"/>
      <c r="Y26" s="102"/>
      <c r="Z26" s="103"/>
      <c r="AA26" s="103"/>
      <c r="AB26" s="103"/>
      <c r="AC26" s="103"/>
      <c r="AD26" s="103"/>
      <c r="AE26" s="104"/>
      <c r="AF26" s="105"/>
      <c r="AG26" s="106"/>
      <c r="AH26" s="106"/>
      <c r="AI26" s="107"/>
      <c r="AJ26" s="108"/>
      <c r="AK26" s="109"/>
      <c r="AL26" s="110"/>
      <c r="AM26" s="117"/>
      <c r="AN26" s="118"/>
      <c r="AO26" s="119"/>
    </row>
    <row r="27" spans="1:211" ht="19.75" customHeight="1" thickBot="1">
      <c r="A27" s="21"/>
      <c r="B27" s="22"/>
      <c r="C27" s="21"/>
      <c r="E27" s="16"/>
      <c r="F27" s="16"/>
      <c r="G27" s="16"/>
      <c r="H27" s="16"/>
      <c r="I27" s="20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</row>
    <row r="28" spans="1:211" ht="27" customHeight="1" thickBot="1">
      <c r="A28" s="21"/>
      <c r="B28" s="26" t="s">
        <v>19</v>
      </c>
      <c r="C28" s="27" t="s">
        <v>7</v>
      </c>
      <c r="D28" s="36" t="s">
        <v>8</v>
      </c>
      <c r="E28" s="37" t="s">
        <v>20</v>
      </c>
      <c r="F28" s="38" t="s">
        <v>20</v>
      </c>
      <c r="G28" s="39" t="s">
        <v>20</v>
      </c>
      <c r="H28" s="198" t="s">
        <v>20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</row>
    <row r="29" spans="1:211" ht="27.25" customHeight="1">
      <c r="A29" s="23" t="str">
        <f>'Valeurs Règlements Nature'!A5</f>
        <v>Petit Animal</v>
      </c>
      <c r="B29" s="30">
        <f>'Valeurs Règlements Nature'!B5</f>
        <v>4</v>
      </c>
      <c r="C29" s="33">
        <f>COUNTIF($C6:$C26,A29)</f>
        <v>0</v>
      </c>
      <c r="D29" s="41" t="str">
        <f>IF(C29=B29,"ok","manque")</f>
        <v>manque</v>
      </c>
      <c r="E29" s="70" t="str">
        <f ca="1">IFERROR(AVERAGEIF(C6:D26,A29,E6:E26)," ")</f>
        <v xml:space="preserve"> </v>
      </c>
      <c r="F29" s="71" t="str">
        <f>IFERROR(AVERAGEIF(C6:C26,A29,F6:F26)," ")</f>
        <v xml:space="preserve"> </v>
      </c>
      <c r="G29" s="72" t="str">
        <f>IFERROR(AVERAGEIF(C6:C26,A29,G6:G26)," ")</f>
        <v xml:space="preserve"> </v>
      </c>
      <c r="H29" s="196" t="str">
        <f ca="1">IFERROR(AVERAGEIF(C6:D26,B29,H6:H26)," ")</f>
        <v xml:space="preserve"> </v>
      </c>
      <c r="J29" s="12"/>
      <c r="K29" s="12"/>
      <c r="L29" s="12"/>
      <c r="M29" s="12"/>
      <c r="N29" s="12"/>
      <c r="O29" s="12"/>
      <c r="P29" s="12"/>
      <c r="Q29" s="12"/>
      <c r="R29" s="12"/>
      <c r="S29" s="257" t="s">
        <v>70</v>
      </c>
      <c r="T29" s="258"/>
      <c r="U29" s="258"/>
      <c r="V29" s="258"/>
      <c r="W29" s="258"/>
      <c r="X29" s="258"/>
      <c r="Y29" s="258"/>
      <c r="Z29" s="259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</row>
    <row r="30" spans="1:211" ht="20.75" customHeight="1">
      <c r="A30" s="24" t="str">
        <f>'Valeurs Règlements Nature'!A6</f>
        <v>Petit Gibier</v>
      </c>
      <c r="B30" s="31">
        <f>'Valeurs Règlements Nature'!B6</f>
        <v>6</v>
      </c>
      <c r="C30" s="34">
        <f>COUNTIF($C6:$C26,A30)</f>
        <v>0</v>
      </c>
      <c r="D30" s="42" t="str">
        <f>IF(C30=B30,"ok","manque")</f>
        <v>manque</v>
      </c>
      <c r="E30" s="70" t="str">
        <f>IFERROR(AVERAGEIF($C6:$C26,A30,E6:E26)," ")</f>
        <v xml:space="preserve"> </v>
      </c>
      <c r="F30" s="71" t="str">
        <f>IFERROR(AVERAGEIF($C6:$C26,A30,F6:F26)," ")</f>
        <v xml:space="preserve"> </v>
      </c>
      <c r="G30" s="72" t="str">
        <f>IFERROR(AVERAGEIF($C6:$C26,A30,G6:G26)," ")</f>
        <v xml:space="preserve"> </v>
      </c>
      <c r="H30" s="196" t="str">
        <f ca="1">IFERROR(AVERAGEIF($C6:$D26,B30,H6:H26)," ")</f>
        <v xml:space="preserve"> </v>
      </c>
      <c r="J30" s="12"/>
      <c r="K30" s="12"/>
      <c r="L30" s="12"/>
      <c r="M30" s="12"/>
      <c r="N30" s="12"/>
      <c r="O30" s="12"/>
      <c r="P30" s="12"/>
      <c r="Q30" s="12"/>
      <c r="R30" s="12"/>
      <c r="S30" s="260"/>
      <c r="T30" s="261"/>
      <c r="U30" s="261"/>
      <c r="V30" s="261"/>
      <c r="W30" s="261"/>
      <c r="X30" s="261"/>
      <c r="Y30" s="261"/>
      <c r="Z30" s="262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</row>
    <row r="31" spans="1:211" ht="20.75" customHeight="1">
      <c r="A31" s="24" t="str">
        <f>'Valeurs Règlements Nature'!A7</f>
        <v>Moyen Gibier</v>
      </c>
      <c r="B31" s="31">
        <f>'Valeurs Règlements Nature'!B7</f>
        <v>7</v>
      </c>
      <c r="C31" s="34">
        <f>COUNTIF($C6:$C26,A31)</f>
        <v>0</v>
      </c>
      <c r="D31" s="42" t="str">
        <f>IF(C31=B31,"ok","manque")</f>
        <v>manque</v>
      </c>
      <c r="E31" s="70" t="str">
        <f>IFERROR(AVERAGEIF($C6:$C26,A31,E6:E26)," ")</f>
        <v xml:space="preserve"> </v>
      </c>
      <c r="F31" s="71" t="str">
        <f>IFERROR(AVERAGEIF($C6:$C26,A31,F6:F26)," ")</f>
        <v xml:space="preserve"> </v>
      </c>
      <c r="G31" s="72" t="str">
        <f>IFERROR(AVERAGEIF($C6:$C26,A31,G6:G26)," ")</f>
        <v xml:space="preserve"> </v>
      </c>
      <c r="H31" s="196" t="str">
        <f ca="1">IFERROR(AVERAGEIF($C6:$D26,B31,H6:H26)," ")</f>
        <v xml:space="preserve"> </v>
      </c>
      <c r="J31" s="12"/>
      <c r="K31" s="12"/>
      <c r="L31" s="12"/>
      <c r="M31" s="12"/>
      <c r="N31" s="12"/>
      <c r="O31" s="12"/>
      <c r="P31" s="12"/>
      <c r="Q31" s="12"/>
      <c r="R31" s="12"/>
      <c r="S31" s="263"/>
      <c r="T31" s="264"/>
      <c r="U31" s="264"/>
      <c r="V31" s="264"/>
      <c r="W31" s="264"/>
      <c r="X31" s="264"/>
      <c r="Y31" s="264"/>
      <c r="Z31" s="265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</row>
    <row r="32" spans="1:211" ht="20.75" customHeight="1" thickBot="1">
      <c r="A32" s="25" t="str">
        <f>'Valeurs Règlements Nature'!A8</f>
        <v>Grand Gibier</v>
      </c>
      <c r="B32" s="32">
        <f>'Valeurs Règlements Nature'!B8</f>
        <v>4</v>
      </c>
      <c r="C32" s="35">
        <f>COUNTIF($C6:$C26,A32)</f>
        <v>0</v>
      </c>
      <c r="D32" s="43" t="str">
        <f>IF(C32=B32,"ok","manque")</f>
        <v>manque</v>
      </c>
      <c r="E32" s="73" t="str">
        <f>IFERROR(AVERAGEIF($C6:$C26,A32,E6:E26)," ")</f>
        <v xml:space="preserve"> </v>
      </c>
      <c r="F32" s="74" t="str">
        <f>IFERROR(AVERAGEIF($C6:$C26,A32,F6:F26)," ")</f>
        <v xml:space="preserve"> </v>
      </c>
      <c r="G32" s="75" t="str">
        <f>IFERROR(AVERAGEIF($C6:$C26,A32,G6:G26)," ")</f>
        <v xml:space="preserve"> </v>
      </c>
      <c r="H32" s="197" t="str">
        <f ca="1">IFERROR(AVERAGEIF($C6:$D26,B32,H6:H26)," ")</f>
        <v xml:space="preserve"> 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</row>
    <row r="33" spans="1:211" ht="20.75" customHeight="1" thickBot="1">
      <c r="A33" s="29"/>
      <c r="B33" s="28">
        <f>SUM(B29:B32)</f>
        <v>21</v>
      </c>
      <c r="C33" s="12"/>
      <c r="E33" s="37" t="s">
        <v>6</v>
      </c>
      <c r="F33" s="38" t="s">
        <v>6</v>
      </c>
      <c r="G33" s="39" t="s">
        <v>6</v>
      </c>
      <c r="H33" s="198" t="s">
        <v>6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</row>
    <row r="34" spans="1:211" ht="20" customHeight="1" thickBot="1">
      <c r="C34"/>
      <c r="E34" s="76">
        <f>SUM(E6:E26)</f>
        <v>0</v>
      </c>
      <c r="F34" s="77">
        <f t="shared" ref="F34:H34" si="1">SUM(F6:F26)</f>
        <v>0</v>
      </c>
      <c r="G34" s="78">
        <f t="shared" si="1"/>
        <v>0</v>
      </c>
      <c r="H34" s="199">
        <f t="shared" si="1"/>
        <v>0</v>
      </c>
    </row>
    <row r="35" spans="1:211" ht="20" customHeight="1" thickBot="1">
      <c r="B35" s="200" t="s">
        <v>24</v>
      </c>
      <c r="C35" s="68">
        <f>'Valeurs Règlements Nature'!C10</f>
        <v>525</v>
      </c>
      <c r="D35" s="69">
        <f>'Valeurs Règlements Nature'!D10</f>
        <v>550</v>
      </c>
      <c r="E35" s="40" t="str">
        <f>IF(AND(E34&gt;=C35,E34&lt;=D35),"ok","manque")</f>
        <v>manque</v>
      </c>
    </row>
  </sheetData>
  <sheetProtection sheet="1" selectLockedCells="1"/>
  <mergeCells count="109">
    <mergeCell ref="S29:Z31"/>
    <mergeCell ref="C5:D5"/>
    <mergeCell ref="S5:T5"/>
    <mergeCell ref="A2:A4"/>
    <mergeCell ref="B2:B4"/>
    <mergeCell ref="C2:D4"/>
    <mergeCell ref="C6:D6"/>
    <mergeCell ref="C7:D7"/>
    <mergeCell ref="C8:D8"/>
    <mergeCell ref="C9:D9"/>
    <mergeCell ref="C10:D10"/>
    <mergeCell ref="C11:D11"/>
    <mergeCell ref="C26:D26"/>
    <mergeCell ref="S26:T26"/>
    <mergeCell ref="S9:T9"/>
    <mergeCell ref="S10:T10"/>
    <mergeCell ref="S11:T11"/>
    <mergeCell ref="S12:T12"/>
    <mergeCell ref="S13:T13"/>
    <mergeCell ref="S14:T14"/>
    <mergeCell ref="S15:T15"/>
    <mergeCell ref="S16:T16"/>
    <mergeCell ref="S17:T17"/>
    <mergeCell ref="E2:H3"/>
    <mergeCell ref="A1:S1"/>
    <mergeCell ref="C21:D21"/>
    <mergeCell ref="C23:D23"/>
    <mergeCell ref="C24:D24"/>
    <mergeCell ref="C25:D25"/>
    <mergeCell ref="C16:D16"/>
    <mergeCell ref="C17:D17"/>
    <mergeCell ref="C18:D18"/>
    <mergeCell ref="C19:D19"/>
    <mergeCell ref="C20:D20"/>
    <mergeCell ref="C12:D12"/>
    <mergeCell ref="C13:D13"/>
    <mergeCell ref="C14:D14"/>
    <mergeCell ref="C15:D15"/>
    <mergeCell ref="C22:D22"/>
    <mergeCell ref="S25:T25"/>
    <mergeCell ref="S18:T18"/>
    <mergeCell ref="S19:T19"/>
    <mergeCell ref="S20:T20"/>
    <mergeCell ref="S21:T21"/>
    <mergeCell ref="S22:T22"/>
    <mergeCell ref="S6:T6"/>
    <mergeCell ref="S7:T7"/>
    <mergeCell ref="S8:T8"/>
    <mergeCell ref="Y1:AO1"/>
    <mergeCell ref="Z2:AE2"/>
    <mergeCell ref="AM2:AO3"/>
    <mergeCell ref="S23:T23"/>
    <mergeCell ref="S24:T24"/>
    <mergeCell ref="Z3:AA3"/>
    <mergeCell ref="AB3:AC3"/>
    <mergeCell ref="AF2:AG3"/>
    <mergeCell ref="AH2:AI3"/>
    <mergeCell ref="AD3:AE3"/>
    <mergeCell ref="AJ2:AL2"/>
    <mergeCell ref="AJ3:AJ4"/>
    <mergeCell ref="AK3:AK4"/>
    <mergeCell ref="AL3:AL4"/>
    <mergeCell ref="U6:V6"/>
    <mergeCell ref="W6:X6"/>
    <mergeCell ref="U10:V10"/>
    <mergeCell ref="W10:X10"/>
    <mergeCell ref="U11:V11"/>
    <mergeCell ref="W11:X11"/>
    <mergeCell ref="U12:V12"/>
    <mergeCell ref="W12:X12"/>
    <mergeCell ref="U7:V7"/>
    <mergeCell ref="W7:X7"/>
    <mergeCell ref="U8:V8"/>
    <mergeCell ref="W8:X8"/>
    <mergeCell ref="U9:V9"/>
    <mergeCell ref="W9:X9"/>
    <mergeCell ref="W17:X17"/>
    <mergeCell ref="U18:V18"/>
    <mergeCell ref="W18:X18"/>
    <mergeCell ref="U13:V13"/>
    <mergeCell ref="W13:X13"/>
    <mergeCell ref="U14:V14"/>
    <mergeCell ref="W14:X14"/>
    <mergeCell ref="U15:V15"/>
    <mergeCell ref="W15:X15"/>
    <mergeCell ref="J2:N2"/>
    <mergeCell ref="O2:R3"/>
    <mergeCell ref="S2:X3"/>
    <mergeCell ref="U5:V5"/>
    <mergeCell ref="W5:X5"/>
    <mergeCell ref="U25:V25"/>
    <mergeCell ref="W25:X25"/>
    <mergeCell ref="U26:V26"/>
    <mergeCell ref="W26:X26"/>
    <mergeCell ref="U22:V22"/>
    <mergeCell ref="W22:X22"/>
    <mergeCell ref="U23:V23"/>
    <mergeCell ref="W23:X23"/>
    <mergeCell ref="U24:V24"/>
    <mergeCell ref="W24:X24"/>
    <mergeCell ref="U19:V19"/>
    <mergeCell ref="W19:X19"/>
    <mergeCell ref="U20:V20"/>
    <mergeCell ref="W20:X20"/>
    <mergeCell ref="U21:V21"/>
    <mergeCell ref="W21:X21"/>
    <mergeCell ref="U16:V16"/>
    <mergeCell ref="W16:X16"/>
    <mergeCell ref="U17:V17"/>
  </mergeCells>
  <conditionalFormatting sqref="O5:R26">
    <cfRule type="containsText" dxfId="21" priority="13" operator="containsText" text="VRAI">
      <formula>NOT(ISERROR(SEARCH("VRAI",O5)))</formula>
    </cfRule>
    <cfRule type="containsText" dxfId="20" priority="14" stopIfTrue="1" operator="containsText" text="FAUX">
      <formula>NOT(ISERROR(FIND(UPPER("FAUX"),UPPER(O5))))</formula>
      <formula>"FAUX"</formula>
    </cfRule>
  </conditionalFormatting>
  <conditionalFormatting sqref="S6:X26">
    <cfRule type="containsText" dxfId="19" priority="10" operator="containsText" text="Faux">
      <formula>NOT(ISERROR(SEARCH("Faux",S6)))</formula>
    </cfRule>
    <cfRule type="containsText" dxfId="18" priority="11" operator="containsText" text="OK">
      <formula>NOT(ISERROR(SEARCH("OK",S6)))</formula>
    </cfRule>
    <cfRule type="containsText" dxfId="17" priority="12" stopIfTrue="1" operator="containsText" text="OK">
      <formula>NOT(ISERROR(SEARCH("OK",S6)))</formula>
    </cfRule>
  </conditionalFormatting>
  <conditionalFormatting sqref="W6:X26">
    <cfRule type="containsText" dxfId="16" priority="7" operator="containsText" text="Faux">
      <formula>NOT(ISERROR(SEARCH("Faux",W6)))</formula>
    </cfRule>
    <cfRule type="containsText" dxfId="15" priority="9" operator="containsText" text="OK">
      <formula>NOT(ISERROR(SEARCH("OK",W6)))</formula>
    </cfRule>
    <cfRule type="containsText" dxfId="14" priority="8" operator="containsText" text="OK">
      <formula>NOT(ISERROR(SEARCH("OK",W6)))</formula>
    </cfRule>
  </conditionalFormatting>
  <conditionalFormatting sqref="Z5:Z26">
    <cfRule type="expression" dxfId="13" priority="25">
      <formula>$Z5&lt;$AF5-$Y$3</formula>
    </cfRule>
    <cfRule type="expression" dxfId="12" priority="24">
      <formula>IF(Z5&gt;0,$Z5&gt;$AF5+$Y$3," ")</formula>
    </cfRule>
  </conditionalFormatting>
  <conditionalFormatting sqref="AA5:AA26">
    <cfRule type="expression" dxfId="11" priority="31">
      <formula>$Y5="Oui"</formula>
    </cfRule>
  </conditionalFormatting>
  <conditionalFormatting sqref="AC5:AC26">
    <cfRule type="expression" dxfId="10" priority="30">
      <formula>$Y5="Oui"</formula>
    </cfRule>
  </conditionalFormatting>
  <conditionalFormatting sqref="AE5:AE26">
    <cfRule type="expression" dxfId="9" priority="29">
      <formula>$Y5="Oui"</formula>
    </cfRule>
  </conditionalFormatting>
  <conditionalFormatting sqref="AG5:AG26">
    <cfRule type="expression" dxfId="8" priority="28">
      <formula>$Y5="Oui"</formula>
    </cfRule>
  </conditionalFormatting>
  <conditionalFormatting sqref="AI5:AI26">
    <cfRule type="expression" dxfId="7" priority="27">
      <formula>$Y5="Oui"</formula>
    </cfRule>
  </conditionalFormatting>
  <conditionalFormatting sqref="AM5:AM25">
    <cfRule type="expression" dxfId="6" priority="23" stopIfTrue="1">
      <formula>$AM$5&gt;=$AN$5</formula>
    </cfRule>
  </conditionalFormatting>
  <conditionalFormatting sqref="S5:X5">
    <cfRule type="containsText" dxfId="2" priority="1" operator="containsText" text="Faux">
      <formula>NOT(ISERROR(SEARCH("Faux",S5)))</formula>
    </cfRule>
    <cfRule type="containsText" dxfId="1" priority="2" operator="containsText" text="OK">
      <formula>NOT(ISERROR(SEARCH("OK",S5)))</formula>
    </cfRule>
    <cfRule type="containsText" dxfId="0" priority="3" operator="containsText" text="OK">
      <formula>NOT(ISERROR(SEARCH("OK",S5)))</formula>
    </cfRule>
  </conditionalFormatting>
  <dataValidations count="3">
    <dataValidation type="list" allowBlank="1" showErrorMessage="1" sqref="I6" xr:uid="{00000000-0002-0000-0000-000000000000}">
      <formula1>$A$5:$A$8</formula1>
    </dataValidation>
    <dataValidation type="list" showInputMessage="1" showErrorMessage="1" sqref="I7:I26" xr:uid="{00000000-0002-0000-0000-000001000000}">
      <formula1>$A$5:$A$8</formula1>
    </dataValidation>
    <dataValidation type="list" allowBlank="1" showInputMessage="1" showErrorMessage="1" sqref="C6:D26" xr:uid="{0C920191-5CF5-7143-B9E5-4B4E7B076093}">
      <formula1>$A$29:$A$32</formula1>
    </dataValidation>
  </dataValidations>
  <pageMargins left="0.98425196850393704" right="0.98425196850393704" top="0.98425196850393704" bottom="0.98425196850393704" header="0.23622047244094491" footer="0.23622047244094491"/>
  <pageSetup scale="62" orientation="landscape"/>
  <headerFooter>
    <oddFooter>&amp;C&amp;"Helvetica Neue,Regular"&amp;12&amp;K000000&amp;P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stopIfTrue="1" id="{482CD84A-29C0-D342-9DCA-FAADC30AD834}">
            <xm:f>B6&lt;&gt;Organisateur!B6</xm:f>
            <x14:dxf>
              <font>
                <b/>
                <i val="0"/>
                <strike val="0"/>
                <color theme="6" tint="-0.499984740745262"/>
              </font>
              <fill>
                <patternFill>
                  <bgColor theme="6" tint="0.79998168889431442"/>
                </patternFill>
              </fill>
            </x14:dxf>
          </x14:cfRule>
          <xm:sqref>B6:D26</xm:sqref>
        </x14:conditionalFormatting>
        <x14:conditionalFormatting xmlns:xm="http://schemas.microsoft.com/office/excel/2006/main">
          <x14:cfRule type="expression" priority="18" stopIfTrue="1" id="{4943354E-AD13-8B47-B634-1E4F4D668216}">
            <xm:f>OR(B6=" ",B6=Organisateur!B6)</xm:f>
            <x14:dxf>
              <font>
                <b/>
                <i val="0"/>
                <strike val="0"/>
                <color auto="1"/>
              </font>
              <fill>
                <patternFill>
                  <bgColor theme="0" tint="-0.499984740745262"/>
                </patternFill>
              </fill>
            </x14:dxf>
          </x14:cfRule>
          <xm:sqref>B6:H26</xm:sqref>
        </x14:conditionalFormatting>
        <x14:conditionalFormatting xmlns:xm="http://schemas.microsoft.com/office/excel/2006/main">
          <x14:cfRule type="containsText" priority="40" stopIfTrue="1" operator="containsText" id="{646F6508-7965-3644-86BD-429290450A8C}">
            <xm:f>NOT(ISERROR(SEARCH("ok",D29)))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46" operator="notContains" id="{1CD655C6-9CEA-0149-BAC8-3BD756F84D56}">
            <xm:f>ISERROR(SEARCH("ok",D29))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D29:D32</xm:sqref>
        </x14:conditionalFormatting>
        <x14:conditionalFormatting xmlns:xm="http://schemas.microsoft.com/office/excel/2006/main">
          <x14:cfRule type="expression" priority="17" stopIfTrue="1" id="{742C2847-E1E9-1A4F-81B2-8FE4C0751722}">
            <xm:f>AND(E6&lt;&gt;" ",E6&lt;&gt;Organisateur!E6)</xm:f>
            <x14:dxf>
              <font>
                <b/>
                <i val="0"/>
                <strike val="0"/>
                <color theme="8" tint="-0.499984740745262"/>
              </font>
              <fill>
                <patternFill>
                  <bgColor theme="6" tint="0.79998168889431442"/>
                </patternFill>
              </fill>
            </x14:dxf>
          </x14:cfRule>
          <xm:sqref>E6:E26</xm:sqref>
        </x14:conditionalFormatting>
        <x14:conditionalFormatting xmlns:xm="http://schemas.microsoft.com/office/excel/2006/main">
          <x14:cfRule type="containsText" priority="36" stopIfTrue="1" operator="containsText" id="{06FA801A-B6A9-7D49-8A66-E8638E793F48}">
            <xm:f>NOT(ISERROR(SEARCH("ok",E35)))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37" operator="notContains" id="{4C375DB9-AC5B-5942-8BB0-287537A858FC}">
            <xm:f>ISERROR(SEARCH("ok",E35))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E35</xm:sqref>
        </x14:conditionalFormatting>
        <x14:conditionalFormatting xmlns:xm="http://schemas.microsoft.com/office/excel/2006/main">
          <x14:cfRule type="expression" priority="16" stopIfTrue="1" id="{E73301A3-101A-1C4E-92B0-E1E3B94C8DD9}">
            <xm:f>AND(F6&lt;&gt;" ",F6&lt;&gt;Organisateur!F6)</xm:f>
            <x14:dxf>
              <font>
                <b/>
                <i val="0"/>
                <strike val="0"/>
                <color rgb="FF0070C0"/>
              </font>
              <fill>
                <patternFill>
                  <bgColor theme="6" tint="0.79998168889431442"/>
                </patternFill>
              </fill>
            </x14:dxf>
          </x14:cfRule>
          <xm:sqref>F6:H26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2000000}">
          <x14:formula1>
            <xm:f>'Valeurs Règlements Nature'!$A$5:$A$8</xm:f>
          </x14:formula1>
          <xm:sqref>C5</xm:sqref>
        </x14:dataValidation>
        <x14:dataValidation type="list" allowBlank="1" showInputMessage="1" showErrorMessage="1" xr:uid="{00000000-0002-0000-0000-000004000000}">
          <x14:formula1>
            <xm:f>'Valeurs Règlements Nature'!$A$12:$A$13</xm:f>
          </x14:formula1>
          <xm:sqref>Y5:Y26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7"/>
  <sheetViews>
    <sheetView showGridLines="0" zoomScale="124" zoomScaleNormal="124" workbookViewId="0">
      <pane xSplit="1" ySplit="3" topLeftCell="B4" activePane="bottomRight" state="frozen"/>
      <selection pane="topRight"/>
      <selection pane="bottomLeft"/>
      <selection pane="bottomRight" activeCell="F16" sqref="F16"/>
    </sheetView>
  </sheetViews>
  <sheetFormatPr baseColWidth="10" defaultColWidth="16.33203125" defaultRowHeight="20" customHeight="1"/>
  <cols>
    <col min="1" max="1" width="16.33203125" style="1" customWidth="1"/>
    <col min="2" max="2" width="19.6640625" style="1" customWidth="1"/>
    <col min="3" max="4" width="10.5" style="1" bestFit="1" customWidth="1"/>
    <col min="5" max="5" width="8.83203125" style="1" bestFit="1" customWidth="1"/>
    <col min="6" max="6" width="9.6640625" style="1" bestFit="1" customWidth="1"/>
    <col min="7" max="7" width="9.6640625" style="1" customWidth="1"/>
    <col min="8" max="8" width="9.5" style="1" bestFit="1" customWidth="1"/>
    <col min="9" max="9" width="11.83203125" style="1" bestFit="1" customWidth="1"/>
    <col min="10" max="10" width="5.1640625" style="1" bestFit="1" customWidth="1"/>
    <col min="11" max="11" width="5.5" style="1" bestFit="1" customWidth="1"/>
    <col min="12" max="12" width="11.5" style="1" bestFit="1" customWidth="1"/>
    <col min="13" max="14" width="7.5" style="1" bestFit="1" customWidth="1"/>
    <col min="15" max="15" width="11.5" style="1" bestFit="1" customWidth="1"/>
    <col min="16" max="17" width="7.5" style="1" bestFit="1" customWidth="1"/>
    <col min="18" max="16384" width="16.33203125" style="1"/>
  </cols>
  <sheetData>
    <row r="1" spans="1:21" ht="20" customHeight="1">
      <c r="A1" s="323" t="s">
        <v>67</v>
      </c>
      <c r="B1" s="323"/>
      <c r="C1" s="163">
        <v>46204</v>
      </c>
      <c r="F1" s="12"/>
      <c r="G1" s="12"/>
      <c r="H1" s="315" t="s">
        <v>61</v>
      </c>
      <c r="I1" s="315"/>
      <c r="J1" s="315"/>
      <c r="K1" s="315"/>
      <c r="L1" s="314" t="s">
        <v>60</v>
      </c>
      <c r="M1" s="314"/>
      <c r="N1" s="314"/>
      <c r="O1" s="314"/>
      <c r="P1" s="314"/>
      <c r="Q1" s="314"/>
    </row>
    <row r="2" spans="1:21" ht="16">
      <c r="A2" s="324" t="s">
        <v>33</v>
      </c>
      <c r="B2" s="324"/>
      <c r="C2" s="324"/>
      <c r="D2" s="324"/>
      <c r="E2" s="324"/>
      <c r="F2" s="325"/>
      <c r="G2" s="164"/>
      <c r="H2" s="316" t="s">
        <v>14</v>
      </c>
      <c r="I2" s="316" t="s">
        <v>15</v>
      </c>
      <c r="J2" s="315" t="s">
        <v>58</v>
      </c>
      <c r="K2" s="315"/>
      <c r="L2" s="321" t="s">
        <v>43</v>
      </c>
      <c r="M2" s="316"/>
      <c r="N2" s="316"/>
      <c r="O2" s="315" t="s">
        <v>44</v>
      </c>
      <c r="P2" s="315"/>
      <c r="Q2" s="315"/>
    </row>
    <row r="3" spans="1:21" ht="15" customHeight="1">
      <c r="A3" s="54" t="s">
        <v>31</v>
      </c>
      <c r="B3" s="2"/>
      <c r="C3" s="326" t="s">
        <v>9</v>
      </c>
      <c r="D3" s="327"/>
      <c r="E3" s="53" t="s">
        <v>10</v>
      </c>
      <c r="F3" s="129" t="s">
        <v>11</v>
      </c>
      <c r="G3" s="184" t="s">
        <v>77</v>
      </c>
      <c r="H3" s="316"/>
      <c r="I3" s="316"/>
      <c r="J3" s="315"/>
      <c r="K3" s="315"/>
      <c r="L3" s="319" t="s">
        <v>59</v>
      </c>
      <c r="M3" s="317" t="s">
        <v>45</v>
      </c>
      <c r="N3" s="317"/>
      <c r="O3" s="318" t="s">
        <v>59</v>
      </c>
      <c r="P3" s="317" t="s">
        <v>45</v>
      </c>
      <c r="Q3" s="317"/>
      <c r="R3" s="12"/>
      <c r="S3" s="12"/>
      <c r="T3" s="12"/>
      <c r="U3" s="12"/>
    </row>
    <row r="4" spans="1:21" ht="15" customHeight="1">
      <c r="A4" s="3" t="s">
        <v>12</v>
      </c>
      <c r="B4" s="4" t="s">
        <v>13</v>
      </c>
      <c r="C4" s="5" t="s">
        <v>14</v>
      </c>
      <c r="D4" s="5" t="s">
        <v>15</v>
      </c>
      <c r="E4" s="5" t="s">
        <v>15</v>
      </c>
      <c r="F4" s="130" t="s">
        <v>15</v>
      </c>
      <c r="G4" s="130" t="s">
        <v>15</v>
      </c>
      <c r="H4" s="316"/>
      <c r="I4" s="316"/>
      <c r="J4" s="133" t="s">
        <v>14</v>
      </c>
      <c r="K4" s="133" t="s">
        <v>15</v>
      </c>
      <c r="L4" s="320"/>
      <c r="M4" s="125" t="s">
        <v>35</v>
      </c>
      <c r="N4" s="125" t="s">
        <v>34</v>
      </c>
      <c r="O4" s="317"/>
      <c r="P4" s="125" t="s">
        <v>35</v>
      </c>
      <c r="Q4" s="125" t="s">
        <v>34</v>
      </c>
      <c r="R4" s="12"/>
      <c r="S4" s="12"/>
      <c r="T4" s="12"/>
      <c r="U4" s="12"/>
    </row>
    <row r="5" spans="1:21" ht="14.75" customHeight="1">
      <c r="A5" s="137" t="s">
        <v>32</v>
      </c>
      <c r="B5" s="7">
        <v>4</v>
      </c>
      <c r="C5" s="120">
        <v>5</v>
      </c>
      <c r="D5" s="120">
        <v>15</v>
      </c>
      <c r="E5" s="121">
        <v>15</v>
      </c>
      <c r="F5" s="122">
        <v>15</v>
      </c>
      <c r="G5" s="185">
        <v>10</v>
      </c>
      <c r="H5" s="131">
        <v>176</v>
      </c>
      <c r="I5" s="131">
        <v>660</v>
      </c>
      <c r="J5" s="132">
        <v>4</v>
      </c>
      <c r="K5" s="132">
        <v>15</v>
      </c>
      <c r="L5" s="126">
        <v>7.5</v>
      </c>
      <c r="M5" s="126">
        <v>6</v>
      </c>
      <c r="N5" s="126">
        <v>9.5</v>
      </c>
      <c r="O5" s="126">
        <v>7.5</v>
      </c>
      <c r="P5" s="126">
        <v>6</v>
      </c>
      <c r="Q5" s="126">
        <v>9.5</v>
      </c>
      <c r="R5" s="12"/>
      <c r="S5" s="12"/>
      <c r="T5" s="12"/>
      <c r="U5" s="12"/>
    </row>
    <row r="6" spans="1:21" ht="14.75" customHeight="1">
      <c r="A6" s="138" t="s">
        <v>21</v>
      </c>
      <c r="B6" s="7">
        <v>6</v>
      </c>
      <c r="C6" s="120">
        <v>15</v>
      </c>
      <c r="D6" s="120">
        <v>25</v>
      </c>
      <c r="E6" s="121">
        <v>20</v>
      </c>
      <c r="F6" s="122">
        <v>15</v>
      </c>
      <c r="G6" s="185">
        <v>10</v>
      </c>
      <c r="H6" s="127">
        <v>704</v>
      </c>
      <c r="I6" s="127">
        <v>1584</v>
      </c>
      <c r="J6" s="124">
        <v>4</v>
      </c>
      <c r="K6" s="124">
        <v>9</v>
      </c>
      <c r="L6" s="126">
        <v>7.5</v>
      </c>
      <c r="M6" s="126">
        <v>6</v>
      </c>
      <c r="N6" s="126">
        <v>9.5</v>
      </c>
      <c r="O6" s="126">
        <v>15</v>
      </c>
      <c r="P6" s="126">
        <v>11.5</v>
      </c>
      <c r="Q6" s="126">
        <v>18</v>
      </c>
    </row>
    <row r="7" spans="1:21" ht="14.75" customHeight="1">
      <c r="A7" s="138" t="s">
        <v>22</v>
      </c>
      <c r="B7" s="7">
        <v>7</v>
      </c>
      <c r="C7" s="120">
        <v>20</v>
      </c>
      <c r="D7" s="120">
        <v>35</v>
      </c>
      <c r="E7" s="121">
        <v>30</v>
      </c>
      <c r="F7" s="122">
        <v>25</v>
      </c>
      <c r="G7" s="185">
        <v>15</v>
      </c>
      <c r="H7" s="127">
        <v>1590</v>
      </c>
      <c r="I7" s="127">
        <v>3582</v>
      </c>
      <c r="J7" s="124">
        <v>4</v>
      </c>
      <c r="K7" s="124">
        <v>9</v>
      </c>
      <c r="L7" s="126">
        <v>15</v>
      </c>
      <c r="M7" s="126">
        <v>11.5</v>
      </c>
      <c r="N7" s="126">
        <v>18</v>
      </c>
      <c r="O7" s="126">
        <v>22.5</v>
      </c>
      <c r="P7" s="126">
        <v>18</v>
      </c>
      <c r="Q7" s="126">
        <v>27.5</v>
      </c>
    </row>
    <row r="8" spans="1:21" ht="14.75" customHeight="1">
      <c r="A8" s="138" t="s">
        <v>23</v>
      </c>
      <c r="B8" s="7">
        <v>4</v>
      </c>
      <c r="C8" s="120">
        <v>30</v>
      </c>
      <c r="D8" s="120">
        <v>40</v>
      </c>
      <c r="E8" s="121">
        <v>35</v>
      </c>
      <c r="F8" s="122">
        <v>30</v>
      </c>
      <c r="G8" s="185">
        <v>20</v>
      </c>
      <c r="H8" s="128">
        <v>2828</v>
      </c>
      <c r="I8" s="139">
        <v>7777</v>
      </c>
      <c r="J8" s="140">
        <v>4</v>
      </c>
      <c r="K8" s="140">
        <v>11</v>
      </c>
      <c r="L8" s="126">
        <v>15</v>
      </c>
      <c r="M8" s="126">
        <v>11.5</v>
      </c>
      <c r="N8" s="126">
        <v>18</v>
      </c>
      <c r="O8" s="126">
        <v>30</v>
      </c>
      <c r="P8" s="126">
        <v>22.5</v>
      </c>
      <c r="Q8" s="126">
        <v>36</v>
      </c>
    </row>
    <row r="9" spans="1:21" ht="14.75" customHeight="1">
      <c r="A9" s="8"/>
      <c r="B9" s="9">
        <f>SUM(B5:B8)</f>
        <v>21</v>
      </c>
      <c r="C9" s="10"/>
      <c r="D9" s="10"/>
      <c r="E9" s="10"/>
      <c r="F9" s="10"/>
      <c r="G9" s="183"/>
    </row>
    <row r="10" spans="1:21" ht="14.75" customHeight="1">
      <c r="A10" s="11" t="s">
        <v>16</v>
      </c>
      <c r="B10" s="6" t="s">
        <v>17</v>
      </c>
      <c r="C10" s="123">
        <v>525</v>
      </c>
      <c r="D10" s="123">
        <v>550</v>
      </c>
      <c r="E10" s="10"/>
      <c r="F10" s="10"/>
      <c r="G10" s="183"/>
    </row>
    <row r="11" spans="1:21" ht="13.5" customHeight="1"/>
    <row r="12" spans="1:21" ht="14.75" customHeight="1">
      <c r="A12" s="55" t="s">
        <v>40</v>
      </c>
    </row>
    <row r="13" spans="1:21" ht="20" customHeight="1">
      <c r="A13" s="55" t="s">
        <v>41</v>
      </c>
    </row>
    <row r="15" spans="1:21" ht="20" customHeight="1">
      <c r="B15" s="322" t="s">
        <v>62</v>
      </c>
      <c r="C15" s="322"/>
      <c r="D15" s="134">
        <v>4</v>
      </c>
      <c r="E15" s="135" t="s">
        <v>63</v>
      </c>
      <c r="F15" s="134">
        <v>10</v>
      </c>
      <c r="G15" s="134"/>
      <c r="H15" s="322" t="s">
        <v>66</v>
      </c>
      <c r="I15" s="322"/>
    </row>
    <row r="16" spans="1:21" ht="20" customHeight="1">
      <c r="B16" s="322" t="s">
        <v>64</v>
      </c>
      <c r="C16" s="322"/>
      <c r="D16" s="322"/>
      <c r="E16" s="322"/>
      <c r="F16" s="134">
        <v>7</v>
      </c>
      <c r="G16" s="134"/>
      <c r="H16" s="136"/>
      <c r="I16" s="136"/>
    </row>
    <row r="17" spans="2:9" ht="20" customHeight="1">
      <c r="B17" s="322" t="s">
        <v>65</v>
      </c>
      <c r="C17" s="322"/>
      <c r="D17" s="322"/>
      <c r="E17" s="322"/>
      <c r="F17" s="134">
        <v>5</v>
      </c>
      <c r="G17" s="134"/>
      <c r="H17" s="136"/>
      <c r="I17" s="136"/>
    </row>
  </sheetData>
  <sheetProtection sheet="1" objects="1" scenarios="1"/>
  <mergeCells count="18">
    <mergeCell ref="H15:I15"/>
    <mergeCell ref="A1:B1"/>
    <mergeCell ref="B15:C15"/>
    <mergeCell ref="B17:E17"/>
    <mergeCell ref="B16:E16"/>
    <mergeCell ref="A2:F2"/>
    <mergeCell ref="C3:D3"/>
    <mergeCell ref="L1:Q1"/>
    <mergeCell ref="H1:K1"/>
    <mergeCell ref="H2:H4"/>
    <mergeCell ref="I2:I4"/>
    <mergeCell ref="J2:K3"/>
    <mergeCell ref="M3:N3"/>
    <mergeCell ref="P3:Q3"/>
    <mergeCell ref="O3:O4"/>
    <mergeCell ref="L3:L4"/>
    <mergeCell ref="L2:N2"/>
    <mergeCell ref="O2:Q2"/>
  </mergeCells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Organisateur</vt:lpstr>
      <vt:lpstr>Arbitre</vt:lpstr>
      <vt:lpstr>Valeurs Règlements Nature</vt:lpstr>
      <vt:lpstr>Arbitre!Zone_d_impression</vt:lpstr>
      <vt:lpstr>Organisateur!Zone_d_impression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MAUFFREY</dc:creator>
  <cp:lastModifiedBy>Frédéric Desplats</cp:lastModifiedBy>
  <dcterms:created xsi:type="dcterms:W3CDTF">2024-10-12T19:59:35Z</dcterms:created>
  <dcterms:modified xsi:type="dcterms:W3CDTF">2026-08-14T09:29:46Z</dcterms:modified>
</cp:coreProperties>
</file>