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derf/Desktop/Archery sound/"/>
    </mc:Choice>
  </mc:AlternateContent>
  <xr:revisionPtr revIDLastSave="0" documentId="13_ncr:1_{28B71FEA-83BA-9942-AC5B-34664703D716}" xr6:coauthVersionLast="47" xr6:coauthVersionMax="47" xr10:uidLastSave="{00000000-0000-0000-0000-000000000000}"/>
  <bookViews>
    <workbookView xWindow="0" yWindow="600" windowWidth="28160" windowHeight="17020" xr2:uid="{00000000-000D-0000-FFFF-FFFF00000000}"/>
  </bookViews>
  <sheets>
    <sheet name="Organisateur" sheetId="3" r:id="rId1"/>
    <sheet name="Synthèse conformité" sheetId="4" r:id="rId2"/>
    <sheet name="Arbitre" sheetId="1" r:id="rId3"/>
    <sheet name="Valeurs Règlement Campagne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  <c r="E6" i="1"/>
  <c r="F10" i="1"/>
  <c r="C6" i="1"/>
  <c r="B6" i="1"/>
  <c r="F6" i="1"/>
  <c r="G6" i="1"/>
  <c r="H6" i="1"/>
  <c r="I6" i="1"/>
  <c r="J6" i="1"/>
  <c r="B7" i="1"/>
  <c r="C7" i="1"/>
  <c r="E7" i="1"/>
  <c r="F7" i="1"/>
  <c r="G7" i="1"/>
  <c r="H7" i="1"/>
  <c r="I7" i="1"/>
  <c r="J7" i="1"/>
  <c r="B8" i="1"/>
  <c r="C8" i="1"/>
  <c r="E8" i="1"/>
  <c r="F8" i="1"/>
  <c r="G8" i="1"/>
  <c r="I8" i="1"/>
  <c r="J8" i="1"/>
  <c r="B9" i="1"/>
  <c r="C9" i="1"/>
  <c r="E9" i="1"/>
  <c r="F9" i="1"/>
  <c r="G9" i="1"/>
  <c r="H9" i="1"/>
  <c r="I9" i="1"/>
  <c r="J9" i="1"/>
  <c r="B10" i="1"/>
  <c r="C10" i="1"/>
  <c r="E10" i="1"/>
  <c r="G10" i="1"/>
  <c r="H10" i="1"/>
  <c r="I10" i="1"/>
  <c r="J10" i="1"/>
  <c r="B11" i="1"/>
  <c r="C11" i="1"/>
  <c r="E11" i="1"/>
  <c r="F11" i="1"/>
  <c r="G11" i="1"/>
  <c r="H11" i="1"/>
  <c r="I11" i="1"/>
  <c r="J11" i="1"/>
  <c r="B12" i="1"/>
  <c r="C12" i="1"/>
  <c r="E12" i="1"/>
  <c r="F12" i="1"/>
  <c r="G12" i="1"/>
  <c r="H12" i="1"/>
  <c r="I12" i="1"/>
  <c r="J12" i="1"/>
  <c r="B13" i="1"/>
  <c r="C13" i="1"/>
  <c r="E13" i="1"/>
  <c r="F13" i="1"/>
  <c r="G13" i="1"/>
  <c r="H13" i="1"/>
  <c r="I13" i="1"/>
  <c r="J13" i="1"/>
  <c r="B14" i="1"/>
  <c r="C14" i="1"/>
  <c r="E14" i="1"/>
  <c r="F14" i="1"/>
  <c r="G14" i="1"/>
  <c r="H14" i="1"/>
  <c r="I14" i="1"/>
  <c r="J14" i="1"/>
  <c r="B15" i="1"/>
  <c r="C15" i="1"/>
  <c r="E15" i="1"/>
  <c r="F15" i="1"/>
  <c r="G15" i="1"/>
  <c r="H15" i="1"/>
  <c r="I15" i="1"/>
  <c r="J15" i="1"/>
  <c r="B16" i="1"/>
  <c r="C16" i="1"/>
  <c r="E16" i="1"/>
  <c r="F16" i="1"/>
  <c r="G16" i="1"/>
  <c r="H16" i="1"/>
  <c r="I16" i="1"/>
  <c r="J16" i="1"/>
  <c r="B17" i="1"/>
  <c r="C17" i="1"/>
  <c r="E17" i="1"/>
  <c r="F17" i="1"/>
  <c r="G17" i="1"/>
  <c r="H17" i="1"/>
  <c r="I17" i="1"/>
  <c r="J17" i="1"/>
  <c r="B18" i="1"/>
  <c r="C18" i="1"/>
  <c r="E18" i="1"/>
  <c r="F18" i="1"/>
  <c r="G18" i="1"/>
  <c r="H18" i="1"/>
  <c r="I18" i="1"/>
  <c r="J18" i="1"/>
  <c r="B19" i="1"/>
  <c r="C19" i="1"/>
  <c r="E19" i="1"/>
  <c r="F19" i="1"/>
  <c r="G19" i="1"/>
  <c r="H19" i="1"/>
  <c r="I19" i="1"/>
  <c r="J19" i="1"/>
  <c r="B20" i="1"/>
  <c r="C20" i="1"/>
  <c r="E20" i="1"/>
  <c r="F20" i="1"/>
  <c r="G20" i="1"/>
  <c r="H20" i="1"/>
  <c r="I20" i="1"/>
  <c r="J20" i="1"/>
  <c r="B21" i="1"/>
  <c r="C21" i="1"/>
  <c r="E21" i="1"/>
  <c r="F21" i="1"/>
  <c r="G21" i="1"/>
  <c r="H21" i="1"/>
  <c r="I21" i="1"/>
  <c r="J21" i="1"/>
  <c r="B22" i="1"/>
  <c r="C22" i="1"/>
  <c r="E22" i="1"/>
  <c r="F22" i="1"/>
  <c r="G22" i="1"/>
  <c r="H22" i="1"/>
  <c r="I22" i="1"/>
  <c r="J22" i="1"/>
  <c r="B23" i="1"/>
  <c r="C23" i="1"/>
  <c r="E23" i="1"/>
  <c r="F23" i="1"/>
  <c r="G23" i="1"/>
  <c r="H23" i="1"/>
  <c r="I23" i="1"/>
  <c r="J23" i="1"/>
  <c r="B24" i="1"/>
  <c r="C24" i="1"/>
  <c r="E24" i="1"/>
  <c r="F24" i="1"/>
  <c r="G24" i="1"/>
  <c r="H24" i="1"/>
  <c r="I24" i="1"/>
  <c r="J24" i="1"/>
  <c r="B25" i="1"/>
  <c r="C25" i="1"/>
  <c r="E25" i="1"/>
  <c r="F25" i="1"/>
  <c r="G25" i="1"/>
  <c r="H25" i="1"/>
  <c r="I25" i="1"/>
  <c r="J25" i="1"/>
  <c r="B26" i="1"/>
  <c r="C26" i="1"/>
  <c r="E26" i="1"/>
  <c r="F26" i="1"/>
  <c r="G26" i="1"/>
  <c r="H26" i="1"/>
  <c r="I26" i="1"/>
  <c r="J26" i="1"/>
  <c r="B27" i="1"/>
  <c r="C27" i="1"/>
  <c r="E27" i="1"/>
  <c r="F27" i="1"/>
  <c r="G27" i="1"/>
  <c r="H27" i="1"/>
  <c r="I27" i="1"/>
  <c r="J27" i="1"/>
  <c r="B28" i="1"/>
  <c r="C28" i="1"/>
  <c r="E28" i="1"/>
  <c r="F28" i="1"/>
  <c r="G28" i="1"/>
  <c r="H28" i="1"/>
  <c r="I28" i="1"/>
  <c r="J28" i="1"/>
  <c r="B29" i="1"/>
  <c r="C29" i="1"/>
  <c r="E29" i="1"/>
  <c r="F29" i="1"/>
  <c r="G29" i="1"/>
  <c r="H29" i="1"/>
  <c r="I29" i="1"/>
  <c r="J29" i="1"/>
  <c r="B10" i="2"/>
  <c r="B9" i="2"/>
  <c r="C9" i="2" s="1"/>
  <c r="D9" i="2" s="1"/>
  <c r="E9" i="2" s="1"/>
  <c r="F9" i="2" s="1"/>
  <c r="G9" i="2" s="1"/>
  <c r="H9" i="2" s="1"/>
  <c r="I9" i="2" s="1"/>
  <c r="J9" i="2" s="1"/>
  <c r="K9" i="2" s="1"/>
  <c r="L9" i="2" s="1"/>
  <c r="M9" i="2" s="1"/>
  <c r="N9" i="2" s="1"/>
  <c r="O9" i="2" s="1"/>
  <c r="P9" i="2" s="1"/>
  <c r="Q9" i="2" s="1"/>
  <c r="R9" i="2" s="1"/>
  <c r="S9" i="2" s="1"/>
  <c r="T9" i="2" s="1"/>
  <c r="U9" i="2" s="1"/>
  <c r="V9" i="2" s="1"/>
  <c r="W9" i="2" s="1"/>
  <c r="X9" i="2" s="1"/>
  <c r="Y9" i="2" s="1"/>
  <c r="Z9" i="2" s="1"/>
  <c r="AA9" i="2" s="1"/>
  <c r="AB9" i="2" s="1"/>
  <c r="E41" i="1"/>
  <c r="D41" i="1"/>
  <c r="E40" i="1"/>
  <c r="D40" i="1"/>
  <c r="E39" i="1"/>
  <c r="D39" i="1"/>
  <c r="B38" i="1"/>
  <c r="B35" i="1"/>
  <c r="A35" i="1"/>
  <c r="B34" i="1"/>
  <c r="A34" i="1"/>
  <c r="B33" i="1"/>
  <c r="A33" i="1"/>
  <c r="B32" i="1"/>
  <c r="B36" i="1" s="1"/>
  <c r="A32" i="1"/>
  <c r="D31" i="1"/>
  <c r="C31" i="1"/>
  <c r="J5" i="1"/>
  <c r="I5" i="1"/>
  <c r="H5" i="1"/>
  <c r="G5" i="1"/>
  <c r="F5" i="1"/>
  <c r="E5" i="1"/>
  <c r="C5" i="1"/>
  <c r="B5" i="1"/>
  <c r="A1" i="1"/>
  <c r="B9" i="4"/>
  <c r="E7" i="4"/>
  <c r="B7" i="4"/>
  <c r="B6" i="4"/>
  <c r="D7" i="4" s="1"/>
  <c r="C3" i="4"/>
  <c r="E41" i="3"/>
  <c r="D41" i="3"/>
  <c r="H41" i="3" s="1"/>
  <c r="E40" i="3"/>
  <c r="D40" i="3"/>
  <c r="E39" i="3"/>
  <c r="D39" i="3"/>
  <c r="H38" i="3"/>
  <c r="G38" i="3"/>
  <c r="F38" i="3"/>
  <c r="F39" i="3" s="1"/>
  <c r="B38" i="3"/>
  <c r="B12" i="4" s="1"/>
  <c r="H37" i="3"/>
  <c r="G37" i="3"/>
  <c r="F37" i="3"/>
  <c r="B35" i="3"/>
  <c r="A35" i="3"/>
  <c r="B34" i="3"/>
  <c r="A34" i="3"/>
  <c r="B33" i="3"/>
  <c r="A33" i="3"/>
  <c r="B32" i="3"/>
  <c r="B36" i="3" s="1"/>
  <c r="A32" i="3"/>
  <c r="D31" i="3"/>
  <c r="C31" i="3"/>
  <c r="AM29" i="3"/>
  <c r="AL29" i="3"/>
  <c r="AK29" i="3"/>
  <c r="AJ29" i="3"/>
  <c r="AI29" i="3"/>
  <c r="AH29" i="3"/>
  <c r="AF29" i="3"/>
  <c r="AD29" i="3"/>
  <c r="Y29" i="3" a="1"/>
  <c r="X29" i="3" a="1"/>
  <c r="W29" i="3" a="1"/>
  <c r="V29" i="3" a="1"/>
  <c r="AB29" i="3" s="1"/>
  <c r="U29" i="3" a="1"/>
  <c r="Z29" i="3" s="1"/>
  <c r="T29" i="3"/>
  <c r="S29" i="3"/>
  <c r="R29" i="3"/>
  <c r="Q29" i="3"/>
  <c r="P29" i="3"/>
  <c r="O29" i="3"/>
  <c r="N29" i="3"/>
  <c r="M29" i="3"/>
  <c r="L29" i="3"/>
  <c r="AM28" i="3"/>
  <c r="AL28" i="3"/>
  <c r="AH28" i="3"/>
  <c r="AF28" i="3"/>
  <c r="AD28" i="3"/>
  <c r="Y28" i="3" a="1"/>
  <c r="X28" i="3" a="1"/>
  <c r="T28" i="3"/>
  <c r="S28" i="3"/>
  <c r="R28" i="3"/>
  <c r="Q28" i="3"/>
  <c r="P28" i="3"/>
  <c r="O28" i="3"/>
  <c r="N28" i="3"/>
  <c r="M28" i="3"/>
  <c r="L28" i="3"/>
  <c r="AM27" i="3"/>
  <c r="AL27" i="3"/>
  <c r="AK27" i="3"/>
  <c r="AJ27" i="3"/>
  <c r="AI27" i="3"/>
  <c r="AH27" i="3"/>
  <c r="AF27" i="3"/>
  <c r="AD27" i="3"/>
  <c r="Y27" i="3" a="1"/>
  <c r="X27" i="3" a="1"/>
  <c r="W27" i="3" a="1"/>
  <c r="V27" i="3" a="1"/>
  <c r="AB27" i="3" s="1"/>
  <c r="U27" i="3" a="1"/>
  <c r="Z27" i="3" s="1"/>
  <c r="T27" i="3"/>
  <c r="S27" i="3"/>
  <c r="R27" i="3"/>
  <c r="Q27" i="3"/>
  <c r="P27" i="3"/>
  <c r="O27" i="3"/>
  <c r="N27" i="3"/>
  <c r="M27" i="3"/>
  <c r="L27" i="3"/>
  <c r="AM26" i="3"/>
  <c r="AL26" i="3"/>
  <c r="AH26" i="3"/>
  <c r="AF26" i="3"/>
  <c r="AD26" i="3"/>
  <c r="Y26" i="3" a="1"/>
  <c r="X26" i="3" a="1"/>
  <c r="T26" i="3"/>
  <c r="S26" i="3"/>
  <c r="R26" i="3"/>
  <c r="Q26" i="3"/>
  <c r="P26" i="3"/>
  <c r="O26" i="3"/>
  <c r="N26" i="3"/>
  <c r="M26" i="3"/>
  <c r="L26" i="3"/>
  <c r="AM25" i="3"/>
  <c r="AL25" i="3"/>
  <c r="AH25" i="3"/>
  <c r="AF25" i="3"/>
  <c r="AD25" i="3"/>
  <c r="Y25" i="3" a="1"/>
  <c r="X25" i="3" a="1"/>
  <c r="T25" i="3"/>
  <c r="S25" i="3"/>
  <c r="R25" i="3"/>
  <c r="Q25" i="3"/>
  <c r="P25" i="3"/>
  <c r="O25" i="3"/>
  <c r="N25" i="3"/>
  <c r="M25" i="3"/>
  <c r="L25" i="3"/>
  <c r="AM24" i="3"/>
  <c r="AL24" i="3"/>
  <c r="AH24" i="3"/>
  <c r="AF24" i="3"/>
  <c r="AD24" i="3"/>
  <c r="Y24" i="3" a="1"/>
  <c r="X24" i="3" a="1"/>
  <c r="T24" i="3"/>
  <c r="S24" i="3"/>
  <c r="R24" i="3"/>
  <c r="Q24" i="3"/>
  <c r="P24" i="3"/>
  <c r="O24" i="3"/>
  <c r="N24" i="3"/>
  <c r="M24" i="3"/>
  <c r="L24" i="3"/>
  <c r="AM23" i="3"/>
  <c r="AL23" i="3"/>
  <c r="AK23" i="3"/>
  <c r="AJ23" i="3"/>
  <c r="AI23" i="3"/>
  <c r="AH23" i="3"/>
  <c r="AF23" i="3"/>
  <c r="AD23" i="3"/>
  <c r="Y23" i="3" a="1"/>
  <c r="X23" i="3" a="1"/>
  <c r="W23" i="3" a="1"/>
  <c r="V23" i="3" a="1"/>
  <c r="AB23" i="3" s="1"/>
  <c r="U23" i="3" a="1"/>
  <c r="Z23" i="3" s="1"/>
  <c r="T23" i="3"/>
  <c r="S23" i="3"/>
  <c r="R23" i="3"/>
  <c r="Q23" i="3"/>
  <c r="P23" i="3"/>
  <c r="O23" i="3"/>
  <c r="N23" i="3"/>
  <c r="M23" i="3"/>
  <c r="L23" i="3"/>
  <c r="AM22" i="3"/>
  <c r="AL22" i="3"/>
  <c r="AH22" i="3"/>
  <c r="AF22" i="3"/>
  <c r="AD22" i="3"/>
  <c r="Y22" i="3" a="1"/>
  <c r="X22" i="3" a="1"/>
  <c r="T22" i="3"/>
  <c r="S22" i="3"/>
  <c r="R22" i="3"/>
  <c r="Q22" i="3"/>
  <c r="P22" i="3"/>
  <c r="O22" i="3"/>
  <c r="N22" i="3"/>
  <c r="M22" i="3"/>
  <c r="L22" i="3"/>
  <c r="AM21" i="3"/>
  <c r="AL21" i="3"/>
  <c r="AK21" i="3"/>
  <c r="AJ21" i="3"/>
  <c r="AI21" i="3"/>
  <c r="AH21" i="3"/>
  <c r="AF21" i="3"/>
  <c r="AD21" i="3"/>
  <c r="Y21" i="3" a="1"/>
  <c r="X21" i="3" a="1"/>
  <c r="W21" i="3" a="1"/>
  <c r="V21" i="3" a="1"/>
  <c r="AB21" i="3" s="1"/>
  <c r="U21" i="3" a="1"/>
  <c r="Z21" i="3" s="1"/>
  <c r="T21" i="3"/>
  <c r="S21" i="3"/>
  <c r="R21" i="3"/>
  <c r="Q21" i="3"/>
  <c r="P21" i="3"/>
  <c r="O21" i="3"/>
  <c r="AM20" i="3"/>
  <c r="AL20" i="3"/>
  <c r="AK20" i="3"/>
  <c r="AJ20" i="3"/>
  <c r="AI20" i="3"/>
  <c r="AH20" i="3"/>
  <c r="AF20" i="3"/>
  <c r="Y20" i="3" a="1"/>
  <c r="X20" i="3" a="1"/>
  <c r="W20" i="3" a="1"/>
  <c r="AD20" i="3" s="1"/>
  <c r="V20" i="3" a="1"/>
  <c r="AB20" i="3" s="1"/>
  <c r="U20" i="3" a="1"/>
  <c r="Z20" i="3" s="1"/>
  <c r="T20" i="3"/>
  <c r="S20" i="3"/>
  <c r="R20" i="3"/>
  <c r="Q20" i="3"/>
  <c r="P20" i="3"/>
  <c r="O20" i="3"/>
  <c r="N20" i="3"/>
  <c r="M20" i="3"/>
  <c r="L20" i="3"/>
  <c r="AM19" i="3"/>
  <c r="AL19" i="3"/>
  <c r="AK19" i="3"/>
  <c r="AJ19" i="3"/>
  <c r="AI19" i="3"/>
  <c r="AH19" i="3"/>
  <c r="AF19" i="3"/>
  <c r="AD19" i="3"/>
  <c r="Y19" i="3" a="1"/>
  <c r="X19" i="3" a="1"/>
  <c r="W19" i="3" a="1"/>
  <c r="V19" i="3" a="1"/>
  <c r="AB19" i="3" s="1"/>
  <c r="U19" i="3" a="1"/>
  <c r="Z19" i="3" s="1"/>
  <c r="T19" i="3"/>
  <c r="S19" i="3"/>
  <c r="R19" i="3"/>
  <c r="Q19" i="3"/>
  <c r="P19" i="3"/>
  <c r="O19" i="3"/>
  <c r="N19" i="3"/>
  <c r="M19" i="3"/>
  <c r="L19" i="3"/>
  <c r="AM18" i="3"/>
  <c r="AL18" i="3"/>
  <c r="AH18" i="3"/>
  <c r="AF18" i="3"/>
  <c r="AD18" i="3"/>
  <c r="Y18" i="3" a="1"/>
  <c r="X18" i="3" a="1"/>
  <c r="T18" i="3"/>
  <c r="S18" i="3"/>
  <c r="R18" i="3"/>
  <c r="Q18" i="3"/>
  <c r="P18" i="3"/>
  <c r="O18" i="3"/>
  <c r="N18" i="3"/>
  <c r="M18" i="3"/>
  <c r="L18" i="3"/>
  <c r="AM17" i="3"/>
  <c r="AL17" i="3"/>
  <c r="AH17" i="3"/>
  <c r="AF17" i="3"/>
  <c r="AD17" i="3"/>
  <c r="Y17" i="3" a="1"/>
  <c r="X17" i="3" a="1"/>
  <c r="T17" i="3"/>
  <c r="S17" i="3"/>
  <c r="R17" i="3"/>
  <c r="Q17" i="3"/>
  <c r="P17" i="3"/>
  <c r="O17" i="3"/>
  <c r="N17" i="3"/>
  <c r="M17" i="3"/>
  <c r="L17" i="3"/>
  <c r="AM16" i="3"/>
  <c r="AL16" i="3"/>
  <c r="AH16" i="3"/>
  <c r="AF16" i="3"/>
  <c r="AD16" i="3"/>
  <c r="Y16" i="3" a="1"/>
  <c r="X16" i="3" a="1"/>
  <c r="T16" i="3"/>
  <c r="S16" i="3"/>
  <c r="R16" i="3"/>
  <c r="Q16" i="3"/>
  <c r="P16" i="3"/>
  <c r="O16" i="3"/>
  <c r="N16" i="3"/>
  <c r="M16" i="3"/>
  <c r="L16" i="3"/>
  <c r="AM15" i="3"/>
  <c r="AL15" i="3"/>
  <c r="AH15" i="3"/>
  <c r="AF15" i="3"/>
  <c r="AD15" i="3"/>
  <c r="Y15" i="3" a="1"/>
  <c r="X15" i="3" a="1"/>
  <c r="T15" i="3"/>
  <c r="S15" i="3"/>
  <c r="R15" i="3"/>
  <c r="Q15" i="3"/>
  <c r="P15" i="3"/>
  <c r="O15" i="3"/>
  <c r="N15" i="3"/>
  <c r="M15" i="3"/>
  <c r="L15" i="3"/>
  <c r="AM14" i="3"/>
  <c r="AL14" i="3"/>
  <c r="AK14" i="3"/>
  <c r="AJ14" i="3"/>
  <c r="AI14" i="3"/>
  <c r="AH14" i="3"/>
  <c r="AF14" i="3"/>
  <c r="Y14" i="3" a="1"/>
  <c r="X14" i="3" a="1"/>
  <c r="W14" i="3" a="1"/>
  <c r="AD14" i="3" s="1"/>
  <c r="V14" i="3" a="1"/>
  <c r="AB14" i="3" s="1"/>
  <c r="U14" i="3" a="1"/>
  <c r="Z14" i="3" s="1"/>
  <c r="T14" i="3"/>
  <c r="S14" i="3"/>
  <c r="R14" i="3"/>
  <c r="Q14" i="3"/>
  <c r="P14" i="3"/>
  <c r="O14" i="3"/>
  <c r="N14" i="3"/>
  <c r="M14" i="3"/>
  <c r="L14" i="3"/>
  <c r="AM13" i="3"/>
  <c r="AL13" i="3"/>
  <c r="AH13" i="3"/>
  <c r="AF13" i="3"/>
  <c r="AD13" i="3"/>
  <c r="Y13" i="3" a="1"/>
  <c r="X13" i="3" a="1"/>
  <c r="T13" i="3"/>
  <c r="S13" i="3"/>
  <c r="R13" i="3"/>
  <c r="Q13" i="3"/>
  <c r="P13" i="3"/>
  <c r="O13" i="3"/>
  <c r="N13" i="3"/>
  <c r="M13" i="3"/>
  <c r="L13" i="3"/>
  <c r="AM12" i="3"/>
  <c r="AL12" i="3"/>
  <c r="AH12" i="3"/>
  <c r="AF12" i="3"/>
  <c r="AD12" i="3"/>
  <c r="Y12" i="3" a="1"/>
  <c r="X12" i="3" a="1"/>
  <c r="T12" i="3"/>
  <c r="S12" i="3"/>
  <c r="R12" i="3"/>
  <c r="Q12" i="3"/>
  <c r="P12" i="3"/>
  <c r="O12" i="3"/>
  <c r="N12" i="3"/>
  <c r="M12" i="3"/>
  <c r="L12" i="3"/>
  <c r="AM11" i="3"/>
  <c r="AL11" i="3"/>
  <c r="AK11" i="3"/>
  <c r="AJ11" i="3"/>
  <c r="AI11" i="3"/>
  <c r="AH11" i="3"/>
  <c r="AF11" i="3"/>
  <c r="AD11" i="3"/>
  <c r="Y11" i="3" a="1"/>
  <c r="X11" i="3" a="1"/>
  <c r="W11" i="3" a="1"/>
  <c r="V11" i="3" a="1"/>
  <c r="AB11" i="3" s="1"/>
  <c r="U11" i="3" a="1"/>
  <c r="Z11" i="3" s="1"/>
  <c r="T11" i="3"/>
  <c r="S11" i="3"/>
  <c r="R11" i="3"/>
  <c r="Q11" i="3"/>
  <c r="P11" i="3"/>
  <c r="O11" i="3"/>
  <c r="N11" i="3"/>
  <c r="M11" i="3"/>
  <c r="L11" i="3"/>
  <c r="AM10" i="3"/>
  <c r="AL10" i="3"/>
  <c r="AK10" i="3"/>
  <c r="AJ10" i="3"/>
  <c r="AI10" i="3"/>
  <c r="AH10" i="3"/>
  <c r="AF10" i="3"/>
  <c r="AD10" i="3"/>
  <c r="Y10" i="3" a="1"/>
  <c r="X10" i="3" a="1"/>
  <c r="W10" i="3" a="1"/>
  <c r="V10" i="3" a="1"/>
  <c r="AB10" i="3" s="1"/>
  <c r="U10" i="3" a="1"/>
  <c r="Z10" i="3" s="1"/>
  <c r="T10" i="3"/>
  <c r="S10" i="3"/>
  <c r="R10" i="3"/>
  <c r="AM9" i="3"/>
  <c r="AL9" i="3"/>
  <c r="AK9" i="3"/>
  <c r="AJ9" i="3"/>
  <c r="AI9" i="3"/>
  <c r="AH9" i="3"/>
  <c r="AF9" i="3"/>
  <c r="AD9" i="3"/>
  <c r="Y9" i="3" a="1"/>
  <c r="X9" i="3" a="1"/>
  <c r="W9" i="3" a="1"/>
  <c r="V9" i="3" a="1"/>
  <c r="AB9" i="3" s="1"/>
  <c r="U9" i="3" a="1"/>
  <c r="Z9" i="3" s="1"/>
  <c r="T9" i="3"/>
  <c r="S9" i="3"/>
  <c r="R9" i="3"/>
  <c r="Q9" i="3"/>
  <c r="P9" i="3"/>
  <c r="O9" i="3"/>
  <c r="N9" i="3"/>
  <c r="M9" i="3"/>
  <c r="L9" i="3"/>
  <c r="AM8" i="3"/>
  <c r="AL8" i="3"/>
  <c r="AK8" i="3"/>
  <c r="AJ8" i="3"/>
  <c r="AI8" i="3"/>
  <c r="AH8" i="3"/>
  <c r="AF8" i="3"/>
  <c r="AD8" i="3"/>
  <c r="Y8" i="3" a="1"/>
  <c r="X8" i="3" a="1"/>
  <c r="W8" i="3" a="1"/>
  <c r="V8" i="3" a="1"/>
  <c r="AB8" i="3" s="1"/>
  <c r="U8" i="3" a="1"/>
  <c r="Z8" i="3" s="1"/>
  <c r="T8" i="3"/>
  <c r="S8" i="3"/>
  <c r="R8" i="3"/>
  <c r="Q8" i="3"/>
  <c r="P8" i="3"/>
  <c r="O8" i="3"/>
  <c r="N8" i="3"/>
  <c r="M8" i="3"/>
  <c r="L8" i="3"/>
  <c r="AM7" i="3"/>
  <c r="AL7" i="3"/>
  <c r="AK7" i="3"/>
  <c r="AJ7" i="3"/>
  <c r="AI7" i="3"/>
  <c r="AH7" i="3"/>
  <c r="AF7" i="3"/>
  <c r="AD7" i="3"/>
  <c r="Y7" i="3" a="1"/>
  <c r="X7" i="3" a="1"/>
  <c r="W7" i="3" a="1"/>
  <c r="V7" i="3" a="1"/>
  <c r="AB7" i="3" s="1"/>
  <c r="U7" i="3" a="1"/>
  <c r="Z7" i="3" s="1"/>
  <c r="T7" i="3"/>
  <c r="S7" i="3"/>
  <c r="R7" i="3"/>
  <c r="Q7" i="3"/>
  <c r="P7" i="3"/>
  <c r="O7" i="3"/>
  <c r="N7" i="3"/>
  <c r="M7" i="3"/>
  <c r="L7" i="3"/>
  <c r="AM6" i="3"/>
  <c r="AL6" i="3"/>
  <c r="AH6" i="3"/>
  <c r="AF6" i="3"/>
  <c r="AD6" i="3"/>
  <c r="Y6" i="3" a="1"/>
  <c r="X6" i="3" a="1"/>
  <c r="T6" i="3"/>
  <c r="S6" i="3"/>
  <c r="R6" i="3"/>
  <c r="Q6" i="3"/>
  <c r="P6" i="3"/>
  <c r="O6" i="3"/>
  <c r="N6" i="3"/>
  <c r="M6" i="3"/>
  <c r="L6" i="3"/>
  <c r="AH5" i="3"/>
  <c r="Y5" i="3"/>
  <c r="X5" i="3"/>
  <c r="W5" i="3"/>
  <c r="V5" i="3"/>
  <c r="AB5" i="3" s="1"/>
  <c r="U5" i="3"/>
  <c r="Z5" i="3" s="1"/>
  <c r="T5" i="3"/>
  <c r="S5" i="3"/>
  <c r="R5" i="3"/>
  <c r="Q5" i="3"/>
  <c r="P5" i="3"/>
  <c r="O5" i="3"/>
  <c r="N5" i="3"/>
  <c r="M5" i="3"/>
  <c r="L5" i="3"/>
  <c r="AH13" i="1" l="1"/>
  <c r="G40" i="3"/>
  <c r="Y13" i="1" a="1"/>
  <c r="X13" i="1" a="1"/>
  <c r="AF13" i="1"/>
  <c r="AD13" i="1"/>
  <c r="Y23" i="1" a="1"/>
  <c r="X23" i="1" a="1"/>
  <c r="W23" i="1" a="1"/>
  <c r="V23" i="1" a="1"/>
  <c r="U23" i="1" a="1"/>
  <c r="Z23" i="1" s="1"/>
  <c r="AH23" i="1"/>
  <c r="T23" i="1"/>
  <c r="S23" i="1"/>
  <c r="R23" i="1"/>
  <c r="Q23" i="1"/>
  <c r="P23" i="1"/>
  <c r="O23" i="1"/>
  <c r="N23" i="1"/>
  <c r="M23" i="1"/>
  <c r="L23" i="1"/>
  <c r="AF23" i="1"/>
  <c r="AD23" i="1"/>
  <c r="AB23" i="1"/>
  <c r="H35" i="1"/>
  <c r="G35" i="1"/>
  <c r="F35" i="1"/>
  <c r="D35" i="1"/>
  <c r="C35" i="1"/>
  <c r="E35" i="1" s="1"/>
  <c r="C34" i="1"/>
  <c r="H34" i="1"/>
  <c r="G34" i="1"/>
  <c r="F34" i="1"/>
  <c r="D34" i="1"/>
  <c r="C33" i="1"/>
  <c r="D33" i="1"/>
  <c r="F33" i="1"/>
  <c r="G33" i="1"/>
  <c r="H33" i="1"/>
  <c r="D32" i="1"/>
  <c r="D36" i="1" s="1"/>
  <c r="C32" i="1"/>
  <c r="H32" i="1"/>
  <c r="G32" i="1"/>
  <c r="F32" i="1"/>
  <c r="AF29" i="1"/>
  <c r="AD29" i="1"/>
  <c r="M29" i="1"/>
  <c r="L29" i="1"/>
  <c r="AH29" i="1"/>
  <c r="T29" i="1"/>
  <c r="S29" i="1"/>
  <c r="R29" i="1"/>
  <c r="Q29" i="1"/>
  <c r="P29" i="1"/>
  <c r="O29" i="1"/>
  <c r="N29" i="1"/>
  <c r="Y29" i="1" a="1"/>
  <c r="X29" i="1" a="1"/>
  <c r="W29" i="1" a="1"/>
  <c r="V29" i="1" a="1"/>
  <c r="U29" i="1" a="1"/>
  <c r="AF28" i="1"/>
  <c r="AD28" i="1"/>
  <c r="M28" i="1"/>
  <c r="L28" i="1"/>
  <c r="AH28" i="1"/>
  <c r="T28" i="1"/>
  <c r="S28" i="1"/>
  <c r="R28" i="1"/>
  <c r="Q28" i="1"/>
  <c r="P28" i="1"/>
  <c r="O28" i="1"/>
  <c r="N28" i="1"/>
  <c r="V28" i="1" s="1" a="1"/>
  <c r="Y28" i="1" a="1"/>
  <c r="X28" i="1" a="1"/>
  <c r="W28" i="1" a="1"/>
  <c r="U28" i="1" a="1"/>
  <c r="AF27" i="1"/>
  <c r="AD27" i="1"/>
  <c r="M27" i="1"/>
  <c r="L27" i="1"/>
  <c r="AH27" i="1"/>
  <c r="T27" i="1"/>
  <c r="S27" i="1"/>
  <c r="R27" i="1"/>
  <c r="Q27" i="1"/>
  <c r="P27" i="1"/>
  <c r="O27" i="1"/>
  <c r="N27" i="1"/>
  <c r="Y27" i="1" a="1"/>
  <c r="X27" i="1" a="1"/>
  <c r="W27" i="1" a="1"/>
  <c r="V27" i="1" a="1"/>
  <c r="U27" i="1" a="1"/>
  <c r="AF26" i="1"/>
  <c r="AD26" i="1"/>
  <c r="M26" i="1"/>
  <c r="L26" i="1"/>
  <c r="U26" i="1" s="1" a="1"/>
  <c r="AH26" i="1"/>
  <c r="T26" i="1"/>
  <c r="S26" i="1"/>
  <c r="R26" i="1"/>
  <c r="Q26" i="1"/>
  <c r="P26" i="1"/>
  <c r="O26" i="1"/>
  <c r="N26" i="1"/>
  <c r="Y26" i="1" a="1"/>
  <c r="X26" i="1" a="1"/>
  <c r="W26" i="1" a="1"/>
  <c r="V26" i="1" a="1"/>
  <c r="AB26" i="1" s="1"/>
  <c r="AF25" i="1"/>
  <c r="AD25" i="1"/>
  <c r="Q25" i="1"/>
  <c r="P25" i="1"/>
  <c r="AH25" i="1"/>
  <c r="O25" i="1"/>
  <c r="N25" i="1"/>
  <c r="M25" i="1"/>
  <c r="L25" i="1"/>
  <c r="T25" i="1"/>
  <c r="S25" i="1"/>
  <c r="R25" i="1"/>
  <c r="Y25" i="1" a="1"/>
  <c r="X25" i="1" a="1"/>
  <c r="W25" i="1" a="1"/>
  <c r="V25" i="1" a="1"/>
  <c r="AB25" i="1" s="1"/>
  <c r="U25" i="1" a="1"/>
  <c r="AF24" i="1"/>
  <c r="H37" i="1"/>
  <c r="AD24" i="1"/>
  <c r="G37" i="1"/>
  <c r="F37" i="1"/>
  <c r="L24" i="1"/>
  <c r="F38" i="1"/>
  <c r="F39" i="1" s="1"/>
  <c r="G38" i="1"/>
  <c r="G40" i="1" s="1"/>
  <c r="T24" i="1"/>
  <c r="S24" i="1"/>
  <c r="R24" i="1"/>
  <c r="Q24" i="1"/>
  <c r="P24" i="1"/>
  <c r="W24" i="1" s="1" a="1"/>
  <c r="O24" i="1"/>
  <c r="N24" i="1"/>
  <c r="V24" i="1" s="1" a="1"/>
  <c r="AB24" i="1" s="1"/>
  <c r="M24" i="1"/>
  <c r="AH24" i="1"/>
  <c r="H38" i="1"/>
  <c r="H41" i="1" s="1"/>
  <c r="Y24" i="1" a="1"/>
  <c r="X24" i="1" a="1"/>
  <c r="AD22" i="1"/>
  <c r="AF22" i="1"/>
  <c r="AH22" i="1"/>
  <c r="M22" i="1"/>
  <c r="N22" i="1"/>
  <c r="O22" i="1"/>
  <c r="P22" i="1"/>
  <c r="Q22" i="1"/>
  <c r="R22" i="1"/>
  <c r="S22" i="1"/>
  <c r="T22" i="1"/>
  <c r="L22" i="1"/>
  <c r="U22" i="1" a="1"/>
  <c r="V22" i="1" a="1"/>
  <c r="W22" i="1" a="1"/>
  <c r="X22" i="1" a="1"/>
  <c r="Y22" i="1" a="1"/>
  <c r="AF21" i="1"/>
  <c r="AD21" i="1"/>
  <c r="S21" i="1"/>
  <c r="Q21" i="1"/>
  <c r="P21" i="1"/>
  <c r="T21" i="1"/>
  <c r="O21" i="1"/>
  <c r="N21" i="1"/>
  <c r="M21" i="1"/>
  <c r="L21" i="1"/>
  <c r="AH21" i="1"/>
  <c r="R21" i="1"/>
  <c r="U21" i="1" a="1"/>
  <c r="V21" i="1" a="1"/>
  <c r="W21" i="1" a="1"/>
  <c r="X21" i="1" a="1"/>
  <c r="Y21" i="1" a="1"/>
  <c r="AF20" i="1"/>
  <c r="P20" i="1"/>
  <c r="O20" i="1"/>
  <c r="AH20" i="1"/>
  <c r="N20" i="1"/>
  <c r="M20" i="1"/>
  <c r="L20" i="1"/>
  <c r="T20" i="1"/>
  <c r="S20" i="1"/>
  <c r="R20" i="1"/>
  <c r="Q20" i="1"/>
  <c r="X20" i="1" a="1"/>
  <c r="W20" i="1" a="1"/>
  <c r="V20" i="1" a="1"/>
  <c r="U20" i="1" a="1"/>
  <c r="Y20" i="1" a="1"/>
  <c r="AF19" i="1"/>
  <c r="AD19" i="1"/>
  <c r="Q19" i="1"/>
  <c r="P19" i="1"/>
  <c r="O19" i="1"/>
  <c r="N19" i="1"/>
  <c r="M19" i="1"/>
  <c r="L19" i="1"/>
  <c r="S19" i="1"/>
  <c r="T19" i="1"/>
  <c r="AH19" i="1"/>
  <c r="R19" i="1"/>
  <c r="U19" i="1" a="1"/>
  <c r="V19" i="1" a="1"/>
  <c r="W19" i="1" a="1"/>
  <c r="X19" i="1" a="1"/>
  <c r="Y19" i="1" a="1"/>
  <c r="AF18" i="1"/>
  <c r="AD18" i="1"/>
  <c r="L18" i="1"/>
  <c r="P18" i="1"/>
  <c r="O18" i="1"/>
  <c r="N18" i="1"/>
  <c r="M18" i="1"/>
  <c r="R18" i="1"/>
  <c r="S18" i="1"/>
  <c r="T18" i="1"/>
  <c r="AH18" i="1"/>
  <c r="Q18" i="1"/>
  <c r="U18" i="1" a="1"/>
  <c r="V18" i="1" a="1"/>
  <c r="W18" i="1" a="1"/>
  <c r="X18" i="1" a="1"/>
  <c r="Y18" i="1" a="1"/>
  <c r="AF17" i="1"/>
  <c r="AD17" i="1"/>
  <c r="N17" i="1"/>
  <c r="R17" i="1"/>
  <c r="T17" i="1"/>
  <c r="O17" i="1"/>
  <c r="P17" i="1"/>
  <c r="Q17" i="1"/>
  <c r="M17" i="1"/>
  <c r="AH17" i="1"/>
  <c r="L17" i="1"/>
  <c r="S17" i="1"/>
  <c r="U17" i="1" a="1"/>
  <c r="V17" i="1" a="1"/>
  <c r="W17" i="1" a="1"/>
  <c r="X17" i="1" a="1"/>
  <c r="Y17" i="1" a="1"/>
  <c r="AF16" i="1"/>
  <c r="AD16" i="1"/>
  <c r="AH16" i="1"/>
  <c r="P16" i="1"/>
  <c r="O16" i="1"/>
  <c r="N16" i="1"/>
  <c r="M16" i="1"/>
  <c r="L16" i="1"/>
  <c r="T16" i="1"/>
  <c r="S16" i="1"/>
  <c r="R16" i="1"/>
  <c r="Q16" i="1"/>
  <c r="Y16" i="1" a="1"/>
  <c r="X16" i="1" a="1"/>
  <c r="W16" i="1" a="1"/>
  <c r="V16" i="1" a="1"/>
  <c r="U16" i="1" a="1"/>
  <c r="AF15" i="1"/>
  <c r="AD15" i="1"/>
  <c r="L15" i="1"/>
  <c r="M15" i="1"/>
  <c r="N15" i="1"/>
  <c r="O15" i="1"/>
  <c r="P15" i="1"/>
  <c r="Q15" i="1"/>
  <c r="R15" i="1"/>
  <c r="S15" i="1"/>
  <c r="T15" i="1"/>
  <c r="AH15" i="1"/>
  <c r="W15" i="1" a="1"/>
  <c r="X15" i="1" a="1"/>
  <c r="Y15" i="1" a="1"/>
  <c r="AF14" i="1"/>
  <c r="AH14" i="1"/>
  <c r="O14" i="1"/>
  <c r="L14" i="1"/>
  <c r="T14" i="1"/>
  <c r="M14" i="1"/>
  <c r="N14" i="1"/>
  <c r="S14" i="1"/>
  <c r="R14" i="1"/>
  <c r="Q14" i="1"/>
  <c r="P14" i="1"/>
  <c r="U14" i="1" a="1"/>
  <c r="Y14" i="1" a="1"/>
  <c r="X14" i="1" a="1"/>
  <c r="V14" i="1" a="1"/>
  <c r="W14" i="1" a="1"/>
  <c r="T13" i="1"/>
  <c r="S13" i="1"/>
  <c r="R13" i="1"/>
  <c r="Q13" i="1"/>
  <c r="P13" i="1"/>
  <c r="W13" i="1" s="1" a="1"/>
  <c r="O13" i="1"/>
  <c r="N13" i="1"/>
  <c r="V13" i="1" s="1" a="1"/>
  <c r="AB13" i="1" s="1"/>
  <c r="M13" i="1"/>
  <c r="L13" i="1"/>
  <c r="U13" i="1" s="1" a="1"/>
  <c r="Z13" i="1" s="1"/>
  <c r="AD12" i="1"/>
  <c r="AF12" i="1"/>
  <c r="T12" i="1"/>
  <c r="S12" i="1"/>
  <c r="M12" i="1"/>
  <c r="L12" i="1"/>
  <c r="AH12" i="1"/>
  <c r="Q12" i="1"/>
  <c r="P12" i="1"/>
  <c r="N12" i="1"/>
  <c r="O12" i="1"/>
  <c r="R12" i="1"/>
  <c r="U12" i="1" a="1"/>
  <c r="V12" i="1" a="1"/>
  <c r="Y12" i="1" a="1"/>
  <c r="X12" i="1" a="1"/>
  <c r="W12" i="1" a="1"/>
  <c r="AF11" i="1"/>
  <c r="AD11" i="1"/>
  <c r="T11" i="1"/>
  <c r="S11" i="1"/>
  <c r="R11" i="1"/>
  <c r="Q11" i="1"/>
  <c r="P11" i="1"/>
  <c r="O11" i="1"/>
  <c r="N11" i="1"/>
  <c r="M11" i="1"/>
  <c r="L11" i="1"/>
  <c r="AH11" i="1"/>
  <c r="Y11" i="1" a="1"/>
  <c r="U11" i="1" a="1"/>
  <c r="V11" i="1" a="1"/>
  <c r="W11" i="1" a="1"/>
  <c r="X11" i="1" a="1"/>
  <c r="AF10" i="1"/>
  <c r="AD10" i="1"/>
  <c r="N10" i="1"/>
  <c r="AH10" i="1"/>
  <c r="L10" i="1"/>
  <c r="M10" i="1"/>
  <c r="T10" i="1"/>
  <c r="S10" i="1"/>
  <c r="R10" i="1"/>
  <c r="Q10" i="1"/>
  <c r="P10" i="1"/>
  <c r="O10" i="1"/>
  <c r="Y10" i="1" a="1"/>
  <c r="U10" i="1" a="1"/>
  <c r="V10" i="1" a="1"/>
  <c r="X10" i="1" a="1"/>
  <c r="W10" i="1" a="1"/>
  <c r="AF9" i="1"/>
  <c r="AD9" i="1"/>
  <c r="S9" i="1"/>
  <c r="T9" i="1"/>
  <c r="R9" i="1"/>
  <c r="Q9" i="1"/>
  <c r="P9" i="1"/>
  <c r="O9" i="1"/>
  <c r="N9" i="1"/>
  <c r="L9" i="1"/>
  <c r="AH9" i="1"/>
  <c r="M9" i="1"/>
  <c r="W9" i="1" a="1"/>
  <c r="V9" i="1" a="1"/>
  <c r="U9" i="1" a="1"/>
  <c r="X9" i="1" a="1"/>
  <c r="Y9" i="1" a="1"/>
  <c r="AF8" i="1"/>
  <c r="AD8" i="1"/>
  <c r="AH8" i="1"/>
  <c r="S8" i="1"/>
  <c r="L8" i="1"/>
  <c r="M8" i="1"/>
  <c r="N8" i="1"/>
  <c r="O8" i="1"/>
  <c r="P8" i="1"/>
  <c r="R8" i="1"/>
  <c r="T8" i="1"/>
  <c r="Q8" i="1"/>
  <c r="U8" i="1" a="1"/>
  <c r="V8" i="1" a="1"/>
  <c r="W8" i="1" a="1"/>
  <c r="X8" i="1" a="1"/>
  <c r="Y8" i="1" a="1"/>
  <c r="AD7" i="1"/>
  <c r="AF7" i="1"/>
  <c r="Q7" i="1"/>
  <c r="R7" i="1"/>
  <c r="S7" i="1"/>
  <c r="T7" i="1"/>
  <c r="M7" i="1"/>
  <c r="AH7" i="1"/>
  <c r="O7" i="1"/>
  <c r="P7" i="1"/>
  <c r="L7" i="1"/>
  <c r="N7" i="1"/>
  <c r="U7" i="1" a="1"/>
  <c r="V7" i="1" a="1"/>
  <c r="W7" i="1" a="1"/>
  <c r="X7" i="1" a="1"/>
  <c r="Y7" i="1" a="1"/>
  <c r="AD6" i="1"/>
  <c r="AF6" i="1"/>
  <c r="O6" i="1"/>
  <c r="L6" i="1"/>
  <c r="P6" i="1"/>
  <c r="Q6" i="1"/>
  <c r="R6" i="1"/>
  <c r="M6" i="1"/>
  <c r="S6" i="1"/>
  <c r="T6" i="1"/>
  <c r="AH6" i="1"/>
  <c r="N6" i="1"/>
  <c r="Y6" i="1" a="1"/>
  <c r="X6" i="1" a="1"/>
  <c r="W6" i="1" a="1"/>
  <c r="V6" i="1" a="1"/>
  <c r="AB6" i="1" s="1"/>
  <c r="U6" i="1" a="1"/>
  <c r="Q5" i="1"/>
  <c r="P5" i="1"/>
  <c r="O5" i="1"/>
  <c r="N5" i="1"/>
  <c r="R5" i="1"/>
  <c r="M5" i="1"/>
  <c r="L5" i="1"/>
  <c r="S5" i="1"/>
  <c r="T5" i="1"/>
  <c r="AH5" i="1"/>
  <c r="X5" i="1" a="1"/>
  <c r="Y5" i="1" a="1"/>
  <c r="U5" i="1" a="1"/>
  <c r="V5" i="1" a="1"/>
  <c r="AB5" i="1" s="1"/>
  <c r="W5" i="1" a="1"/>
  <c r="B11" i="4"/>
  <c r="D10" i="4"/>
  <c r="E6" i="4"/>
  <c r="D6" i="4"/>
  <c r="D11" i="4"/>
  <c r="G35" i="3"/>
  <c r="C35" i="3"/>
  <c r="D35" i="3"/>
  <c r="F35" i="3"/>
  <c r="H35" i="3"/>
  <c r="G34" i="3"/>
  <c r="H34" i="3"/>
  <c r="C34" i="3"/>
  <c r="E34" i="3" s="1"/>
  <c r="D34" i="3"/>
  <c r="F34" i="3"/>
  <c r="C33" i="3"/>
  <c r="D33" i="3"/>
  <c r="F33" i="3"/>
  <c r="G33" i="3"/>
  <c r="H33" i="3"/>
  <c r="D32" i="3"/>
  <c r="F32" i="3"/>
  <c r="G32" i="3"/>
  <c r="H32" i="3"/>
  <c r="C32" i="3"/>
  <c r="N10" i="3"/>
  <c r="L10" i="3"/>
  <c r="L21" i="3"/>
  <c r="M21" i="3"/>
  <c r="N21" i="3"/>
  <c r="M10" i="3"/>
  <c r="P10" i="3"/>
  <c r="Q10" i="3"/>
  <c r="O10" i="3"/>
  <c r="W28" i="3" a="1"/>
  <c r="AK28" i="3"/>
  <c r="AJ28" i="3"/>
  <c r="V28" i="3" a="1"/>
  <c r="AB28" i="3" s="1"/>
  <c r="U28" i="3" a="1"/>
  <c r="Z28" i="3" s="1"/>
  <c r="AI28" i="3"/>
  <c r="W26" i="3" a="1"/>
  <c r="AK26" i="3"/>
  <c r="V26" i="3" a="1"/>
  <c r="AB26" i="3" s="1"/>
  <c r="AJ26" i="3"/>
  <c r="AI26" i="3"/>
  <c r="U26" i="3" a="1"/>
  <c r="Z26" i="3" s="1"/>
  <c r="W25" i="3" a="1"/>
  <c r="AK25" i="3"/>
  <c r="AJ25" i="3"/>
  <c r="V25" i="3" a="1"/>
  <c r="AB25" i="3" s="1"/>
  <c r="AI25" i="3"/>
  <c r="U25" i="3" a="1"/>
  <c r="Z25" i="3" s="1"/>
  <c r="AK24" i="3"/>
  <c r="W24" i="3" a="1"/>
  <c r="AJ24" i="3"/>
  <c r="V24" i="3" a="1"/>
  <c r="AB24" i="3" s="1"/>
  <c r="U24" i="3" a="1"/>
  <c r="Z24" i="3" s="1"/>
  <c r="AI24" i="3"/>
  <c r="W22" i="3" a="1"/>
  <c r="AK22" i="3"/>
  <c r="V22" i="3" a="1"/>
  <c r="AB22" i="3" s="1"/>
  <c r="AJ22" i="3"/>
  <c r="AI22" i="3"/>
  <c r="U22" i="3" a="1"/>
  <c r="W18" i="3" a="1"/>
  <c r="AK18" i="3"/>
  <c r="V18" i="3" a="1"/>
  <c r="AB18" i="3" s="1"/>
  <c r="AJ18" i="3"/>
  <c r="AI18" i="3"/>
  <c r="U18" i="3" a="1"/>
  <c r="Z18" i="3" s="1"/>
  <c r="AK17" i="3"/>
  <c r="W17" i="3" a="1"/>
  <c r="V17" i="3" a="1"/>
  <c r="AB17" i="3" s="1"/>
  <c r="AJ17" i="3"/>
  <c r="AI17" i="3"/>
  <c r="U17" i="3" a="1"/>
  <c r="Z17" i="3" s="1"/>
  <c r="AK16" i="3"/>
  <c r="W16" i="3" a="1"/>
  <c r="V16" i="3" a="1"/>
  <c r="AB16" i="3" s="1"/>
  <c r="AJ16" i="3"/>
  <c r="AI16" i="3"/>
  <c r="U16" i="3" a="1"/>
  <c r="Z16" i="3" s="1"/>
  <c r="AK15" i="3"/>
  <c r="W15" i="3" a="1"/>
  <c r="V15" i="3" a="1"/>
  <c r="AB15" i="3" s="1"/>
  <c r="AJ15" i="3"/>
  <c r="AI15" i="3"/>
  <c r="U15" i="3" a="1"/>
  <c r="Z15" i="3" s="1"/>
  <c r="W13" i="3" a="1"/>
  <c r="AK13" i="3"/>
  <c r="V13" i="3" a="1"/>
  <c r="AB13" i="3" s="1"/>
  <c r="AJ13" i="3"/>
  <c r="U13" i="3" a="1"/>
  <c r="Z13" i="3" s="1"/>
  <c r="AI13" i="3"/>
  <c r="W12" i="3" a="1"/>
  <c r="AK12" i="3"/>
  <c r="AJ12" i="3"/>
  <c r="V12" i="3" a="1"/>
  <c r="AB12" i="3" s="1"/>
  <c r="AI12" i="3"/>
  <c r="U12" i="3" a="1"/>
  <c r="Z12" i="3" s="1"/>
  <c r="B10" i="4"/>
  <c r="E10" i="4"/>
  <c r="W6" i="3" a="1"/>
  <c r="AK6" i="3"/>
  <c r="V6" i="3" a="1"/>
  <c r="AB6" i="3" s="1"/>
  <c r="AJ6" i="3"/>
  <c r="U6" i="3" a="1"/>
  <c r="Z6" i="3" s="1"/>
  <c r="AI6" i="3"/>
  <c r="AD5" i="3"/>
  <c r="AF5" i="3"/>
  <c r="E11" i="4"/>
  <c r="E35" i="3" l="1"/>
  <c r="Z16" i="1"/>
  <c r="Z26" i="1"/>
  <c r="AD20" i="1"/>
  <c r="AD14" i="1"/>
  <c r="AB16" i="1"/>
  <c r="AB9" i="1"/>
  <c r="AB20" i="1"/>
  <c r="Z20" i="1"/>
  <c r="Z9" i="1"/>
  <c r="Z25" i="1"/>
  <c r="U24" i="1" a="1"/>
  <c r="Z24" i="1" s="1"/>
  <c r="U15" i="1" a="1"/>
  <c r="V15" i="1" a="1"/>
  <c r="Z6" i="1"/>
  <c r="Z8" i="1"/>
  <c r="AB29" i="1"/>
  <c r="E32" i="1"/>
  <c r="C36" i="1"/>
  <c r="E32" i="3"/>
  <c r="C36" i="3"/>
  <c r="B8" i="4"/>
  <c r="Z29" i="1"/>
  <c r="AB27" i="1"/>
  <c r="Z22" i="1"/>
  <c r="AB22" i="1"/>
  <c r="Z21" i="1"/>
  <c r="AB21" i="1"/>
  <c r="Z19" i="1"/>
  <c r="AB19" i="1"/>
  <c r="Z18" i="1"/>
  <c r="AB18" i="1"/>
  <c r="Z17" i="1"/>
  <c r="AB17" i="1"/>
  <c r="D36" i="3"/>
  <c r="Z14" i="1"/>
  <c r="AB14" i="1"/>
  <c r="Z12" i="1"/>
  <c r="AB12" i="1"/>
  <c r="Z11" i="1"/>
  <c r="AB11" i="1"/>
  <c r="Z10" i="1"/>
  <c r="AB10" i="1"/>
  <c r="AB8" i="1"/>
  <c r="E33" i="3"/>
  <c r="Z22" i="3"/>
  <c r="Z7" i="1"/>
  <c r="AB7" i="1"/>
  <c r="E9" i="4"/>
  <c r="D9" i="4" s="1"/>
  <c r="Z27" i="1"/>
  <c r="Z5" i="1"/>
  <c r="E34" i="1"/>
  <c r="E33" i="1"/>
  <c r="Z28" i="1"/>
  <c r="AB28" i="1"/>
  <c r="AD5" i="1"/>
  <c r="AF5" i="1"/>
  <c r="AB15" i="1" l="1"/>
  <c r="Z15" i="1"/>
  <c r="D8" i="4"/>
  <c r="D14" i="4" s="1"/>
  <c r="E8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<sst xmlns="http://schemas.openxmlformats.org/spreadsheetml/2006/main" count="225" uniqueCount="102">
  <si>
    <t>Lieu - date - numéro projet</t>
  </si>
  <si>
    <t>Num Cible</t>
  </si>
  <si>
    <t>Saisie libre des informations
de Localisation</t>
  </si>
  <si>
    <t>Choix du
type de cible
(liste)</t>
  </si>
  <si>
    <t>Distance connue ou inconnue ?</t>
  </si>
  <si>
    <t>Saisie Distances parcours</t>
  </si>
  <si>
    <r>
      <rPr>
        <sz val="8"/>
        <color rgb="FF0070C0"/>
        <rFont val="Helvetica Neue"/>
        <family val="2"/>
      </rPr>
      <t xml:space="preserve">Rappel </t>
    </r>
    <r>
      <rPr>
        <b/>
        <sz val="8"/>
        <color rgb="FF0070C0"/>
        <rFont val="Calibri"/>
        <family val="2"/>
      </rPr>
      <t>distances</t>
    </r>
    <r>
      <rPr>
        <sz val="8"/>
        <color rgb="FF0070C0"/>
        <rFont val="Calibri"/>
        <family val="2"/>
      </rPr>
      <t xml:space="preserve">
de la  sélection</t>
    </r>
  </si>
  <si>
    <r>
      <rPr>
        <sz val="8"/>
        <color rgb="FF0070C0"/>
        <rFont val="Helvetica Neue"/>
        <family val="2"/>
      </rPr>
      <t xml:space="preserve">Contrôle saisies
</t>
    </r>
    <r>
      <rPr>
        <b/>
        <sz val="8"/>
        <color rgb="FF0070C0"/>
        <rFont val="Calibri"/>
        <family val="2"/>
      </rPr>
      <t>distances des piquets</t>
    </r>
  </si>
  <si>
    <r>
      <rPr>
        <sz val="8"/>
        <color rgb="FF0070C0"/>
        <rFont val="Helvetica Neue"/>
        <family val="2"/>
      </rPr>
      <t xml:space="preserve">Contrôle Distances
</t>
    </r>
    <r>
      <rPr>
        <b/>
        <sz val="8"/>
        <color rgb="FF0070C0"/>
        <rFont val="Calibri"/>
        <family val="2"/>
      </rPr>
      <t>inter-piquets</t>
    </r>
  </si>
  <si>
    <t>Contrôle
U13</t>
  </si>
  <si>
    <t>Rouge</t>
  </si>
  <si>
    <t>Bleu</t>
  </si>
  <si>
    <t>Blanc</t>
  </si>
  <si>
    <t>Orange</t>
  </si>
  <si>
    <t>Rose</t>
  </si>
  <si>
    <t>mini</t>
  </si>
  <si>
    <t>maxi</t>
  </si>
  <si>
    <t>Exemple</t>
  </si>
  <si>
    <t>Près du greffe</t>
  </si>
  <si>
    <t>1 cible de 60 cm</t>
  </si>
  <si>
    <t>Connues</t>
  </si>
  <si>
    <t>1 cible de 80 cm</t>
  </si>
  <si>
    <t>Inconnues</t>
  </si>
  <si>
    <t>4 trispots 20 cm</t>
  </si>
  <si>
    <t>4 cibles de 40 cm</t>
  </si>
  <si>
    <t>Nb réglementaire répartition par type</t>
  </si>
  <si>
    <t>Contrôle Nb</t>
  </si>
  <si>
    <t>Moyenne</t>
  </si>
  <si>
    <t>ORGANISATEUR</t>
  </si>
  <si>
    <t>Total</t>
  </si>
  <si>
    <t>Ajustement connues ±2 m :</t>
  </si>
  <si>
    <t>∑</t>
  </si>
  <si>
    <t>Fourchette réglementaire inconnues piquet Rouge</t>
  </si>
  <si>
    <t>Fourchette réglementaire inconnues piquet Bleu</t>
  </si>
  <si>
    <t>Fourchette réglementaire inconnues piquet Blanc</t>
  </si>
  <si>
    <t>ASSISTANT TERRAIN CAMPAGNE — SYNTHÈSE DE CONFORMITÉ 2027</t>
  </si>
  <si>
    <t>Projet / lieu / date</t>
  </si>
  <si>
    <t>CONTRÔLE</t>
  </si>
  <si>
    <t>VALEUR</t>
  </si>
  <si>
    <t>ATTENDU</t>
  </si>
  <si>
    <t>STATUT</t>
  </si>
  <si>
    <t>ANOMALIES</t>
  </si>
  <si>
    <t>RÉFÉRENCE</t>
  </si>
  <si>
    <t>PORTÉE</t>
  </si>
  <si>
    <t>COMMENTAIRE</t>
  </si>
  <si>
    <t>Cibles renseignées</t>
  </si>
  <si>
    <t>24</t>
  </si>
  <si>
    <t>II.3.C.1.2</t>
  </si>
  <si>
    <t>Parcours</t>
  </si>
  <si>
    <t>Pour le classement national : 24 cibles, dont 12 inconnues + 12 connues.</t>
  </si>
  <si>
    <t>Connues / inconnues</t>
  </si>
  <si>
    <t>12 / 12</t>
  </si>
  <si>
    <t>Les scores du classement national sont réalisés sur 12 distances inconnues et 12 distances connues.</t>
  </si>
  <si>
    <t>Répartition des blasons</t>
  </si>
  <si>
    <t>6 / 6 / 6 / 6</t>
  </si>
  <si>
    <t>II.3.A.7.4 / C.1.2</t>
  </si>
  <si>
    <t>20 / 40 / 60 / 80 cm : 3 inconnues + 3 connues de chaque diamètre.</t>
  </si>
  <si>
    <t>Distances individuelles</t>
  </si>
  <si>
    <t>Conformes aux tableaux</t>
  </si>
  <si>
    <t>II.3.A.7.4</t>
  </si>
  <si>
    <t>Chaque cible</t>
  </si>
  <si>
    <t>Contrôle selon le diamètre, le type connue/inconnue et le piquet utilisé.</t>
  </si>
  <si>
    <t>Piquet orange U13</t>
  </si>
  <si>
    <t>Présent si requis</t>
  </si>
  <si>
    <t>II.3.A.7.4.1</t>
  </si>
  <si>
    <t>En inconnues, le piquet orange est obligatoire pour les cibles à blason unique 60 ou 80 cm.</t>
  </si>
  <si>
    <t>Cumuls distances inconnues</t>
  </si>
  <si>
    <t>R/B/B : plages officielles</t>
  </si>
  <si>
    <t>Rouge 300–330 m ; bleu 220–244 m ; blanc 192–212 m.</t>
  </si>
  <si>
    <t>Ajustement terrain connues</t>
  </si>
  <si>
    <t>±2 m autorisé</t>
  </si>
  <si>
    <t>INFORMATION</t>
  </si>
  <si>
    <t>II.3.B.1.1.8</t>
  </si>
  <si>
    <t>Distances connues</t>
  </si>
  <si>
    <t>À distinguer de la tolérance de mesure : ±25 cm à 15 m et moins ; ±1 m au-delà de 15 m.</t>
  </si>
  <si>
    <t>STATUT GLOBAL DU PARCOURS</t>
  </si>
  <si>
    <t>Important : l’ajustement ±2 m des distances connues est une possibilité d’implantation. La distance exacte doit être indiquée au pas de tir. La tolérance de mesure reste ±25 cm jusqu’à 15 m et ±1 m au-delà de 15 m.</t>
  </si>
  <si>
    <r>
      <t xml:space="preserve">Rappel </t>
    </r>
    <r>
      <rPr>
        <b/>
        <sz val="10"/>
        <color rgb="FF0F1BFF"/>
        <rFont val="Calibri"/>
        <family val="2"/>
      </rPr>
      <t>distances</t>
    </r>
    <r>
      <rPr>
        <sz val="10"/>
        <color indexed="9"/>
        <rFont val="Calibri"/>
        <family val="2"/>
      </rPr>
      <t xml:space="preserve">
de la  sélection</t>
    </r>
  </si>
  <si>
    <r>
      <t xml:space="preserve">Contrôle saisies
</t>
    </r>
    <r>
      <rPr>
        <b/>
        <sz val="10"/>
        <color rgb="FF0F1BFF"/>
        <rFont val="Calibri"/>
        <family val="2"/>
      </rPr>
      <t>distances des piquets</t>
    </r>
  </si>
  <si>
    <r>
      <t xml:space="preserve">Contrôle Distances
</t>
    </r>
    <r>
      <rPr>
        <b/>
        <sz val="10"/>
        <color rgb="FF0F1BFF"/>
        <rFont val="Calibri"/>
        <family val="2"/>
      </rPr>
      <t>inter-piquets</t>
    </r>
  </si>
  <si>
    <t>ARBITRE</t>
  </si>
  <si>
    <t>Tableau Règles Campagne</t>
  </si>
  <si>
    <t>Campagne - 24 cibles</t>
  </si>
  <si>
    <t>Pas
Rouge</t>
  </si>
  <si>
    <t>Pas
bleu</t>
  </si>
  <si>
    <t>Pas
Blanc</t>
  </si>
  <si>
    <t>Pas
Orange</t>
  </si>
  <si>
    <t>Pas
Rose</t>
  </si>
  <si>
    <t>Pas
orange</t>
  </si>
  <si>
    <t>Cibles</t>
  </si>
  <si>
    <t>Mini</t>
  </si>
  <si>
    <t>Maxi</t>
  </si>
  <si>
    <t>Total cibles</t>
  </si>
  <si>
    <t>Total distance</t>
  </si>
  <si>
    <t>officiel</t>
  </si>
  <si>
    <t>INFO : Tolérance ≤15m</t>
  </si>
  <si>
    <t>OUI</t>
  </si>
  <si>
    <t>INFO : Tolérance &gt;15m</t>
  </si>
  <si>
    <t>NON</t>
  </si>
  <si>
    <t>Ajustement terrain - distances connues</t>
  </si>
  <si>
    <t>mètres</t>
  </si>
  <si>
    <t>Utiliser la tolérance 2m pour les connues ? OUI ou NON -&gt;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</si>
</sst>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55">
    <font>
      <sz val="10"/>
      <color indexed="8"/>
      <name val="Helvetica Neue"/>
    </font>
    <font>
      <sz val="12"/>
      <color indexed="8"/>
      <name val="Helvetica Neue"/>
      <family val="2"/>
    </font>
    <font>
      <sz val="10"/>
      <color indexed="9"/>
      <name val="Calibri"/>
      <family val="2"/>
    </font>
    <font>
      <b/>
      <sz val="10"/>
      <color indexed="13"/>
      <name val="Calibri"/>
      <family val="2"/>
    </font>
    <font>
      <b/>
      <sz val="10"/>
      <color indexed="9"/>
      <name val="Calibri"/>
      <family val="2"/>
    </font>
    <font>
      <sz val="10"/>
      <color indexed="13"/>
      <name val="Calibri"/>
      <family val="2"/>
    </font>
    <font>
      <sz val="10"/>
      <color indexed="8"/>
      <name val="Calibri"/>
      <family val="2"/>
    </font>
    <font>
      <b/>
      <sz val="10"/>
      <color indexed="13"/>
      <name val="Helvetica Neue"/>
      <family val="2"/>
    </font>
    <font>
      <sz val="8"/>
      <color indexed="8"/>
      <name val="Calibri"/>
      <family val="2"/>
    </font>
    <font>
      <sz val="9"/>
      <color indexed="9"/>
      <name val="Geneva"/>
      <family val="2"/>
    </font>
    <font>
      <sz val="12"/>
      <color indexed="9"/>
      <name val="Calibri"/>
      <family val="2"/>
    </font>
    <font>
      <sz val="12"/>
      <color indexed="8"/>
      <name val="Calibri"/>
      <family val="2"/>
    </font>
    <font>
      <sz val="9"/>
      <color indexed="8"/>
      <name val="Geneva"/>
      <family val="2"/>
    </font>
    <font>
      <sz val="10"/>
      <color indexed="8"/>
      <name val="Calibri"/>
      <family val="2"/>
    </font>
    <font>
      <b/>
      <sz val="10"/>
      <color theme="0"/>
      <name val="Calibri"/>
      <family val="2"/>
    </font>
    <font>
      <b/>
      <sz val="10"/>
      <color rgb="FFC00000"/>
      <name val="Helvetica Neue"/>
      <family val="2"/>
    </font>
    <font>
      <b/>
      <sz val="10"/>
      <color theme="1"/>
      <name val="Helvetica Neue"/>
      <family val="2"/>
    </font>
    <font>
      <b/>
      <sz val="10"/>
      <color theme="1"/>
      <name val="Calibri"/>
      <family val="2"/>
    </font>
    <font>
      <sz val="10"/>
      <color indexed="9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name val="Helvetica Neue"/>
      <family val="2"/>
    </font>
    <font>
      <b/>
      <sz val="9"/>
      <color indexed="8"/>
      <name val="Calibri"/>
      <family val="2"/>
    </font>
    <font>
      <i/>
      <sz val="10"/>
      <color theme="0"/>
      <name val="Helv"/>
    </font>
    <font>
      <b/>
      <sz val="9"/>
      <color rgb="FFFF0000"/>
      <name val="Geneva"/>
      <family val="2"/>
    </font>
    <font>
      <b/>
      <sz val="12"/>
      <color indexed="8"/>
      <name val="Helvetica Neue"/>
      <family val="2"/>
    </font>
    <font>
      <b/>
      <sz val="10"/>
      <color indexed="8"/>
      <name val="Calibri"/>
      <family val="2"/>
    </font>
    <font>
      <b/>
      <sz val="10"/>
      <color indexed="8"/>
      <name val="Helvetica Neue"/>
      <family val="2"/>
    </font>
    <font>
      <sz val="10"/>
      <color indexed="8"/>
      <name val="Helvetica Neue"/>
      <family val="2"/>
    </font>
    <font>
      <sz val="12"/>
      <color theme="0"/>
      <name val="Calibri"/>
      <family val="2"/>
    </font>
    <font>
      <sz val="12"/>
      <name val="Calibri"/>
      <family val="2"/>
    </font>
    <font>
      <b/>
      <sz val="8"/>
      <color theme="1"/>
      <name val="Calibri"/>
      <family val="2"/>
    </font>
    <font>
      <sz val="10"/>
      <color theme="0"/>
      <name val="Helvetica Neue"/>
      <family val="2"/>
    </font>
    <font>
      <b/>
      <sz val="10"/>
      <color rgb="FF945200"/>
      <name val="Helvetica Neue"/>
      <family val="2"/>
    </font>
    <font>
      <sz val="28"/>
      <color indexed="8"/>
      <name val="Helvetica Neue"/>
      <family val="2"/>
    </font>
    <font>
      <b/>
      <sz val="10"/>
      <color theme="9"/>
      <name val="Helvetica Neue"/>
      <family val="2"/>
    </font>
    <font>
      <b/>
      <sz val="8"/>
      <color theme="0"/>
      <name val="Calibri"/>
      <family val="2"/>
    </font>
    <font>
      <sz val="11"/>
      <color rgb="FF1F1F1F"/>
      <name val="Calibri"/>
      <family val="2"/>
    </font>
    <font>
      <b/>
      <sz val="20"/>
      <color rgb="FFFFFFFF"/>
      <name val="Calibri"/>
      <family val="2"/>
    </font>
    <font>
      <b/>
      <sz val="11"/>
      <color rgb="FF1F4E78"/>
      <name val="Calibri"/>
      <family val="2"/>
    </font>
    <font>
      <b/>
      <sz val="11"/>
      <color rgb="FF1F1F1F"/>
      <name val="Calibri"/>
      <family val="2"/>
    </font>
    <font>
      <b/>
      <sz val="11"/>
      <color rgb="FFFFFFFF"/>
      <name val="Calibri"/>
      <family val="2"/>
    </font>
    <font>
      <b/>
      <sz val="15"/>
      <color rgb="FFFFFFFF"/>
      <name val="Calibri"/>
      <family val="2"/>
    </font>
    <font>
      <b/>
      <sz val="16"/>
      <color rgb="FF000000"/>
      <name val="Calibri"/>
      <family val="2"/>
    </font>
    <font>
      <i/>
      <sz val="10"/>
      <color rgb="FF7F6000"/>
      <name val="Calibri"/>
      <family val="2"/>
    </font>
    <font>
      <b/>
      <sz val="10"/>
      <color rgb="FF0F1BFF"/>
      <name val="Calibri"/>
      <family val="2"/>
    </font>
    <font>
      <b/>
      <sz val="10"/>
      <color rgb="FFC00000"/>
      <name val="Helvetica Neue"/>
      <family val="2"/>
    </font>
    <font>
      <sz val="10"/>
      <color indexed="13"/>
      <name val="Calibri"/>
      <family val="2"/>
    </font>
    <font>
      <b/>
      <sz val="10"/>
      <color indexed="13"/>
      <name val="Helvetica Neue"/>
      <family val="2"/>
    </font>
    <font>
      <b/>
      <sz val="10"/>
      <color theme="1"/>
      <name val="Helvetica Neue"/>
      <family val="2"/>
    </font>
    <font>
      <b/>
      <sz val="10"/>
      <color rgb="FF945200"/>
      <name val="Calibri"/>
      <family val="2"/>
    </font>
    <font>
      <sz val="8"/>
      <color rgb="FF0070C0"/>
      <name val="Calibri"/>
      <family val="2"/>
    </font>
    <font>
      <sz val="8"/>
      <color rgb="FF0070C0"/>
      <name val="Helvetica Neue"/>
      <family val="2"/>
    </font>
    <font>
      <b/>
      <sz val="8"/>
      <color rgb="FF0070C0"/>
      <name val="Calibri"/>
      <family val="2"/>
    </font>
    <font>
      <sz val="10"/>
      <color rgb="FF0070C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indexed="10"/>
      </patternFill>
    </fill>
    <fill>
      <patternFill patternType="solid">
        <fgColor indexed="18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0000"/>
      </patternFill>
    </fill>
    <fill>
      <patternFill patternType="solid">
        <fgColor theme="4"/>
      </patternFill>
    </fill>
    <fill>
      <patternFill patternType="solid">
        <fgColor theme="0"/>
      </patternFill>
    </fill>
    <fill>
      <patternFill patternType="solid">
        <fgColor theme="8" tint="0.79989013336588644"/>
        <bgColor indexed="65"/>
      </patternFill>
    </fill>
    <fill>
      <patternFill patternType="solid">
        <fgColor theme="4" tint="0.79989013336588644"/>
        <bgColor indexed="65"/>
      </patternFill>
    </fill>
    <fill>
      <patternFill patternType="solid">
        <fgColor rgb="FF92D050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FFFF00"/>
      </patternFill>
    </fill>
    <fill>
      <patternFill patternType="solid">
        <fgColor theme="6"/>
      </patternFill>
    </fill>
    <fill>
      <patternFill patternType="solid">
        <fgColor theme="7" tint="0.79989013336588644"/>
        <bgColor indexed="65"/>
      </patternFill>
    </fill>
    <fill>
      <patternFill patternType="solid">
        <fgColor rgb="FFFFC000"/>
      </patternFill>
    </fill>
    <fill>
      <patternFill patternType="solid">
        <fgColor theme="6" tint="0.79989013336588644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theme="9"/>
      </patternFill>
    </fill>
    <fill>
      <patternFill patternType="solid">
        <fgColor theme="9" tint="0.79989013336588644"/>
        <bgColor indexed="65"/>
      </patternFill>
    </fill>
    <fill>
      <patternFill patternType="solid">
        <fgColor rgb="FF1F4E78"/>
      </patternFill>
    </fill>
    <fill>
      <patternFill patternType="solid">
        <fgColor rgb="FFDDEBF7"/>
      </patternFill>
    </fill>
    <fill>
      <patternFill patternType="solid">
        <fgColor rgb="FFF2F2F2"/>
      </patternFill>
    </fill>
    <fill>
      <patternFill patternType="solid">
        <fgColor rgb="FF5B9BD5"/>
      </patternFill>
    </fill>
    <fill>
      <patternFill patternType="solid">
        <fgColor rgb="FFFFD966"/>
      </patternFill>
    </fill>
    <fill>
      <patternFill patternType="solid">
        <fgColor rgb="FFFFF2CC"/>
      </patternFill>
    </fill>
    <fill>
      <patternFill patternType="solid">
        <fgColor theme="8" tint="0.79992065187536243"/>
        <bgColor indexed="65"/>
      </patternFill>
    </fill>
    <fill>
      <patternFill patternType="solid">
        <fgColor theme="4" tint="0.79992065187536243"/>
        <bgColor indexed="65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10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 style="thin">
        <color indexed="11"/>
      </left>
      <right style="thin">
        <color indexed="15"/>
      </right>
      <top style="thin">
        <color indexed="11"/>
      </top>
      <bottom style="thin">
        <color indexed="11"/>
      </bottom>
      <diagonal/>
    </border>
    <border>
      <left style="thin">
        <color indexed="15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11"/>
      </top>
      <bottom style="thin">
        <color indexed="11"/>
      </bottom>
      <diagonal/>
    </border>
    <border>
      <left style="medium">
        <color indexed="64"/>
      </left>
      <right style="medium">
        <color indexed="64"/>
      </right>
      <top style="thin">
        <color indexed="1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1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5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/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1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11"/>
      </bottom>
      <diagonal/>
    </border>
    <border>
      <left style="medium">
        <color indexed="64"/>
      </left>
      <right/>
      <top style="thin">
        <color indexed="11"/>
      </top>
      <bottom style="thin">
        <color indexed="11"/>
      </bottom>
      <diagonal/>
    </border>
    <border>
      <left style="medium">
        <color indexed="64"/>
      </left>
      <right/>
      <top style="thin">
        <color indexed="1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11"/>
      </top>
      <bottom style="thin">
        <color indexed="11"/>
      </bottom>
      <diagonal/>
    </border>
    <border>
      <left style="medium">
        <color indexed="64"/>
      </left>
      <right style="medium">
        <color indexed="64"/>
      </right>
      <top style="thin">
        <color indexed="1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1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379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49" fontId="9" fillId="3" borderId="3" xfId="0" applyNumberFormat="1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2" xfId="0" applyNumberFormat="1" applyBorder="1">
      <alignment vertical="top" wrapText="1"/>
    </xf>
    <xf numFmtId="0" fontId="12" fillId="11" borderId="1" xfId="0" applyFont="1" applyFill="1" applyBorder="1" applyAlignment="1">
      <alignment horizontal="center" vertical="center"/>
    </xf>
    <xf numFmtId="0" fontId="11" fillId="8" borderId="2" xfId="0" applyNumberFormat="1" applyFont="1" applyFill="1" applyBorder="1" applyAlignment="1">
      <alignment horizontal="center" vertical="center"/>
    </xf>
    <xf numFmtId="0" fontId="23" fillId="5" borderId="34" xfId="0" applyNumberFormat="1" applyFont="1" applyFill="1" applyBorder="1" applyAlignment="1">
      <alignment horizontal="center" vertical="center"/>
    </xf>
    <xf numFmtId="49" fontId="9" fillId="3" borderId="33" xfId="0" applyNumberFormat="1" applyFont="1" applyFill="1" applyBorder="1" applyAlignment="1">
      <alignment horizontal="center" vertical="center"/>
    </xf>
    <xf numFmtId="49" fontId="9" fillId="3" borderId="32" xfId="0" applyNumberFormat="1" applyFont="1" applyFill="1" applyBorder="1" applyAlignment="1">
      <alignment horizontal="center" vertical="center"/>
    </xf>
    <xf numFmtId="49" fontId="11" fillId="15" borderId="5" xfId="0" applyNumberFormat="1" applyFont="1" applyFill="1" applyBorder="1" applyAlignment="1">
      <alignment horizontal="center" vertical="center"/>
    </xf>
    <xf numFmtId="0" fontId="11" fillId="16" borderId="14" xfId="0" applyNumberFormat="1" applyFont="1" applyFill="1" applyBorder="1" applyAlignment="1">
      <alignment horizontal="center" vertical="center"/>
    </xf>
    <xf numFmtId="0" fontId="11" fillId="8" borderId="25" xfId="0" applyNumberFormat="1" applyFont="1" applyFill="1" applyBorder="1" applyAlignment="1">
      <alignment horizontal="center" vertical="center"/>
    </xf>
    <xf numFmtId="0" fontId="28" fillId="0" borderId="0" xfId="0" applyNumberFormat="1" applyFont="1" applyAlignment="1">
      <alignment horizontal="left" wrapText="1"/>
    </xf>
    <xf numFmtId="0" fontId="25" fillId="0" borderId="0" xfId="0" applyFont="1" applyAlignment="1">
      <alignment horizontal="center" vertical="center"/>
    </xf>
    <xf numFmtId="49" fontId="30" fillId="15" borderId="43" xfId="0" applyNumberFormat="1" applyFont="1" applyFill="1" applyBorder="1" applyAlignment="1">
      <alignment horizontal="center" vertical="center" wrapText="1"/>
    </xf>
    <xf numFmtId="0" fontId="32" fillId="0" borderId="0" xfId="0" applyNumberFormat="1" applyFont="1">
      <alignment vertical="top" wrapText="1"/>
    </xf>
    <xf numFmtId="49" fontId="19" fillId="0" borderId="2" xfId="0" applyNumberFormat="1" applyFont="1" applyFill="1" applyBorder="1" applyAlignment="1">
      <alignment horizontal="center" vertical="center" wrapText="1"/>
    </xf>
    <xf numFmtId="49" fontId="14" fillId="5" borderId="27" xfId="0" applyNumberFormat="1" applyFont="1" applyFill="1" applyBorder="1" applyAlignment="1">
      <alignment horizontal="center" vertical="center"/>
    </xf>
    <xf numFmtId="49" fontId="14" fillId="5" borderId="40" xfId="0" applyNumberFormat="1" applyFont="1" applyFill="1" applyBorder="1" applyAlignment="1">
      <alignment horizontal="center" vertical="center"/>
    </xf>
    <xf numFmtId="49" fontId="14" fillId="6" borderId="42" xfId="0" applyNumberFormat="1" applyFont="1" applyFill="1" applyBorder="1" applyAlignment="1">
      <alignment horizontal="center" vertical="center"/>
    </xf>
    <xf numFmtId="49" fontId="17" fillId="0" borderId="42" xfId="0" applyNumberFormat="1" applyFont="1" applyFill="1" applyBorder="1" applyAlignment="1">
      <alignment horizontal="center" vertical="center"/>
    </xf>
    <xf numFmtId="49" fontId="17" fillId="15" borderId="41" xfId="0" applyNumberFormat="1" applyFont="1" applyFill="1" applyBorder="1" applyAlignment="1">
      <alignment horizontal="center" vertical="center"/>
    </xf>
    <xf numFmtId="49" fontId="20" fillId="0" borderId="19" xfId="0" applyNumberFormat="1" applyFont="1" applyFill="1" applyBorder="1" applyAlignment="1">
      <alignment horizontal="center" vertical="center"/>
    </xf>
    <xf numFmtId="49" fontId="14" fillId="6" borderId="28" xfId="0" applyNumberFormat="1" applyFont="1" applyFill="1" applyBorder="1" applyAlignment="1">
      <alignment horizontal="center" vertical="center"/>
    </xf>
    <xf numFmtId="49" fontId="14" fillId="5" borderId="55" xfId="0" applyNumberFormat="1" applyFont="1" applyFill="1" applyBorder="1" applyAlignment="1">
      <alignment horizontal="center" vertical="center"/>
    </xf>
    <xf numFmtId="49" fontId="14" fillId="6" borderId="56" xfId="0" applyNumberFormat="1" applyFont="1" applyFill="1" applyBorder="1" applyAlignment="1">
      <alignment horizontal="center" vertical="center"/>
    </xf>
    <xf numFmtId="49" fontId="14" fillId="6" borderId="55" xfId="0" applyNumberFormat="1" applyFont="1" applyFill="1" applyBorder="1" applyAlignment="1">
      <alignment horizontal="center" vertical="center"/>
    </xf>
    <xf numFmtId="49" fontId="17" fillId="7" borderId="56" xfId="0" applyNumberFormat="1" applyFont="1" applyFill="1" applyBorder="1" applyAlignment="1">
      <alignment horizontal="center" vertical="center"/>
    </xf>
    <xf numFmtId="49" fontId="17" fillId="0" borderId="56" xfId="0" applyNumberFormat="1" applyFont="1" applyFill="1" applyBorder="1" applyAlignment="1">
      <alignment horizontal="center" vertical="center"/>
    </xf>
    <xf numFmtId="49" fontId="31" fillId="15" borderId="15" xfId="0" applyNumberFormat="1" applyFont="1" applyFill="1" applyBorder="1" applyAlignment="1">
      <alignment horizontal="center" vertical="center"/>
    </xf>
    <xf numFmtId="49" fontId="31" fillId="15" borderId="13" xfId="0" applyNumberFormat="1" applyFont="1" applyFill="1" applyBorder="1" applyAlignment="1">
      <alignment horizontal="center" vertical="center"/>
    </xf>
    <xf numFmtId="49" fontId="20" fillId="0" borderId="2" xfId="0" applyNumberFormat="1" applyFont="1" applyFill="1" applyBorder="1" applyAlignment="1">
      <alignment horizontal="center" vertical="center"/>
    </xf>
    <xf numFmtId="0" fontId="6" fillId="4" borderId="44" xfId="0" applyFont="1" applyFill="1" applyBorder="1" applyAlignment="1">
      <alignment horizontal="center" vertical="center" wrapText="1"/>
    </xf>
    <xf numFmtId="0" fontId="6" fillId="4" borderId="48" xfId="0" applyFont="1" applyFill="1" applyBorder="1" applyAlignment="1">
      <alignment horizontal="center" vertical="center" wrapText="1"/>
    </xf>
    <xf numFmtId="0" fontId="6" fillId="4" borderId="46" xfId="0" applyFont="1" applyFill="1" applyBorder="1" applyAlignment="1">
      <alignment horizontal="center" vertical="center" wrapText="1"/>
    </xf>
    <xf numFmtId="0" fontId="6" fillId="4" borderId="45" xfId="0" applyFont="1" applyFill="1" applyBorder="1" applyAlignment="1">
      <alignment horizontal="center" vertical="center" wrapText="1"/>
    </xf>
    <xf numFmtId="0" fontId="32" fillId="0" borderId="2" xfId="0" applyNumberFormat="1" applyFont="1" applyFill="1" applyBorder="1">
      <alignment vertical="top" wrapText="1"/>
    </xf>
    <xf numFmtId="1" fontId="21" fillId="0" borderId="2" xfId="0" applyNumberFormat="1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47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6" fillId="4" borderId="59" xfId="0" applyFont="1" applyFill="1" applyBorder="1" applyAlignment="1">
      <alignment horizontal="center" vertical="center" wrapText="1"/>
    </xf>
    <xf numFmtId="0" fontId="8" fillId="4" borderId="57" xfId="0" applyFont="1" applyFill="1" applyBorder="1" applyAlignment="1">
      <alignment horizontal="center" vertical="center" wrapText="1"/>
    </xf>
    <xf numFmtId="0" fontId="6" fillId="4" borderId="5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38" xfId="0" applyFont="1" applyFill="1" applyBorder="1" applyAlignment="1">
      <alignment horizontal="center" vertical="center" wrapText="1"/>
    </xf>
    <xf numFmtId="0" fontId="8" fillId="4" borderId="54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3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49" fontId="13" fillId="4" borderId="5" xfId="0" applyNumberFormat="1" applyFont="1" applyFill="1" applyBorder="1" applyAlignment="1">
      <alignment horizontal="center" vertical="center" wrapText="1"/>
    </xf>
    <xf numFmtId="49" fontId="17" fillId="15" borderId="29" xfId="0" applyNumberFormat="1" applyFont="1" applyFill="1" applyBorder="1" applyAlignment="1">
      <alignment horizontal="center" vertical="center"/>
    </xf>
    <xf numFmtId="49" fontId="17" fillId="13" borderId="29" xfId="0" applyNumberFormat="1" applyFont="1" applyFill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 wrapText="1"/>
    </xf>
    <xf numFmtId="49" fontId="17" fillId="12" borderId="29" xfId="0" applyNumberFormat="1" applyFont="1" applyFill="1" applyBorder="1" applyAlignment="1">
      <alignment horizontal="center" vertical="center"/>
    </xf>
    <xf numFmtId="49" fontId="2" fillId="4" borderId="5" xfId="0" applyNumberFormat="1" applyFont="1" applyFill="1" applyBorder="1" applyAlignment="1">
      <alignment horizontal="center" vertical="center" wrapText="1"/>
    </xf>
    <xf numFmtId="0" fontId="26" fillId="4" borderId="24" xfId="0" applyNumberFormat="1" applyFont="1" applyFill="1" applyBorder="1" applyAlignment="1">
      <alignment horizontal="center" vertical="center" wrapText="1"/>
    </xf>
    <xf numFmtId="0" fontId="2" fillId="17" borderId="24" xfId="0" applyNumberFormat="1" applyFont="1" applyFill="1" applyBorder="1" applyAlignment="1">
      <alignment horizontal="center" vertical="center" wrapText="1"/>
    </xf>
    <xf numFmtId="0" fontId="2" fillId="16" borderId="24" xfId="0" applyNumberFormat="1" applyFont="1" applyFill="1" applyBorder="1" applyAlignment="1">
      <alignment horizontal="center" vertical="center" wrapText="1"/>
    </xf>
    <xf numFmtId="2" fontId="22" fillId="0" borderId="13" xfId="0" applyNumberFormat="1" applyFont="1" applyFill="1" applyBorder="1" applyAlignment="1">
      <alignment horizontal="center" vertical="center" wrapText="1"/>
    </xf>
    <xf numFmtId="1" fontId="15" fillId="8" borderId="5" xfId="0" applyNumberFormat="1" applyFont="1" applyFill="1" applyBorder="1" applyAlignment="1">
      <alignment horizontal="center" vertical="center" wrapText="1"/>
    </xf>
    <xf numFmtId="1" fontId="7" fillId="9" borderId="5" xfId="0" applyNumberFormat="1" applyFont="1" applyFill="1" applyBorder="1" applyAlignment="1">
      <alignment horizontal="center" vertical="center" wrapText="1"/>
    </xf>
    <xf numFmtId="1" fontId="16" fillId="14" borderId="5" xfId="0" applyNumberFormat="1" applyFont="1" applyFill="1" applyBorder="1" applyAlignment="1">
      <alignment horizontal="center" vertical="center" wrapText="1"/>
    </xf>
    <xf numFmtId="49" fontId="2" fillId="4" borderId="23" xfId="0" applyNumberFormat="1" applyFont="1" applyFill="1" applyBorder="1" applyAlignment="1">
      <alignment horizontal="center" vertical="center" wrapText="1"/>
    </xf>
    <xf numFmtId="0" fontId="2" fillId="16" borderId="18" xfId="0" applyNumberFormat="1" applyFont="1" applyFill="1" applyBorder="1" applyAlignment="1">
      <alignment horizontal="center" vertical="center" wrapText="1"/>
    </xf>
    <xf numFmtId="2" fontId="22" fillId="0" borderId="5" xfId="0" applyNumberFormat="1" applyFont="1" applyFill="1" applyBorder="1" applyAlignment="1">
      <alignment horizontal="center" vertical="center" wrapText="1"/>
    </xf>
    <xf numFmtId="1" fontId="15" fillId="8" borderId="23" xfId="0" applyNumberFormat="1" applyFont="1" applyFill="1" applyBorder="1" applyAlignment="1">
      <alignment horizontal="center" vertical="center" wrapText="1"/>
    </xf>
    <xf numFmtId="1" fontId="7" fillId="9" borderId="23" xfId="0" applyNumberFormat="1" applyFont="1" applyFill="1" applyBorder="1" applyAlignment="1">
      <alignment horizontal="center" vertical="center" wrapText="1"/>
    </xf>
    <xf numFmtId="1" fontId="16" fillId="14" borderId="23" xfId="0" applyNumberFormat="1" applyFont="1" applyFill="1" applyBorder="1" applyAlignment="1">
      <alignment horizontal="center" vertical="center" wrapText="1"/>
    </xf>
    <xf numFmtId="49" fontId="2" fillId="4" borderId="14" xfId="0" applyNumberFormat="1" applyFont="1" applyFill="1" applyBorder="1" applyAlignment="1">
      <alignment horizontal="center" vertical="center" wrapText="1"/>
    </xf>
    <xf numFmtId="0" fontId="2" fillId="16" borderId="16" xfId="0" applyNumberFormat="1" applyFont="1" applyFill="1" applyBorder="1" applyAlignment="1">
      <alignment horizontal="center" vertical="center" wrapText="1"/>
    </xf>
    <xf numFmtId="2" fontId="22" fillId="0" borderId="14" xfId="0" applyNumberFormat="1" applyFont="1" applyFill="1" applyBorder="1" applyAlignment="1">
      <alignment horizontal="center" vertical="center" wrapText="1"/>
    </xf>
    <xf numFmtId="1" fontId="15" fillId="8" borderId="14" xfId="0" applyNumberFormat="1" applyFont="1" applyFill="1" applyBorder="1" applyAlignment="1">
      <alignment horizontal="center" vertical="center" wrapText="1"/>
    </xf>
    <xf numFmtId="1" fontId="7" fillId="9" borderId="14" xfId="0" applyNumberFormat="1" applyFont="1" applyFill="1" applyBorder="1" applyAlignment="1">
      <alignment horizontal="center" vertical="center" wrapText="1"/>
    </xf>
    <xf numFmtId="1" fontId="16" fillId="14" borderId="14" xfId="0" applyNumberFormat="1" applyFont="1" applyFill="1" applyBorder="1" applyAlignment="1">
      <alignment horizontal="center" vertical="center" wrapText="1"/>
    </xf>
    <xf numFmtId="0" fontId="0" fillId="0" borderId="17" xfId="0" applyNumberFormat="1" applyBorder="1">
      <alignment vertical="top" wrapText="1"/>
    </xf>
    <xf numFmtId="0" fontId="27" fillId="4" borderId="5" xfId="0" applyNumberFormat="1" applyFont="1" applyFill="1" applyBorder="1" applyAlignment="1">
      <alignment horizontal="center" vertical="top" wrapText="1"/>
    </xf>
    <xf numFmtId="0" fontId="28" fillId="0" borderId="24" xfId="0" applyNumberFormat="1" applyFont="1" applyBorder="1" applyAlignment="1">
      <alignment horizontal="right" vertical="center" wrapText="1"/>
    </xf>
    <xf numFmtId="49" fontId="17" fillId="15" borderId="5" xfId="0" applyNumberFormat="1" applyFont="1" applyFill="1" applyBorder="1" applyAlignment="1">
      <alignment horizontal="center" vertical="center"/>
    </xf>
    <xf numFmtId="0" fontId="26" fillId="4" borderId="24" xfId="0" applyNumberFormat="1" applyFont="1" applyFill="1" applyBorder="1" applyAlignment="1">
      <alignment horizontal="center" vertical="center"/>
    </xf>
    <xf numFmtId="1" fontId="26" fillId="4" borderId="25" xfId="0" applyNumberFormat="1" applyFont="1" applyFill="1" applyBorder="1" applyAlignment="1">
      <alignment horizontal="center" vertical="center"/>
    </xf>
    <xf numFmtId="0" fontId="8" fillId="4" borderId="40" xfId="0" applyFont="1" applyFill="1" applyBorder="1" applyAlignment="1">
      <alignment horizontal="center" vertical="center" wrapText="1"/>
    </xf>
    <xf numFmtId="0" fontId="8" fillId="4" borderId="42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49" fontId="14" fillId="5" borderId="63" xfId="0" applyNumberFormat="1" applyFont="1" applyFill="1" applyBorder="1" applyAlignment="1">
      <alignment horizontal="center" vertical="center"/>
    </xf>
    <xf numFmtId="49" fontId="14" fillId="6" borderId="60" xfId="0" applyNumberFormat="1" applyFont="1" applyFill="1" applyBorder="1" applyAlignment="1">
      <alignment horizontal="center" vertical="center"/>
    </xf>
    <xf numFmtId="49" fontId="17" fillId="0" borderId="60" xfId="0" applyNumberFormat="1" applyFont="1" applyFill="1" applyBorder="1" applyAlignment="1">
      <alignment horizontal="center" vertical="center"/>
    </xf>
    <xf numFmtId="49" fontId="17" fillId="15" borderId="64" xfId="0" applyNumberFormat="1" applyFont="1" applyFill="1" applyBorder="1" applyAlignment="1">
      <alignment horizontal="center" vertical="center"/>
    </xf>
    <xf numFmtId="0" fontId="33" fillId="17" borderId="5" xfId="0" applyFont="1" applyFill="1" applyBorder="1" applyAlignment="1">
      <alignment horizontal="center" vertical="center" wrapText="1"/>
    </xf>
    <xf numFmtId="1" fontId="15" fillId="4" borderId="40" xfId="0" applyNumberFormat="1" applyFont="1" applyFill="1" applyBorder="1" applyAlignment="1">
      <alignment horizontal="center" vertical="center" wrapText="1"/>
    </xf>
    <xf numFmtId="1" fontId="7" fillId="4" borderId="42" xfId="0" applyNumberFormat="1" applyFont="1" applyFill="1" applyBorder="1" applyAlignment="1">
      <alignment horizontal="center" vertical="center" wrapText="1"/>
    </xf>
    <xf numFmtId="1" fontId="16" fillId="4" borderId="41" xfId="0" applyNumberFormat="1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49" xfId="0" applyFont="1" applyFill="1" applyBorder="1" applyAlignment="1">
      <alignment horizontal="center" vertical="center" wrapText="1"/>
    </xf>
    <xf numFmtId="0" fontId="4" fillId="4" borderId="67" xfId="0" applyNumberFormat="1" applyFont="1" applyFill="1" applyBorder="1" applyAlignment="1">
      <alignment horizontal="center" vertical="center" wrapText="1"/>
    </xf>
    <xf numFmtId="0" fontId="4" fillId="4" borderId="68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4" fillId="6" borderId="19" xfId="0" applyNumberFormat="1" applyFont="1" applyFill="1" applyBorder="1" applyAlignment="1">
      <alignment horizontal="center" vertical="center"/>
    </xf>
    <xf numFmtId="0" fontId="26" fillId="4" borderId="36" xfId="0" applyNumberFormat="1" applyFont="1" applyFill="1" applyBorder="1" applyAlignment="1">
      <alignment horizontal="center" vertical="center"/>
    </xf>
    <xf numFmtId="0" fontId="0" fillId="0" borderId="17" xfId="0" applyNumberFormat="1" applyBorder="1" applyAlignment="1">
      <alignment vertical="center" wrapText="1"/>
    </xf>
    <xf numFmtId="0" fontId="0" fillId="0" borderId="2" xfId="0" applyBorder="1">
      <alignment vertical="top" wrapText="1"/>
    </xf>
    <xf numFmtId="49" fontId="14" fillId="5" borderId="24" xfId="0" applyNumberFormat="1" applyFont="1" applyFill="1" applyBorder="1" applyAlignment="1">
      <alignment horizontal="center" vertical="center"/>
    </xf>
    <xf numFmtId="49" fontId="14" fillId="5" borderId="25" xfId="0" applyNumberFormat="1" applyFont="1" applyFill="1" applyBorder="1" applyAlignment="1">
      <alignment horizontal="center" vertical="center"/>
    </xf>
    <xf numFmtId="49" fontId="17" fillId="12" borderId="24" xfId="0" applyNumberFormat="1" applyFont="1" applyFill="1" applyBorder="1" applyAlignment="1">
      <alignment horizontal="center" vertical="center"/>
    </xf>
    <xf numFmtId="49" fontId="17" fillId="12" borderId="25" xfId="0" applyNumberFormat="1" applyFont="1" applyFill="1" applyBorder="1" applyAlignment="1">
      <alignment horizontal="center" vertical="center"/>
    </xf>
    <xf numFmtId="49" fontId="14" fillId="6" borderId="18" xfId="0" applyNumberFormat="1" applyFont="1" applyFill="1" applyBorder="1" applyAlignment="1">
      <alignment horizontal="center" vertical="center"/>
    </xf>
    <xf numFmtId="49" fontId="11" fillId="13" borderId="24" xfId="0" applyNumberFormat="1" applyFont="1" applyFill="1" applyBorder="1" applyAlignment="1">
      <alignment horizontal="center" vertical="center"/>
    </xf>
    <xf numFmtId="49" fontId="29" fillId="5" borderId="58" xfId="0" applyNumberFormat="1" applyFont="1" applyFill="1" applyBorder="1" applyAlignment="1">
      <alignment horizontal="center" vertical="center" wrapText="1"/>
    </xf>
    <xf numFmtId="49" fontId="29" fillId="5" borderId="43" xfId="0" applyNumberFormat="1" applyFont="1" applyFill="1" applyBorder="1" applyAlignment="1">
      <alignment horizontal="center" vertical="center" wrapText="1"/>
    </xf>
    <xf numFmtId="49" fontId="29" fillId="6" borderId="43" xfId="0" applyNumberFormat="1" applyFont="1" applyFill="1" applyBorder="1" applyAlignment="1">
      <alignment horizontal="center" vertical="center" wrapText="1"/>
    </xf>
    <xf numFmtId="49" fontId="30" fillId="7" borderId="43" xfId="0" applyNumberFormat="1" applyFont="1" applyFill="1" applyBorder="1" applyAlignment="1">
      <alignment horizontal="center" vertical="center" wrapText="1"/>
    </xf>
    <xf numFmtId="49" fontId="29" fillId="19" borderId="43" xfId="0" applyNumberFormat="1" applyFont="1" applyFill="1" applyBorder="1" applyAlignment="1">
      <alignment horizontal="center" vertical="center" wrapText="1"/>
    </xf>
    <xf numFmtId="49" fontId="29" fillId="19" borderId="72" xfId="0" applyNumberFormat="1" applyFont="1" applyFill="1" applyBorder="1" applyAlignment="1">
      <alignment horizontal="center" vertical="center" wrapText="1"/>
    </xf>
    <xf numFmtId="0" fontId="0" fillId="0" borderId="38" xfId="0" applyNumberFormat="1" applyBorder="1">
      <alignment vertical="top" wrapText="1"/>
    </xf>
    <xf numFmtId="0" fontId="0" fillId="0" borderId="11" xfId="0" applyNumberFormat="1" applyBorder="1">
      <alignment vertical="top" wrapText="1"/>
    </xf>
    <xf numFmtId="0" fontId="0" fillId="0" borderId="52" xfId="0" applyNumberFormat="1" applyBorder="1">
      <alignment vertical="top" wrapText="1"/>
    </xf>
    <xf numFmtId="49" fontId="11" fillId="0" borderId="12" xfId="0" applyNumberFormat="1" applyFont="1" applyBorder="1" applyAlignment="1">
      <alignment horizontal="center" vertical="center"/>
    </xf>
    <xf numFmtId="49" fontId="11" fillId="0" borderId="39" xfId="0" applyNumberFormat="1" applyFont="1" applyBorder="1" applyAlignment="1">
      <alignment horizontal="center" vertical="center"/>
    </xf>
    <xf numFmtId="49" fontId="11" fillId="0" borderId="53" xfId="0" applyNumberFormat="1" applyFont="1" applyBorder="1" applyAlignment="1">
      <alignment horizontal="center" vertical="center"/>
    </xf>
    <xf numFmtId="0" fontId="4" fillId="4" borderId="11" xfId="0" applyNumberFormat="1" applyFont="1" applyFill="1" applyBorder="1" applyAlignment="1">
      <alignment horizontal="center" vertical="center" wrapText="1"/>
    </xf>
    <xf numFmtId="0" fontId="4" fillId="4" borderId="12" xfId="0" applyNumberFormat="1" applyFont="1" applyFill="1" applyBorder="1" applyAlignment="1">
      <alignment horizontal="center" vertical="center" wrapText="1"/>
    </xf>
    <xf numFmtId="0" fontId="35" fillId="20" borderId="5" xfId="0" applyFont="1" applyFill="1" applyBorder="1" applyAlignment="1">
      <alignment horizontal="center" vertical="center" wrapText="1"/>
    </xf>
    <xf numFmtId="49" fontId="36" fillId="19" borderId="15" xfId="0" applyNumberFormat="1" applyFont="1" applyFill="1" applyBorder="1" applyAlignment="1">
      <alignment horizontal="center" vertical="center"/>
    </xf>
    <xf numFmtId="49" fontId="2" fillId="2" borderId="27" xfId="0" applyNumberFormat="1" applyFont="1" applyFill="1" applyBorder="1" applyAlignment="1">
      <alignment horizontal="center" vertical="center" wrapText="1"/>
    </xf>
    <xf numFmtId="49" fontId="2" fillId="2" borderId="74" xfId="0" applyNumberFormat="1" applyFont="1" applyFill="1" applyBorder="1" applyAlignment="1">
      <alignment horizontal="center" vertical="center" wrapText="1"/>
    </xf>
    <xf numFmtId="49" fontId="2" fillId="2" borderId="29" xfId="0" applyNumberFormat="1" applyFont="1" applyFill="1" applyBorder="1" applyAlignment="1">
      <alignment horizontal="center" vertical="center" wrapText="1"/>
    </xf>
    <xf numFmtId="49" fontId="2" fillId="2" borderId="75" xfId="0" applyNumberFormat="1" applyFont="1" applyFill="1" applyBorder="1" applyAlignment="1">
      <alignment horizontal="center" vertical="center" wrapText="1"/>
    </xf>
    <xf numFmtId="49" fontId="29" fillId="19" borderId="4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14" fillId="5" borderId="76" xfId="0" applyNumberFormat="1" applyFont="1" applyFill="1" applyBorder="1" applyAlignment="1">
      <alignment horizontal="center" vertical="center"/>
    </xf>
    <xf numFmtId="49" fontId="14" fillId="6" borderId="77" xfId="0" applyNumberFormat="1" applyFont="1" applyFill="1" applyBorder="1" applyAlignment="1">
      <alignment horizontal="center" vertical="center"/>
    </xf>
    <xf numFmtId="49" fontId="17" fillId="7" borderId="78" xfId="0" applyNumberFormat="1" applyFont="1" applyFill="1" applyBorder="1" applyAlignment="1">
      <alignment horizontal="center" vertical="center"/>
    </xf>
    <xf numFmtId="49" fontId="36" fillId="19" borderId="13" xfId="0" applyNumberFormat="1" applyFont="1" applyFill="1" applyBorder="1" applyAlignment="1">
      <alignment horizontal="center" vertical="center"/>
    </xf>
    <xf numFmtId="0" fontId="8" fillId="4" borderId="47" xfId="0" applyFont="1" applyFill="1" applyBorder="1" applyAlignment="1">
      <alignment horizontal="center" vertical="center" wrapText="1"/>
    </xf>
    <xf numFmtId="0" fontId="8" fillId="4" borderId="30" xfId="0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8" fillId="4" borderId="52" xfId="0" applyFont="1" applyFill="1" applyBorder="1" applyAlignment="1">
      <alignment horizontal="center" vertical="center" wrapText="1"/>
    </xf>
    <xf numFmtId="0" fontId="8" fillId="4" borderId="53" xfId="0" applyFont="1" applyFill="1" applyBorder="1" applyAlignment="1">
      <alignment horizontal="center" vertical="center" wrapText="1"/>
    </xf>
    <xf numFmtId="49" fontId="17" fillId="7" borderId="29" xfId="0" applyNumberFormat="1" applyFont="1" applyFill="1" applyBorder="1" applyAlignment="1">
      <alignment horizontal="center" vertical="center"/>
    </xf>
    <xf numFmtId="49" fontId="31" fillId="15" borderId="5" xfId="0" applyNumberFormat="1" applyFont="1" applyFill="1" applyBorder="1" applyAlignment="1">
      <alignment horizontal="center" vertical="center"/>
    </xf>
    <xf numFmtId="49" fontId="36" fillId="19" borderId="5" xfId="0" applyNumberFormat="1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 wrapText="1"/>
    </xf>
    <xf numFmtId="0" fontId="8" fillId="4" borderId="41" xfId="0" applyFont="1" applyFill="1" applyBorder="1" applyAlignment="1">
      <alignment horizontal="center" vertical="center" wrapText="1"/>
    </xf>
    <xf numFmtId="0" fontId="37" fillId="0" borderId="0" xfId="0" applyNumberFormat="1" applyFont="1" applyFill="1" applyBorder="1" applyAlignment="1">
      <alignment vertical="center" wrapText="1"/>
    </xf>
    <xf numFmtId="0" fontId="41" fillId="24" borderId="94" xfId="0" applyNumberFormat="1" applyFont="1" applyFill="1" applyBorder="1" applyAlignment="1">
      <alignment horizontal="center" vertical="center" wrapText="1"/>
    </xf>
    <xf numFmtId="0" fontId="41" fillId="24" borderId="95" xfId="0" applyNumberFormat="1" applyFont="1" applyFill="1" applyBorder="1" applyAlignment="1">
      <alignment horizontal="center" vertical="center" wrapText="1"/>
    </xf>
    <xf numFmtId="0" fontId="41" fillId="24" borderId="96" xfId="0" applyNumberFormat="1" applyFont="1" applyFill="1" applyBorder="1" applyAlignment="1">
      <alignment horizontal="center" vertical="center" wrapText="1"/>
    </xf>
    <xf numFmtId="0" fontId="39" fillId="0" borderId="97" xfId="0" applyNumberFormat="1" applyFont="1" applyFill="1" applyBorder="1" applyAlignment="1">
      <alignment vertical="center" wrapText="1"/>
    </xf>
    <xf numFmtId="0" fontId="37" fillId="0" borderId="98" xfId="0" applyNumberFormat="1" applyFont="1" applyFill="1" applyBorder="1" applyAlignment="1">
      <alignment horizontal="center" vertical="center" wrapText="1"/>
    </xf>
    <xf numFmtId="0" fontId="37" fillId="0" borderId="98" xfId="0" applyNumberFormat="1" applyFont="1" applyFill="1" applyBorder="1" applyAlignment="1">
      <alignment horizontal="left" vertical="center" wrapText="1"/>
    </xf>
    <xf numFmtId="0" fontId="37" fillId="0" borderId="99" xfId="0" applyNumberFormat="1" applyFont="1" applyFill="1" applyBorder="1" applyAlignment="1">
      <alignment horizontal="left" vertical="center" wrapText="1"/>
    </xf>
    <xf numFmtId="0" fontId="39" fillId="0" borderId="100" xfId="0" applyNumberFormat="1" applyFont="1" applyFill="1" applyBorder="1" applyAlignment="1">
      <alignment vertical="center" wrapText="1"/>
    </xf>
    <xf numFmtId="0" fontId="37" fillId="0" borderId="101" xfId="0" applyNumberFormat="1" applyFont="1" applyFill="1" applyBorder="1" applyAlignment="1">
      <alignment horizontal="center" vertical="center" wrapText="1"/>
    </xf>
    <xf numFmtId="0" fontId="37" fillId="0" borderId="101" xfId="0" applyNumberFormat="1" applyFont="1" applyFill="1" applyBorder="1" applyAlignment="1">
      <alignment horizontal="left" vertical="center" wrapText="1"/>
    </xf>
    <xf numFmtId="0" fontId="37" fillId="0" borderId="102" xfId="0" applyNumberFormat="1" applyFont="1" applyFill="1" applyBorder="1" applyAlignment="1">
      <alignment horizontal="left" vertical="center" wrapText="1"/>
    </xf>
    <xf numFmtId="0" fontId="8" fillId="4" borderId="40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4" borderId="42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4" borderId="65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8" fillId="0" borderId="11" xfId="0" applyFont="1" applyBorder="1" applyAlignment="1" applyProtection="1">
      <alignment vertical="center" wrapText="1"/>
      <protection locked="0"/>
    </xf>
    <xf numFmtId="0" fontId="28" fillId="0" borderId="12" xfId="0" applyFont="1" applyBorder="1" applyAlignment="1" applyProtection="1">
      <alignment vertical="center" wrapText="1"/>
      <protection locked="0"/>
    </xf>
    <xf numFmtId="49" fontId="5" fillId="0" borderId="107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73" xfId="0" applyNumberFormat="1" applyFont="1" applyFill="1" applyBorder="1" applyAlignment="1" applyProtection="1">
      <alignment horizontal="center" vertical="center" wrapText="1"/>
      <protection locked="0"/>
    </xf>
    <xf numFmtId="1" fontId="15" fillId="31" borderId="108" xfId="0" applyNumberFormat="1" applyFont="1" applyFill="1" applyBorder="1" applyAlignment="1" applyProtection="1">
      <alignment horizontal="center" vertical="center" wrapText="1"/>
      <protection locked="0"/>
    </xf>
    <xf numFmtId="1" fontId="15" fillId="31" borderId="91" xfId="0" applyNumberFormat="1" applyFont="1" applyFill="1" applyBorder="1" applyAlignment="1" applyProtection="1">
      <alignment horizontal="center" vertical="center" wrapText="1"/>
      <protection locked="0"/>
    </xf>
    <xf numFmtId="49" fontId="47" fillId="0" borderId="87" xfId="0" applyNumberFormat="1" applyFont="1" applyBorder="1" applyAlignment="1" applyProtection="1">
      <alignment horizontal="center" vertical="center" wrapText="1"/>
      <protection locked="0"/>
    </xf>
    <xf numFmtId="1" fontId="46" fillId="27" borderId="84" xfId="0" applyNumberFormat="1" applyFont="1" applyFill="1" applyBorder="1" applyAlignment="1" applyProtection="1">
      <alignment horizontal="center" vertical="center" wrapText="1"/>
      <protection locked="0"/>
    </xf>
    <xf numFmtId="1" fontId="48" fillId="28" borderId="84" xfId="0" applyNumberFormat="1" applyFont="1" applyFill="1" applyBorder="1" applyAlignment="1" applyProtection="1">
      <alignment horizontal="center" vertical="center" wrapText="1"/>
      <protection locked="0"/>
    </xf>
    <xf numFmtId="1" fontId="49" fillId="29" borderId="8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8" xfId="0" applyBorder="1" applyAlignment="1" applyProtection="1">
      <alignment vertical="center" wrapText="1"/>
      <protection locked="0"/>
    </xf>
    <xf numFmtId="49" fontId="47" fillId="0" borderId="108" xfId="0" applyNumberFormat="1" applyFont="1" applyBorder="1" applyAlignment="1" applyProtection="1">
      <alignment horizontal="center" vertical="center" wrapText="1"/>
      <protection locked="0"/>
    </xf>
    <xf numFmtId="1" fontId="46" fillId="27" borderId="82" xfId="0" applyNumberFormat="1" applyFont="1" applyFill="1" applyBorder="1" applyAlignment="1" applyProtection="1">
      <alignment horizontal="center" vertical="center" wrapText="1"/>
      <protection locked="0"/>
    </xf>
    <xf numFmtId="1" fontId="48" fillId="28" borderId="82" xfId="0" applyNumberFormat="1" applyFont="1" applyFill="1" applyBorder="1" applyAlignment="1" applyProtection="1">
      <alignment horizontal="center" vertical="center" wrapText="1"/>
      <protection locked="0"/>
    </xf>
    <xf numFmtId="1" fontId="49" fillId="29" borderId="82" xfId="0" applyNumberFormat="1" applyFont="1" applyFill="1" applyBorder="1" applyAlignment="1" applyProtection="1">
      <alignment horizontal="center" vertical="center" wrapText="1"/>
      <protection locked="0"/>
    </xf>
    <xf numFmtId="0" fontId="50" fillId="30" borderId="89" xfId="0" applyFont="1" applyFill="1" applyBorder="1" applyAlignment="1" applyProtection="1">
      <alignment horizontal="center" vertical="center" wrapText="1"/>
      <protection locked="0"/>
    </xf>
    <xf numFmtId="0" fontId="35" fillId="20" borderId="61" xfId="0" applyFont="1" applyFill="1" applyBorder="1" applyAlignment="1" applyProtection="1">
      <alignment horizontal="center" vertical="center" wrapText="1"/>
      <protection locked="0"/>
    </xf>
    <xf numFmtId="0" fontId="0" fillId="0" borderId="39" xfId="0" applyBorder="1" applyAlignment="1" applyProtection="1">
      <alignment vertical="center" wrapText="1"/>
      <protection locked="0"/>
    </xf>
    <xf numFmtId="49" fontId="47" fillId="0" borderId="91" xfId="0" applyNumberFormat="1" applyFont="1" applyBorder="1" applyAlignment="1" applyProtection="1">
      <alignment horizontal="center" vertical="center" wrapText="1"/>
      <protection locked="0"/>
    </xf>
    <xf numFmtId="1" fontId="46" fillId="27" borderId="83" xfId="0" applyNumberFormat="1" applyFont="1" applyFill="1" applyBorder="1" applyAlignment="1" applyProtection="1">
      <alignment horizontal="center" vertical="center" wrapText="1"/>
      <protection locked="0"/>
    </xf>
    <xf numFmtId="1" fontId="48" fillId="28" borderId="83" xfId="0" applyNumberFormat="1" applyFont="1" applyFill="1" applyBorder="1" applyAlignment="1" applyProtection="1">
      <alignment horizontal="center" vertical="center" wrapText="1"/>
      <protection locked="0"/>
    </xf>
    <xf numFmtId="1" fontId="49" fillId="29" borderId="83" xfId="0" applyNumberFormat="1" applyFont="1" applyFill="1" applyBorder="1" applyAlignment="1" applyProtection="1">
      <alignment horizontal="center" vertical="center" wrapText="1"/>
      <protection locked="0"/>
    </xf>
    <xf numFmtId="0" fontId="50" fillId="30" borderId="85" xfId="0" applyFont="1" applyFill="1" applyBorder="1" applyAlignment="1" applyProtection="1">
      <alignment horizontal="center" vertical="center" wrapText="1"/>
      <protection locked="0"/>
    </xf>
    <xf numFmtId="0" fontId="35" fillId="20" borderId="6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0" fillId="0" borderId="0" xfId="0" applyProtection="1">
      <alignment vertical="top" wrapText="1"/>
      <protection locked="0"/>
    </xf>
    <xf numFmtId="0" fontId="0" fillId="0" borderId="2" xfId="0" applyNumberFormat="1" applyBorder="1" applyProtection="1">
      <alignment vertical="top" wrapText="1"/>
      <protection locked="0"/>
    </xf>
    <xf numFmtId="1" fontId="7" fillId="9" borderId="61" xfId="0" applyNumberFormat="1" applyFont="1" applyFill="1" applyBorder="1" applyAlignment="1" applyProtection="1">
      <alignment horizontal="center" vertical="center" wrapText="1"/>
      <protection locked="0"/>
    </xf>
    <xf numFmtId="1" fontId="16" fillId="18" borderId="107" xfId="0" applyNumberFormat="1" applyFont="1" applyFill="1" applyBorder="1" applyAlignment="1" applyProtection="1">
      <alignment horizontal="center" vertical="center" wrapText="1"/>
      <protection locked="0"/>
    </xf>
    <xf numFmtId="0" fontId="33" fillId="17" borderId="61" xfId="0" applyFont="1" applyFill="1" applyBorder="1" applyAlignment="1" applyProtection="1">
      <alignment horizontal="center" vertical="center" wrapText="1"/>
      <protection locked="0"/>
    </xf>
    <xf numFmtId="0" fontId="35" fillId="20" borderId="54" xfId="0" applyFont="1" applyFill="1" applyBorder="1" applyAlignment="1" applyProtection="1">
      <alignment horizontal="center" vertical="center" wrapText="1"/>
      <protection locked="0"/>
    </xf>
    <xf numFmtId="1" fontId="7" fillId="9" borderId="62" xfId="0" applyNumberFormat="1" applyFont="1" applyFill="1" applyBorder="1" applyAlignment="1" applyProtection="1">
      <alignment horizontal="center" vertical="center" wrapText="1"/>
      <protection locked="0"/>
    </xf>
    <xf numFmtId="1" fontId="16" fillId="18" borderId="73" xfId="0" applyNumberFormat="1" applyFont="1" applyFill="1" applyBorder="1" applyAlignment="1" applyProtection="1">
      <alignment horizontal="center" vertical="center" wrapText="1"/>
      <protection locked="0"/>
    </xf>
    <xf numFmtId="0" fontId="33" fillId="17" borderId="62" xfId="0" applyFont="1" applyFill="1" applyBorder="1" applyAlignment="1" applyProtection="1">
      <alignment horizontal="center" vertical="center" wrapText="1"/>
      <protection locked="0"/>
    </xf>
    <xf numFmtId="0" fontId="35" fillId="20" borderId="66" xfId="0" applyFont="1" applyFill="1" applyBorder="1" applyAlignment="1" applyProtection="1">
      <alignment horizontal="center" vertical="center" wrapText="1"/>
      <protection locked="0"/>
    </xf>
    <xf numFmtId="0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69" xfId="0" applyNumberFormat="1" applyFont="1" applyBorder="1" applyAlignment="1" applyProtection="1">
      <alignment horizontal="center" vertical="center"/>
      <protection locked="0"/>
    </xf>
    <xf numFmtId="0" fontId="11" fillId="8" borderId="9" xfId="0" applyNumberFormat="1" applyFont="1" applyFill="1" applyBorder="1" applyAlignment="1" applyProtection="1">
      <alignment horizontal="center" vertical="center"/>
      <protection locked="0"/>
    </xf>
    <xf numFmtId="0" fontId="11" fillId="8" borderId="49" xfId="0" applyNumberFormat="1" applyFont="1" applyFill="1" applyBorder="1" applyAlignment="1" applyProtection="1">
      <alignment horizontal="center" vertical="center"/>
      <protection locked="0"/>
    </xf>
    <xf numFmtId="0" fontId="11" fillId="9" borderId="49" xfId="0" applyNumberFormat="1" applyFont="1" applyFill="1" applyBorder="1" applyAlignment="1" applyProtection="1">
      <alignment horizontal="center" vertical="center"/>
      <protection locked="0"/>
    </xf>
    <xf numFmtId="0" fontId="11" fillId="18" borderId="49" xfId="0" applyNumberFormat="1" applyFont="1" applyFill="1" applyBorder="1" applyAlignment="1" applyProtection="1">
      <alignment horizontal="center" vertical="center"/>
      <protection locked="0"/>
    </xf>
    <xf numFmtId="0" fontId="11" fillId="14" borderId="49" xfId="0" applyNumberFormat="1" applyFont="1" applyFill="1" applyBorder="1" applyAlignment="1" applyProtection="1">
      <alignment horizontal="center" vertical="center"/>
      <protection locked="0"/>
    </xf>
    <xf numFmtId="0" fontId="11" fillId="20" borderId="49" xfId="0" applyNumberFormat="1" applyFont="1" applyFill="1" applyBorder="1" applyAlignment="1" applyProtection="1">
      <alignment horizontal="center" vertical="center"/>
      <protection locked="0"/>
    </xf>
    <xf numFmtId="0" fontId="11" fillId="20" borderId="47" xfId="0" applyNumberFormat="1" applyFont="1" applyFill="1" applyBorder="1" applyAlignment="1" applyProtection="1">
      <alignment horizontal="center" vertical="center"/>
      <protection locked="0"/>
    </xf>
    <xf numFmtId="0" fontId="11" fillId="8" borderId="11" xfId="0" applyNumberFormat="1" applyFont="1" applyFill="1" applyBorder="1" applyAlignment="1" applyProtection="1">
      <alignment horizontal="center" vertical="center"/>
      <protection locked="0"/>
    </xf>
    <xf numFmtId="0" fontId="11" fillId="8" borderId="38" xfId="0" applyNumberFormat="1" applyFont="1" applyFill="1" applyBorder="1" applyAlignment="1" applyProtection="1">
      <alignment horizontal="center" vertical="center"/>
      <protection locked="0"/>
    </xf>
    <xf numFmtId="0" fontId="11" fillId="9" borderId="38" xfId="0" applyNumberFormat="1" applyFont="1" applyFill="1" applyBorder="1" applyAlignment="1" applyProtection="1">
      <alignment horizontal="center" vertical="center"/>
      <protection locked="0"/>
    </xf>
    <xf numFmtId="0" fontId="11" fillId="18" borderId="38" xfId="0" applyNumberFormat="1" applyFont="1" applyFill="1" applyBorder="1" applyAlignment="1" applyProtection="1">
      <alignment horizontal="center" vertical="center"/>
      <protection locked="0"/>
    </xf>
    <xf numFmtId="0" fontId="11" fillId="14" borderId="38" xfId="0" applyNumberFormat="1" applyFont="1" applyFill="1" applyBorder="1" applyAlignment="1" applyProtection="1">
      <alignment horizontal="center" vertical="center"/>
      <protection locked="0"/>
    </xf>
    <xf numFmtId="0" fontId="11" fillId="20" borderId="38" xfId="0" applyNumberFormat="1" applyFont="1" applyFill="1" applyBorder="1" applyAlignment="1" applyProtection="1">
      <alignment horizontal="center" vertical="center"/>
      <protection locked="0"/>
    </xf>
    <xf numFmtId="0" fontId="11" fillId="20" borderId="52" xfId="0" applyNumberFormat="1" applyFont="1" applyFill="1" applyBorder="1" applyAlignment="1" applyProtection="1">
      <alignment horizontal="center" vertical="center"/>
      <protection locked="0"/>
    </xf>
    <xf numFmtId="0" fontId="11" fillId="0" borderId="6" xfId="0" applyNumberFormat="1" applyFont="1" applyBorder="1" applyAlignment="1" applyProtection="1">
      <alignment horizontal="center" vertical="center"/>
      <protection locked="0"/>
    </xf>
    <xf numFmtId="0" fontId="11" fillId="0" borderId="70" xfId="0" applyNumberFormat="1" applyFont="1" applyBorder="1" applyAlignment="1" applyProtection="1">
      <alignment horizontal="center" vertical="center"/>
      <protection locked="0"/>
    </xf>
    <xf numFmtId="0" fontId="11" fillId="20" borderId="30" xfId="0" applyNumberFormat="1" applyFont="1" applyFill="1" applyBorder="1" applyAlignment="1" applyProtection="1">
      <alignment horizontal="center" vertical="center"/>
      <protection locked="0"/>
    </xf>
    <xf numFmtId="0" fontId="11" fillId="0" borderId="7" xfId="0" applyNumberFormat="1" applyFont="1" applyBorder="1" applyAlignment="1" applyProtection="1">
      <alignment horizontal="center" vertical="center"/>
      <protection locked="0"/>
    </xf>
    <xf numFmtId="0" fontId="11" fillId="0" borderId="71" xfId="0" applyNumberFormat="1" applyFont="1" applyBorder="1" applyAlignment="1" applyProtection="1">
      <alignment horizontal="center" vertical="center"/>
      <protection locked="0"/>
    </xf>
    <xf numFmtId="0" fontId="11" fillId="8" borderId="12" xfId="0" applyNumberFormat="1" applyFont="1" applyFill="1" applyBorder="1" applyAlignment="1" applyProtection="1">
      <alignment horizontal="center" vertical="center"/>
      <protection locked="0"/>
    </xf>
    <xf numFmtId="0" fontId="11" fillId="8" borderId="39" xfId="0" applyNumberFormat="1" applyFont="1" applyFill="1" applyBorder="1" applyAlignment="1" applyProtection="1">
      <alignment horizontal="center" vertical="center"/>
      <protection locked="0"/>
    </xf>
    <xf numFmtId="0" fontId="11" fillId="9" borderId="39" xfId="0" applyNumberFormat="1" applyFont="1" applyFill="1" applyBorder="1" applyAlignment="1" applyProtection="1">
      <alignment horizontal="center" vertical="center"/>
      <protection locked="0"/>
    </xf>
    <xf numFmtId="0" fontId="11" fillId="18" borderId="39" xfId="0" applyNumberFormat="1" applyFont="1" applyFill="1" applyBorder="1" applyAlignment="1" applyProtection="1">
      <alignment horizontal="center" vertical="center"/>
      <protection locked="0"/>
    </xf>
    <xf numFmtId="0" fontId="11" fillId="14" borderId="39" xfId="0" applyNumberFormat="1" applyFont="1" applyFill="1" applyBorder="1" applyAlignment="1" applyProtection="1">
      <alignment horizontal="center" vertical="center"/>
      <protection locked="0"/>
    </xf>
    <xf numFmtId="0" fontId="11" fillId="20" borderId="39" xfId="0" applyNumberFormat="1" applyFont="1" applyFill="1" applyBorder="1" applyAlignment="1" applyProtection="1">
      <alignment horizontal="center" vertical="center"/>
      <protection locked="0"/>
    </xf>
    <xf numFmtId="0" fontId="11" fillId="20" borderId="53" xfId="0" applyNumberFormat="1" applyFont="1" applyFill="1" applyBorder="1" applyAlignment="1" applyProtection="1">
      <alignment horizontal="center" vertical="center"/>
      <protection locked="0"/>
    </xf>
    <xf numFmtId="0" fontId="28" fillId="0" borderId="24" xfId="0" applyNumberFormat="1" applyFont="1" applyBorder="1" applyAlignment="1">
      <alignment horizontal="center" vertical="center" wrapText="1"/>
    </xf>
    <xf numFmtId="0" fontId="28" fillId="0" borderId="36" xfId="0" applyNumberFormat="1" applyFont="1" applyBorder="1" applyAlignment="1">
      <alignment horizontal="center" vertical="center" wrapText="1"/>
    </xf>
    <xf numFmtId="0" fontId="28" fillId="0" borderId="25" xfId="0" applyNumberFormat="1" applyFont="1" applyBorder="1" applyAlignment="1">
      <alignment horizontal="center" vertical="center" wrapText="1"/>
    </xf>
    <xf numFmtId="0" fontId="12" fillId="15" borderId="51" xfId="0" applyFont="1" applyFill="1" applyBorder="1" applyAlignment="1">
      <alignment horizontal="center" vertical="center"/>
    </xf>
    <xf numFmtId="0" fontId="12" fillId="15" borderId="73" xfId="0" applyFont="1" applyFill="1" applyBorder="1" applyAlignment="1">
      <alignment horizontal="center" vertical="center"/>
    </xf>
    <xf numFmtId="0" fontId="12" fillId="15" borderId="66" xfId="0" applyFont="1" applyFill="1" applyBorder="1" applyAlignment="1">
      <alignment horizontal="center" vertical="center"/>
    </xf>
    <xf numFmtId="0" fontId="28" fillId="13" borderId="24" xfId="0" applyNumberFormat="1" applyFont="1" applyFill="1" applyBorder="1" applyAlignment="1">
      <alignment horizontal="center" vertical="top" wrapText="1"/>
    </xf>
    <xf numFmtId="0" fontId="28" fillId="13" borderId="36" xfId="0" applyNumberFormat="1" applyFont="1" applyFill="1" applyBorder="1" applyAlignment="1">
      <alignment horizontal="center" vertical="top" wrapText="1"/>
    </xf>
    <xf numFmtId="0" fontId="28" fillId="13" borderId="25" xfId="0" applyNumberFormat="1" applyFont="1" applyFill="1" applyBorder="1" applyAlignment="1">
      <alignment horizontal="center" vertical="top" wrapText="1"/>
    </xf>
    <xf numFmtId="0" fontId="25" fillId="0" borderId="0" xfId="0" applyFont="1" applyAlignment="1">
      <alignment horizontal="center" vertical="center"/>
    </xf>
    <xf numFmtId="49" fontId="24" fillId="2" borderId="35" xfId="0" applyNumberFormat="1" applyFont="1" applyFill="1" applyBorder="1" applyAlignment="1">
      <alignment horizontal="center" vertical="center"/>
    </xf>
    <xf numFmtId="49" fontId="24" fillId="2" borderId="37" xfId="0" applyNumberFormat="1" applyFont="1" applyFill="1" applyBorder="1" applyAlignment="1">
      <alignment horizontal="center" vertical="center"/>
    </xf>
    <xf numFmtId="0" fontId="28" fillId="0" borderId="2" xfId="0" applyNumberFormat="1" applyFont="1" applyBorder="1" applyAlignment="1">
      <alignment horizontal="center" vertical="center" wrapText="1"/>
    </xf>
    <xf numFmtId="0" fontId="28" fillId="0" borderId="21" xfId="0" applyNumberFormat="1" applyFont="1" applyBorder="1" applyAlignment="1">
      <alignment horizontal="center" vertical="center" wrapText="1"/>
    </xf>
    <xf numFmtId="0" fontId="28" fillId="0" borderId="15" xfId="0" applyNumberFormat="1" applyFont="1" applyBorder="1" applyAlignment="1">
      <alignment horizontal="center" vertical="center" wrapText="1"/>
    </xf>
    <xf numFmtId="0" fontId="28" fillId="0" borderId="22" xfId="0" applyNumberFormat="1" applyFont="1" applyBorder="1" applyAlignment="1">
      <alignment horizontal="center" vertical="center" wrapText="1"/>
    </xf>
    <xf numFmtId="164" fontId="25" fillId="0" borderId="21" xfId="0" applyNumberFormat="1" applyFont="1" applyFill="1" applyBorder="1" applyAlignment="1">
      <alignment horizontal="center" vertical="center"/>
    </xf>
    <xf numFmtId="0" fontId="1" fillId="0" borderId="21" xfId="0" applyFont="1" applyBorder="1" applyAlignment="1" applyProtection="1">
      <alignment horizontal="center" vertical="center"/>
      <protection locked="0"/>
    </xf>
    <xf numFmtId="0" fontId="28" fillId="0" borderId="86" xfId="0" applyNumberFormat="1" applyFont="1" applyBorder="1" applyAlignment="1">
      <alignment horizontal="center" vertical="center" wrapText="1"/>
    </xf>
    <xf numFmtId="0" fontId="28" fillId="0" borderId="85" xfId="0" applyNumberFormat="1" applyFont="1" applyBorder="1" applyAlignment="1">
      <alignment horizontal="center" vertical="center" wrapText="1"/>
    </xf>
    <xf numFmtId="49" fontId="47" fillId="0" borderId="92" xfId="0" applyNumberFormat="1" applyFont="1" applyBorder="1" applyAlignment="1" applyProtection="1">
      <alignment horizontal="center" vertical="center" wrapText="1"/>
      <protection locked="0"/>
    </xf>
    <xf numFmtId="49" fontId="47" fillId="0" borderId="88" xfId="0" applyNumberFormat="1" applyFont="1" applyBorder="1" applyAlignment="1" applyProtection="1">
      <alignment horizontal="center" vertical="center" wrapText="1"/>
      <protection locked="0"/>
    </xf>
    <xf numFmtId="0" fontId="0" fillId="4" borderId="11" xfId="0" applyNumberFormat="1" applyFill="1" applyBorder="1" applyAlignment="1">
      <alignment horizontal="center" vertical="center" wrapText="1"/>
    </xf>
    <xf numFmtId="0" fontId="0" fillId="4" borderId="38" xfId="0" applyNumberFormat="1" applyFill="1" applyBorder="1" applyAlignment="1">
      <alignment horizontal="center" vertical="center" wrapText="1"/>
    </xf>
    <xf numFmtId="0" fontId="34" fillId="0" borderId="15" xfId="0" applyNumberFormat="1" applyFont="1" applyBorder="1" applyAlignment="1">
      <alignment horizontal="center" vertical="center" wrapText="1"/>
    </xf>
    <xf numFmtId="0" fontId="34" fillId="0" borderId="22" xfId="0" applyNumberFormat="1" applyFont="1" applyBorder="1" applyAlignment="1">
      <alignment horizontal="center" vertical="center" wrapText="1"/>
    </xf>
    <xf numFmtId="0" fontId="34" fillId="0" borderId="17" xfId="0" applyNumberFormat="1" applyFont="1" applyBorder="1" applyAlignment="1">
      <alignment horizontal="center" vertical="center" wrapText="1"/>
    </xf>
    <xf numFmtId="0" fontId="34" fillId="0" borderId="18" xfId="0" applyNumberFormat="1" applyFont="1" applyBorder="1" applyAlignment="1">
      <alignment horizontal="center" vertical="center" wrapText="1"/>
    </xf>
    <xf numFmtId="0" fontId="34" fillId="0" borderId="2" xfId="0" applyNumberFormat="1" applyFont="1" applyBorder="1" applyAlignment="1">
      <alignment horizontal="center" vertical="center" wrapText="1"/>
    </xf>
    <xf numFmtId="0" fontId="34" fillId="0" borderId="19" xfId="0" applyNumberFormat="1" applyFont="1" applyBorder="1" applyAlignment="1">
      <alignment horizontal="center" vertical="center" wrapText="1"/>
    </xf>
    <xf numFmtId="0" fontId="34" fillId="0" borderId="16" xfId="0" applyNumberFormat="1" applyFont="1" applyBorder="1" applyAlignment="1">
      <alignment horizontal="center" vertical="center" wrapText="1"/>
    </xf>
    <xf numFmtId="0" fontId="34" fillId="0" borderId="21" xfId="0" applyNumberFormat="1" applyFont="1" applyBorder="1" applyAlignment="1">
      <alignment horizontal="center" vertical="center" wrapText="1"/>
    </xf>
    <xf numFmtId="0" fontId="34" fillId="0" borderId="20" xfId="0" applyNumberFormat="1" applyFont="1" applyBorder="1" applyAlignment="1">
      <alignment horizontal="center" vertical="center" wrapText="1"/>
    </xf>
    <xf numFmtId="49" fontId="47" fillId="0" borderId="93" xfId="0" applyNumberFormat="1" applyFont="1" applyBorder="1" applyAlignment="1" applyProtection="1">
      <alignment horizontal="center" vertical="center" wrapText="1"/>
      <protection locked="0"/>
    </xf>
    <xf numFmtId="49" fontId="47" fillId="0" borderId="90" xfId="0" applyNumberFormat="1" applyFont="1" applyBorder="1" applyAlignment="1" applyProtection="1">
      <alignment horizontal="center" vertical="center" wrapText="1"/>
      <protection locked="0"/>
    </xf>
    <xf numFmtId="0" fontId="0" fillId="4" borderId="12" xfId="0" applyNumberFormat="1" applyFill="1" applyBorder="1" applyAlignment="1">
      <alignment horizontal="center" vertical="center" wrapText="1"/>
    </xf>
    <xf numFmtId="0" fontId="0" fillId="4" borderId="39" xfId="0" applyNumberFormat="1" applyFill="1" applyBorder="1" applyAlignment="1">
      <alignment horizontal="center" vertical="center" wrapText="1"/>
    </xf>
    <xf numFmtId="49" fontId="47" fillId="0" borderId="106" xfId="0" applyNumberFormat="1" applyFont="1" applyBorder="1" applyAlignment="1" applyProtection="1">
      <alignment horizontal="center" vertical="center" wrapText="1"/>
      <protection locked="0"/>
    </xf>
    <xf numFmtId="0" fontId="0" fillId="4" borderId="9" xfId="0" applyNumberFormat="1" applyFill="1" applyBorder="1" applyAlignment="1">
      <alignment horizontal="center" vertical="center" wrapText="1"/>
    </xf>
    <xf numFmtId="0" fontId="0" fillId="4" borderId="49" xfId="0" applyNumberFormat="1" applyFill="1" applyBorder="1" applyAlignment="1">
      <alignment horizontal="center" vertical="center" wrapText="1"/>
    </xf>
    <xf numFmtId="0" fontId="0" fillId="4" borderId="42" xfId="0" applyNumberFormat="1" applyFill="1" applyBorder="1" applyAlignment="1">
      <alignment horizontal="center" vertical="center" wrapText="1"/>
    </xf>
    <xf numFmtId="0" fontId="0" fillId="4" borderId="41" xfId="0" applyNumberFormat="1" applyFill="1" applyBorder="1" applyAlignment="1">
      <alignment horizontal="center" vertical="center" wrapText="1"/>
    </xf>
    <xf numFmtId="0" fontId="0" fillId="4" borderId="10" xfId="0" applyNumberFormat="1" applyFill="1" applyBorder="1" applyAlignment="1">
      <alignment horizontal="center" vertical="center" wrapText="1"/>
    </xf>
    <xf numFmtId="49" fontId="54" fillId="2" borderId="13" xfId="0" applyNumberFormat="1" applyFont="1" applyFill="1" applyBorder="1" applyAlignment="1">
      <alignment horizontal="center" vertical="center" wrapText="1"/>
    </xf>
    <xf numFmtId="49" fontId="54" fillId="2" borderId="14" xfId="0" applyNumberFormat="1" applyFont="1" applyFill="1" applyBorder="1" applyAlignment="1">
      <alignment horizontal="center" vertical="center" wrapText="1"/>
    </xf>
    <xf numFmtId="0" fontId="0" fillId="4" borderId="40" xfId="0" applyNumberFormat="1" applyFill="1" applyBorder="1" applyAlignment="1">
      <alignment horizontal="center" vertical="center" wrapText="1"/>
    </xf>
    <xf numFmtId="49" fontId="47" fillId="0" borderId="107" xfId="0" applyNumberFormat="1" applyFont="1" applyBorder="1" applyAlignment="1" applyProtection="1">
      <alignment horizontal="center" vertical="center" wrapText="1"/>
      <protection locked="0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23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0" fontId="18" fillId="10" borderId="13" xfId="0" applyFont="1" applyFill="1" applyBorder="1" applyAlignment="1">
      <alignment horizontal="center" vertical="center" wrapText="1"/>
    </xf>
    <xf numFmtId="0" fontId="18" fillId="10" borderId="23" xfId="0" applyFont="1" applyFill="1" applyBorder="1" applyAlignment="1">
      <alignment horizontal="center" vertical="center" wrapText="1"/>
    </xf>
    <xf numFmtId="0" fontId="18" fillId="10" borderId="14" xfId="0" applyFont="1" applyFill="1" applyBorder="1" applyAlignment="1">
      <alignment horizontal="center" vertical="center" wrapText="1"/>
    </xf>
    <xf numFmtId="0" fontId="18" fillId="10" borderId="15" xfId="0" applyFont="1" applyFill="1" applyBorder="1" applyAlignment="1">
      <alignment horizontal="center" vertical="center" wrapText="1"/>
    </xf>
    <xf numFmtId="0" fontId="18" fillId="10" borderId="17" xfId="0" applyFont="1" applyFill="1" applyBorder="1" applyAlignment="1">
      <alignment horizontal="center" vertical="center" wrapText="1"/>
    </xf>
    <xf numFmtId="0" fontId="18" fillId="10" borderId="18" xfId="0" applyFont="1" applyFill="1" applyBorder="1" applyAlignment="1">
      <alignment horizontal="center" vertical="center" wrapText="1"/>
    </xf>
    <xf numFmtId="0" fontId="18" fillId="10" borderId="19" xfId="0" applyFont="1" applyFill="1" applyBorder="1" applyAlignment="1">
      <alignment horizontal="center" vertical="center" wrapText="1"/>
    </xf>
    <xf numFmtId="0" fontId="18" fillId="10" borderId="16" xfId="0" applyFont="1" applyFill="1" applyBorder="1" applyAlignment="1">
      <alignment horizontal="center" vertical="center" wrapText="1"/>
    </xf>
    <xf numFmtId="0" fontId="18" fillId="10" borderId="20" xfId="0" applyFont="1" applyFill="1" applyBorder="1" applyAlignment="1">
      <alignment horizontal="center" vertical="center" wrapText="1"/>
    </xf>
    <xf numFmtId="0" fontId="2" fillId="10" borderId="13" xfId="0" applyFont="1" applyFill="1" applyBorder="1" applyAlignment="1">
      <alignment horizontal="center" vertical="center" wrapText="1"/>
    </xf>
    <xf numFmtId="0" fontId="2" fillId="10" borderId="23" xfId="0" applyFont="1" applyFill="1" applyBorder="1" applyAlignment="1">
      <alignment horizontal="center" vertical="center" wrapText="1"/>
    </xf>
    <xf numFmtId="0" fontId="2" fillId="10" borderId="14" xfId="0" applyFont="1" applyFill="1" applyBorder="1" applyAlignment="1">
      <alignment horizontal="center" vertical="center" wrapText="1"/>
    </xf>
    <xf numFmtId="49" fontId="18" fillId="10" borderId="15" xfId="0" applyNumberFormat="1" applyFont="1" applyFill="1" applyBorder="1" applyAlignment="1">
      <alignment horizontal="center" vertical="center" wrapText="1"/>
    </xf>
    <xf numFmtId="49" fontId="18" fillId="10" borderId="22" xfId="0" applyNumberFormat="1" applyFont="1" applyFill="1" applyBorder="1" applyAlignment="1">
      <alignment horizontal="center" vertical="center" wrapText="1"/>
    </xf>
    <xf numFmtId="49" fontId="18" fillId="10" borderId="17" xfId="0" applyNumberFormat="1" applyFont="1" applyFill="1" applyBorder="1" applyAlignment="1">
      <alignment horizontal="center" vertical="center" wrapText="1"/>
    </xf>
    <xf numFmtId="49" fontId="18" fillId="10" borderId="16" xfId="0" applyNumberFormat="1" applyFont="1" applyFill="1" applyBorder="1" applyAlignment="1">
      <alignment horizontal="center" vertical="center" wrapText="1"/>
    </xf>
    <xf numFmtId="49" fontId="18" fillId="10" borderId="21" xfId="0" applyNumberFormat="1" applyFont="1" applyFill="1" applyBorder="1" applyAlignment="1">
      <alignment horizontal="center" vertical="center" wrapText="1"/>
    </xf>
    <xf numFmtId="49" fontId="18" fillId="10" borderId="20" xfId="0" applyNumberFormat="1" applyFont="1" applyFill="1" applyBorder="1" applyAlignment="1">
      <alignment horizontal="center" vertical="center" wrapText="1"/>
    </xf>
    <xf numFmtId="0" fontId="0" fillId="4" borderId="52" xfId="0" applyNumberFormat="1" applyFill="1" applyBorder="1" applyAlignment="1">
      <alignment horizontal="center" vertical="center" wrapText="1"/>
    </xf>
    <xf numFmtId="49" fontId="51" fillId="2" borderId="15" xfId="0" applyNumberFormat="1" applyFont="1" applyFill="1" applyBorder="1" applyAlignment="1">
      <alignment horizontal="center" vertical="center" wrapText="1"/>
    </xf>
    <xf numFmtId="49" fontId="51" fillId="2" borderId="22" xfId="0" applyNumberFormat="1" applyFont="1" applyFill="1" applyBorder="1" applyAlignment="1">
      <alignment horizontal="center" vertical="center" wrapText="1"/>
    </xf>
    <xf numFmtId="49" fontId="51" fillId="2" borderId="17" xfId="0" applyNumberFormat="1" applyFont="1" applyFill="1" applyBorder="1" applyAlignment="1">
      <alignment horizontal="center" vertical="center" wrapText="1"/>
    </xf>
    <xf numFmtId="49" fontId="51" fillId="2" borderId="16" xfId="0" applyNumberFormat="1" applyFont="1" applyFill="1" applyBorder="1" applyAlignment="1">
      <alignment horizontal="center" vertical="center" wrapText="1"/>
    </xf>
    <xf numFmtId="49" fontId="51" fillId="2" borderId="21" xfId="0" applyNumberFormat="1" applyFont="1" applyFill="1" applyBorder="1" applyAlignment="1">
      <alignment horizontal="center" vertical="center" wrapText="1"/>
    </xf>
    <xf numFmtId="49" fontId="51" fillId="2" borderId="20" xfId="0" applyNumberFormat="1" applyFont="1" applyFill="1" applyBorder="1" applyAlignment="1">
      <alignment horizontal="center" vertical="center" wrapText="1"/>
    </xf>
    <xf numFmtId="49" fontId="14" fillId="5" borderId="15" xfId="0" applyNumberFormat="1" applyFont="1" applyFill="1" applyBorder="1" applyAlignment="1">
      <alignment horizontal="center" vertical="center"/>
    </xf>
    <xf numFmtId="49" fontId="14" fillId="5" borderId="17" xfId="0" applyNumberFormat="1" applyFont="1" applyFill="1" applyBorder="1" applyAlignment="1">
      <alignment horizontal="center" vertical="center"/>
    </xf>
    <xf numFmtId="49" fontId="14" fillId="6" borderId="15" xfId="0" applyNumberFormat="1" applyFont="1" applyFill="1" applyBorder="1" applyAlignment="1">
      <alignment horizontal="center" vertical="center"/>
    </xf>
    <xf numFmtId="49" fontId="14" fillId="6" borderId="17" xfId="0" applyNumberFormat="1" applyFont="1" applyFill="1" applyBorder="1" applyAlignment="1">
      <alignment horizontal="center" vertical="center"/>
    </xf>
    <xf numFmtId="49" fontId="17" fillId="7" borderId="15" xfId="0" applyNumberFormat="1" applyFont="1" applyFill="1" applyBorder="1" applyAlignment="1">
      <alignment horizontal="center" vertical="center"/>
    </xf>
    <xf numFmtId="49" fontId="17" fillId="7" borderId="17" xfId="0" applyNumberFormat="1" applyFont="1" applyFill="1" applyBorder="1" applyAlignment="1">
      <alignment horizontal="center" vertical="center"/>
    </xf>
    <xf numFmtId="49" fontId="36" fillId="19" borderId="15" xfId="0" applyNumberFormat="1" applyFont="1" applyFill="1" applyBorder="1" applyAlignment="1">
      <alignment horizontal="center" vertical="center"/>
    </xf>
    <xf numFmtId="49" fontId="36" fillId="19" borderId="17" xfId="0" applyNumberFormat="1" applyFont="1" applyFill="1" applyBorder="1" applyAlignment="1">
      <alignment horizontal="center" vertical="center"/>
    </xf>
    <xf numFmtId="49" fontId="51" fillId="2" borderId="24" xfId="0" applyNumberFormat="1" applyFont="1" applyFill="1" applyBorder="1" applyAlignment="1">
      <alignment horizontal="center" vertical="center" wrapText="1"/>
    </xf>
    <xf numFmtId="49" fontId="51" fillId="2" borderId="36" xfId="0" applyNumberFormat="1" applyFont="1" applyFill="1" applyBorder="1" applyAlignment="1">
      <alignment horizontal="center" vertical="center" wrapText="1"/>
    </xf>
    <xf numFmtId="49" fontId="51" fillId="2" borderId="25" xfId="0" applyNumberFormat="1" applyFont="1" applyFill="1" applyBorder="1" applyAlignment="1">
      <alignment horizontal="center" vertical="center" wrapText="1"/>
    </xf>
    <xf numFmtId="0" fontId="0" fillId="4" borderId="53" xfId="0" applyNumberFormat="1" applyFill="1" applyBorder="1" applyAlignment="1">
      <alignment horizontal="center" vertical="center" wrapText="1"/>
    </xf>
    <xf numFmtId="0" fontId="44" fillId="26" borderId="103" xfId="0" applyNumberFormat="1" applyFont="1" applyFill="1" applyBorder="1" applyAlignment="1">
      <alignment vertical="center" wrapText="1"/>
    </xf>
    <xf numFmtId="0" fontId="44" fillId="26" borderId="104" xfId="0" applyNumberFormat="1" applyFont="1" applyFill="1" applyBorder="1" applyAlignment="1">
      <alignment vertical="center" wrapText="1"/>
    </xf>
    <xf numFmtId="0" fontId="44" fillId="26" borderId="105" xfId="0" applyNumberFormat="1" applyFont="1" applyFill="1" applyBorder="1" applyAlignment="1">
      <alignment vertical="center" wrapText="1"/>
    </xf>
    <xf numFmtId="0" fontId="38" fillId="21" borderId="0" xfId="0" applyNumberFormat="1" applyFont="1" applyFill="1" applyBorder="1" applyAlignment="1">
      <alignment horizontal="center" vertical="center" wrapText="1"/>
    </xf>
    <xf numFmtId="0" fontId="39" fillId="22" borderId="0" xfId="0" applyNumberFormat="1" applyFont="1" applyFill="1" applyBorder="1" applyAlignment="1">
      <alignment vertical="center" wrapText="1"/>
    </xf>
    <xf numFmtId="0" fontId="40" fillId="23" borderId="0" xfId="0" applyNumberFormat="1" applyFont="1" applyFill="1" applyBorder="1" applyAlignment="1">
      <alignment vertical="center" wrapText="1"/>
    </xf>
    <xf numFmtId="0" fontId="42" fillId="21" borderId="103" xfId="0" applyNumberFormat="1" applyFont="1" applyFill="1" applyBorder="1" applyAlignment="1">
      <alignment vertical="center" wrapText="1"/>
    </xf>
    <xf numFmtId="0" fontId="42" fillId="21" borderId="104" xfId="0" applyNumberFormat="1" applyFont="1" applyFill="1" applyBorder="1" applyAlignment="1">
      <alignment vertical="center" wrapText="1"/>
    </xf>
    <xf numFmtId="0" fontId="43" fillId="25" borderId="104" xfId="0" applyNumberFormat="1" applyFont="1" applyFill="1" applyBorder="1" applyAlignment="1">
      <alignment horizontal="center" vertical="center" wrapText="1"/>
    </xf>
    <xf numFmtId="0" fontId="43" fillId="25" borderId="105" xfId="0" applyNumberFormat="1" applyFont="1" applyFill="1" applyBorder="1" applyAlignment="1">
      <alignment horizontal="center" vertical="center" wrapText="1"/>
    </xf>
    <xf numFmtId="0" fontId="0" fillId="4" borderId="81" xfId="0" applyNumberFormat="1" applyFill="1" applyBorder="1" applyAlignment="1">
      <alignment horizontal="center" vertical="center" wrapText="1"/>
    </xf>
    <xf numFmtId="0" fontId="0" fillId="4" borderId="80" xfId="0" applyNumberFormat="1" applyFill="1" applyBorder="1" applyAlignment="1">
      <alignment horizontal="center" vertical="center" wrapText="1"/>
    </xf>
    <xf numFmtId="0" fontId="0" fillId="4" borderId="79" xfId="0" applyNumberFormat="1" applyFill="1" applyBorder="1" applyAlignment="1">
      <alignment horizontal="center" vertical="center" wrapText="1"/>
    </xf>
    <xf numFmtId="0" fontId="0" fillId="4" borderId="26" xfId="0" applyNumberFormat="1" applyFill="1" applyBorder="1" applyAlignment="1">
      <alignment horizontal="center" vertical="center" wrapText="1"/>
    </xf>
    <xf numFmtId="49" fontId="18" fillId="2" borderId="15" xfId="0" applyNumberFormat="1" applyFont="1" applyFill="1" applyBorder="1" applyAlignment="1">
      <alignment horizontal="center" vertical="center" wrapText="1"/>
    </xf>
    <xf numFmtId="49" fontId="18" fillId="2" borderId="22" xfId="0" applyNumberFormat="1" applyFont="1" applyFill="1" applyBorder="1" applyAlignment="1">
      <alignment horizontal="center" vertical="center" wrapText="1"/>
    </xf>
    <xf numFmtId="49" fontId="18" fillId="2" borderId="17" xfId="0" applyNumberFormat="1" applyFont="1" applyFill="1" applyBorder="1" applyAlignment="1">
      <alignment horizontal="center" vertical="center" wrapText="1"/>
    </xf>
    <xf numFmtId="49" fontId="18" fillId="2" borderId="16" xfId="0" applyNumberFormat="1" applyFont="1" applyFill="1" applyBorder="1" applyAlignment="1">
      <alignment horizontal="center" vertical="center" wrapText="1"/>
    </xf>
    <xf numFmtId="49" fontId="18" fillId="2" borderId="21" xfId="0" applyNumberFormat="1" applyFont="1" applyFill="1" applyBorder="1" applyAlignment="1">
      <alignment horizontal="center" vertical="center" wrapText="1"/>
    </xf>
    <xf numFmtId="49" fontId="18" fillId="2" borderId="20" xfId="0" applyNumberFormat="1" applyFont="1" applyFill="1" applyBorder="1" applyAlignment="1">
      <alignment horizontal="center" vertical="center" wrapText="1"/>
    </xf>
    <xf numFmtId="49" fontId="17" fillId="12" borderId="44" xfId="0" applyNumberFormat="1" applyFont="1" applyFill="1" applyBorder="1" applyAlignment="1">
      <alignment horizontal="center" vertical="center"/>
    </xf>
    <xf numFmtId="49" fontId="17" fillId="12" borderId="46" xfId="0" applyNumberFormat="1" applyFont="1" applyFill="1" applyBorder="1" applyAlignment="1">
      <alignment horizontal="center" vertical="center"/>
    </xf>
    <xf numFmtId="49" fontId="5" fillId="0" borderId="88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92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90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93" xfId="0" applyNumberFormat="1" applyFont="1" applyFill="1" applyBorder="1" applyAlignment="1" applyProtection="1">
      <alignment horizontal="center" vertical="center" wrapText="1"/>
      <protection locked="0"/>
    </xf>
    <xf numFmtId="49" fontId="14" fillId="5" borderId="63" xfId="0" applyNumberFormat="1" applyFont="1" applyFill="1" applyBorder="1" applyAlignment="1">
      <alignment horizontal="center" vertical="center"/>
    </xf>
    <xf numFmtId="49" fontId="14" fillId="5" borderId="64" xfId="0" applyNumberFormat="1" applyFont="1" applyFill="1" applyBorder="1" applyAlignment="1">
      <alignment horizontal="center" vertical="center"/>
    </xf>
    <xf numFmtId="49" fontId="14" fillId="6" borderId="40" xfId="0" applyNumberFormat="1" applyFont="1" applyFill="1" applyBorder="1" applyAlignment="1">
      <alignment horizontal="center" vertical="center"/>
    </xf>
    <xf numFmtId="49" fontId="14" fillId="6" borderId="4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 wrapText="1"/>
    </xf>
    <xf numFmtId="0" fontId="18" fillId="10" borderId="22" xfId="0" applyFont="1" applyFill="1" applyBorder="1" applyAlignment="1">
      <alignment horizontal="center" vertical="center" wrapText="1"/>
    </xf>
    <xf numFmtId="0" fontId="18" fillId="10" borderId="2" xfId="0" applyFont="1" applyFill="1" applyBorder="1" applyAlignment="1">
      <alignment horizontal="center" vertical="center" wrapText="1"/>
    </xf>
    <xf numFmtId="0" fontId="2" fillId="10" borderId="18" xfId="0" applyFont="1" applyFill="1" applyBorder="1" applyAlignment="1">
      <alignment horizontal="center" vertical="center" wrapText="1"/>
    </xf>
    <xf numFmtId="49" fontId="2" fillId="2" borderId="24" xfId="0" applyNumberFormat="1" applyFont="1" applyFill="1" applyBorder="1" applyAlignment="1">
      <alignment horizontal="center" vertical="center" wrapText="1"/>
    </xf>
    <xf numFmtId="49" fontId="2" fillId="2" borderId="36" xfId="0" applyNumberFormat="1" applyFont="1" applyFill="1" applyBorder="1" applyAlignment="1">
      <alignment horizontal="center" vertical="center" wrapText="1"/>
    </xf>
    <xf numFmtId="49" fontId="2" fillId="2" borderId="25" xfId="0" applyNumberFormat="1" applyFont="1" applyFill="1" applyBorder="1" applyAlignment="1">
      <alignment horizontal="center" vertical="center" wrapText="1"/>
    </xf>
    <xf numFmtId="0" fontId="4" fillId="4" borderId="9" xfId="0" applyNumberFormat="1" applyFont="1" applyFill="1" applyBorder="1" applyAlignment="1">
      <alignment horizontal="center" vertical="center" wrapText="1"/>
    </xf>
    <xf numFmtId="0" fontId="28" fillId="0" borderId="49" xfId="0" applyFont="1" applyBorder="1" applyAlignment="1" applyProtection="1">
      <alignment vertical="center" wrapText="1"/>
      <protection locked="0"/>
    </xf>
    <xf numFmtId="0" fontId="35" fillId="20" borderId="89" xfId="0" applyFont="1" applyFill="1" applyBorder="1" applyAlignment="1" applyProtection="1">
      <alignment horizontal="center" vertical="center" wrapText="1"/>
      <protection locked="0"/>
    </xf>
    <xf numFmtId="0" fontId="4" fillId="4" borderId="40" xfId="0" applyNumberFormat="1" applyFont="1" applyFill="1" applyBorder="1" applyAlignment="1">
      <alignment horizontal="center" vertical="center" wrapText="1"/>
    </xf>
    <xf numFmtId="0" fontId="0" fillId="4" borderId="41" xfId="0" applyFill="1" applyBorder="1" applyAlignment="1">
      <alignment vertical="center" wrapText="1"/>
    </xf>
    <xf numFmtId="49" fontId="5" fillId="4" borderId="24" xfId="0" applyNumberFormat="1" applyFont="1" applyFill="1" applyBorder="1" applyAlignment="1">
      <alignment horizontal="center" vertical="center" wrapText="1"/>
    </xf>
    <xf numFmtId="49" fontId="5" fillId="4" borderId="79" xfId="0" applyNumberFormat="1" applyFont="1" applyFill="1" applyBorder="1" applyAlignment="1">
      <alignment horizontal="center" vertical="center" wrapText="1"/>
    </xf>
    <xf numFmtId="49" fontId="5" fillId="4" borderId="65" xfId="0" applyNumberFormat="1" applyFont="1" applyFill="1" applyBorder="1" applyAlignment="1">
      <alignment horizontal="center" vertical="center" wrapText="1"/>
    </xf>
    <xf numFmtId="0" fontId="4" fillId="4" borderId="109" xfId="0" applyNumberFormat="1" applyFont="1" applyFill="1" applyBorder="1" applyAlignment="1">
      <alignment horizontal="center" vertical="center" wrapText="1"/>
    </xf>
    <xf numFmtId="0" fontId="28" fillId="0" borderId="9" xfId="0" applyFont="1" applyBorder="1" applyAlignment="1" applyProtection="1">
      <alignment vertical="center" wrapText="1"/>
      <protection locked="0"/>
    </xf>
    <xf numFmtId="49" fontId="5" fillId="0" borderId="47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26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06" xfId="0" applyNumberFormat="1" applyFont="1" applyFill="1" applyBorder="1" applyAlignment="1" applyProtection="1">
      <alignment horizontal="center" vertical="center" wrapText="1"/>
      <protection locked="0"/>
    </xf>
    <xf numFmtId="1" fontId="15" fillId="31" borderId="87" xfId="0" applyNumberFormat="1" applyFont="1" applyFill="1" applyBorder="1" applyAlignment="1" applyProtection="1">
      <alignment horizontal="center" vertical="center" wrapText="1"/>
      <protection locked="0"/>
    </xf>
    <xf numFmtId="1" fontId="7" fillId="9" borderId="89" xfId="0" applyNumberFormat="1" applyFont="1" applyFill="1" applyBorder="1" applyAlignment="1" applyProtection="1">
      <alignment horizontal="center" vertical="center" wrapText="1"/>
      <protection locked="0"/>
    </xf>
    <xf numFmtId="1" fontId="16" fillId="18" borderId="106" xfId="0" applyNumberFormat="1" applyFont="1" applyFill="1" applyBorder="1" applyAlignment="1" applyProtection="1">
      <alignment horizontal="center" vertical="center" wrapText="1"/>
      <protection locked="0"/>
    </xf>
    <xf numFmtId="0" fontId="33" fillId="17" borderId="89" xfId="0" applyFont="1" applyFill="1" applyBorder="1" applyAlignment="1" applyProtection="1">
      <alignment horizontal="center" vertical="center" wrapText="1"/>
      <protection locked="0"/>
    </xf>
    <xf numFmtId="0" fontId="35" fillId="20" borderId="57" xfId="0" applyFont="1" applyFill="1" applyBorder="1" applyAlignment="1" applyProtection="1">
      <alignment horizontal="center" vertical="center" wrapText="1"/>
      <protection locked="0"/>
    </xf>
    <xf numFmtId="0" fontId="28" fillId="0" borderId="24" xfId="0" applyFont="1" applyBorder="1" applyAlignment="1">
      <alignment vertical="center" wrapText="1"/>
    </xf>
    <xf numFmtId="49" fontId="5" fillId="0" borderId="42" xfId="0" applyNumberFormat="1" applyFont="1" applyBorder="1" applyAlignment="1">
      <alignment horizontal="center" vertical="center" wrapText="1"/>
    </xf>
    <xf numFmtId="49" fontId="5" fillId="0" borderId="36" xfId="0" applyNumberFormat="1" applyFont="1" applyBorder="1" applyAlignment="1">
      <alignment horizontal="center" vertical="center" wrapText="1"/>
    </xf>
    <xf numFmtId="1" fontId="16" fillId="18" borderId="2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34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8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2" tint="-9.9948118533890809E-2"/>
      </font>
      <fill>
        <patternFill>
          <bgColor theme="0" tint="-0.49998474074526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34998626667073579"/>
        </patternFill>
      </fill>
    </dxf>
    <dxf>
      <font>
        <color rgb="FF375623"/>
      </font>
      <fill>
        <patternFill>
          <bgColor rgb="FFE2F0D9"/>
        </patternFill>
      </fill>
    </dxf>
    <dxf>
      <font>
        <b/>
        <color rgb="FFC00000"/>
      </font>
      <fill>
        <patternFill>
          <bgColor rgb="FFFCE4D6"/>
        </patternFill>
      </fill>
    </dxf>
    <dxf>
      <font>
        <b/>
        <color rgb="FF000000"/>
      </font>
      <fill>
        <patternFill>
          <bgColor rgb="FFFFC000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17365D"/>
      </font>
      <fill>
        <patternFill>
          <bgColor rgb="FFA9D18E"/>
        </patternFill>
      </fill>
    </dxf>
    <dxf>
      <font>
        <color rgb="FF7F6000"/>
      </font>
      <fill>
        <patternFill>
          <bgColor rgb="FFFFF2CC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375623"/>
      </font>
      <fill>
        <patternFill>
          <bgColor rgb="FFE2F0D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49992370372631001"/>
        </patternFill>
      </fill>
    </dxf>
    <dxf>
      <fill>
        <patternFill>
          <bgColor theme="0" tint="-0.499893185216834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34998626667073579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F1BFF"/>
      <rgbColor rgb="FFBDC0BF"/>
      <rgbColor rgb="FFA5A5A5"/>
      <rgbColor rgb="FF020201"/>
      <rgbColor rgb="FF0432FF"/>
      <rgbColor rgb="FFFEFE9F"/>
      <rgbColor rgb="FF3F3F3F"/>
      <rgbColor rgb="00000000"/>
      <rgbColor rgb="E5FF9781"/>
      <rgbColor rgb="FFDBDBDB"/>
      <rgbColor rgb="FFA6A6A6"/>
      <rgbColor rgb="FFFCF305"/>
      <rgbColor rgb="FFFDFDC7"/>
      <rgbColor rgb="FFD7FDD6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22/11/relationships/FeaturePropertyBag" Target="featurePropertyBag/featurePropertyBag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100330</xdr:colOff>
      <xdr:row>35</xdr:row>
      <xdr:rowOff>171001</xdr:rowOff>
    </xdr:from>
    <xdr:to>
      <xdr:col>28</xdr:col>
      <xdr:colOff>126313</xdr:colOff>
      <xdr:row>38</xdr:row>
      <xdr:rowOff>105036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10523</xdr:colOff>
      <xdr:row>29</xdr:row>
      <xdr:rowOff>108599</xdr:rowOff>
    </xdr:from>
    <xdr:to>
      <xdr:col>20</xdr:col>
      <xdr:colOff>400910</xdr:colOff>
      <xdr:row>40</xdr:row>
      <xdr:rowOff>84811</xdr:rowOff>
    </xdr:to>
    <xdr:pic>
      <xdr:nvPicPr>
        <xdr:cNvPr id="2" name="/xl/media/image2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21</xdr:col>
      <xdr:colOff>42615</xdr:colOff>
      <xdr:row>34</xdr:row>
      <xdr:rowOff>94075</xdr:rowOff>
    </xdr:from>
    <xdr:to>
      <xdr:col>24</xdr:col>
      <xdr:colOff>362044</xdr:colOff>
      <xdr:row>40</xdr:row>
      <xdr:rowOff>32570</xdr:rowOff>
    </xdr:to>
    <xdr:pic>
      <xdr:nvPicPr>
        <xdr:cNvPr id="3" name="/xl/media/image3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26</xdr:col>
      <xdr:colOff>100330</xdr:colOff>
      <xdr:row>35</xdr:row>
      <xdr:rowOff>171001</xdr:rowOff>
    </xdr:from>
    <xdr:to>
      <xdr:col>28</xdr:col>
      <xdr:colOff>24714</xdr:colOff>
      <xdr:row>38</xdr:row>
      <xdr:rowOff>105036</xdr:rowOff>
    </xdr:to>
    <xdr:pic>
      <xdr:nvPicPr>
        <xdr:cNvPr id="4" name="/xl/media/image1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4999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7E79"/>
  </sheetPr>
  <dimension ref="A1:HJ43"/>
  <sheetViews>
    <sheetView showGridLines="0" tabSelected="1" topLeftCell="A4" workbookViewId="0">
      <selection activeCell="E6" sqref="E6:E29"/>
    </sheetView>
  </sheetViews>
  <sheetFormatPr baseColWidth="10" defaultColWidth="16.33203125" defaultRowHeight="13"/>
  <cols>
    <col min="1" max="1" width="13.5" style="1" customWidth="1"/>
    <col min="2" max="2" width="35.33203125" style="1" customWidth="1"/>
    <col min="3" max="3" width="8.83203125" style="1" customWidth="1"/>
    <col min="4" max="4" width="7" customWidth="1"/>
    <col min="5" max="5" width="8.83203125" customWidth="1"/>
    <col min="6" max="8" width="7.6640625" style="1" customWidth="1"/>
    <col min="9" max="10" width="6.33203125" style="1" customWidth="1"/>
    <col min="11" max="11" width="2.1640625" customWidth="1"/>
    <col min="12" max="14" width="5.5" style="1" customWidth="1"/>
    <col min="15" max="16" width="4.5" style="1" customWidth="1"/>
    <col min="17" max="20" width="5" style="1" customWidth="1"/>
    <col min="21" max="21" width="5.5" style="1" customWidth="1"/>
    <col min="22" max="23" width="5.6640625" style="1" customWidth="1"/>
    <col min="24" max="25" width="4.83203125" style="1" customWidth="1"/>
    <col min="26" max="26" width="5.5" style="1" customWidth="1"/>
    <col min="27" max="27" width="4.1640625" style="1" customWidth="1"/>
    <col min="28" max="28" width="4.1640625" style="6" customWidth="1"/>
    <col min="29" max="33" width="4.83203125" style="6" customWidth="1"/>
    <col min="34" max="34" width="9.5" style="6" customWidth="1"/>
    <col min="35" max="39" width="0.33203125" customWidth="1"/>
    <col min="40" max="218" width="16.33203125" style="6"/>
    <col min="219" max="16384" width="16.33203125" style="1"/>
  </cols>
  <sheetData>
    <row r="1" spans="1:39" ht="27.75" customHeight="1" thickBot="1">
      <c r="A1" s="248" t="s">
        <v>0</v>
      </c>
      <c r="B1" s="248"/>
      <c r="C1" s="248"/>
      <c r="D1" s="248"/>
      <c r="E1" s="248"/>
      <c r="F1" s="248"/>
      <c r="G1" s="248"/>
      <c r="H1" s="248"/>
      <c r="I1" s="248"/>
      <c r="J1" s="248"/>
      <c r="K1" s="193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4"/>
      <c r="AD1" s="194"/>
      <c r="AE1" s="194"/>
      <c r="AF1" s="194"/>
      <c r="AG1" s="194"/>
      <c r="AH1" s="194"/>
    </row>
    <row r="2" spans="1:39" ht="27.75" customHeight="1" thickBot="1">
      <c r="A2" s="278" t="s">
        <v>1</v>
      </c>
      <c r="B2" s="281" t="s">
        <v>2</v>
      </c>
      <c r="C2" s="284" t="s">
        <v>3</v>
      </c>
      <c r="D2" s="285"/>
      <c r="E2" s="290" t="s">
        <v>4</v>
      </c>
      <c r="F2" s="293" t="s">
        <v>5</v>
      </c>
      <c r="G2" s="294"/>
      <c r="H2" s="294"/>
      <c r="I2" s="294"/>
      <c r="J2" s="295"/>
      <c r="L2" s="314" t="s">
        <v>6</v>
      </c>
      <c r="M2" s="315"/>
      <c r="N2" s="315"/>
      <c r="O2" s="315"/>
      <c r="P2" s="315"/>
      <c r="Q2" s="315"/>
      <c r="R2" s="315"/>
      <c r="S2" s="315"/>
      <c r="T2" s="316"/>
      <c r="U2" s="300" t="s">
        <v>7</v>
      </c>
      <c r="V2" s="301"/>
      <c r="W2" s="301"/>
      <c r="X2" s="301"/>
      <c r="Y2" s="302"/>
      <c r="Z2" s="300" t="s">
        <v>8</v>
      </c>
      <c r="AA2" s="301"/>
      <c r="AB2" s="301"/>
      <c r="AC2" s="301"/>
      <c r="AD2" s="301"/>
      <c r="AE2" s="301"/>
      <c r="AF2" s="301"/>
      <c r="AG2" s="302"/>
      <c r="AH2" s="274" t="s">
        <v>9</v>
      </c>
    </row>
    <row r="3" spans="1:39" ht="32.75" customHeight="1">
      <c r="A3" s="279"/>
      <c r="B3" s="282"/>
      <c r="C3" s="286"/>
      <c r="D3" s="287"/>
      <c r="E3" s="291"/>
      <c r="F3" s="296"/>
      <c r="G3" s="297"/>
      <c r="H3" s="297"/>
      <c r="I3" s="297"/>
      <c r="J3" s="298"/>
      <c r="L3" s="306" t="s">
        <v>10</v>
      </c>
      <c r="M3" s="307"/>
      <c r="N3" s="308" t="s">
        <v>11</v>
      </c>
      <c r="O3" s="309"/>
      <c r="P3" s="310" t="s">
        <v>12</v>
      </c>
      <c r="Q3" s="311"/>
      <c r="R3" s="32" t="s">
        <v>13</v>
      </c>
      <c r="S3" s="312" t="s">
        <v>14</v>
      </c>
      <c r="T3" s="313"/>
      <c r="U3" s="303"/>
      <c r="V3" s="304"/>
      <c r="W3" s="304"/>
      <c r="X3" s="304"/>
      <c r="Y3" s="305"/>
      <c r="Z3" s="303"/>
      <c r="AA3" s="304"/>
      <c r="AB3" s="304"/>
      <c r="AC3" s="304"/>
      <c r="AD3" s="304"/>
      <c r="AE3" s="304"/>
      <c r="AF3" s="304"/>
      <c r="AG3" s="305"/>
      <c r="AH3" s="275"/>
    </row>
    <row r="4" spans="1:39" ht="19.75" customHeight="1" thickBot="1">
      <c r="A4" s="280"/>
      <c r="B4" s="283"/>
      <c r="C4" s="288"/>
      <c r="D4" s="289"/>
      <c r="E4" s="292"/>
      <c r="F4" s="21" t="s">
        <v>10</v>
      </c>
      <c r="G4" s="22" t="s">
        <v>11</v>
      </c>
      <c r="H4" s="23" t="s">
        <v>12</v>
      </c>
      <c r="I4" s="24" t="s">
        <v>13</v>
      </c>
      <c r="J4" s="135" t="s">
        <v>14</v>
      </c>
      <c r="L4" s="131" t="s">
        <v>15</v>
      </c>
      <c r="M4" s="132" t="s">
        <v>16</v>
      </c>
      <c r="N4" s="131" t="s">
        <v>15</v>
      </c>
      <c r="O4" s="133" t="s">
        <v>16</v>
      </c>
      <c r="P4" s="134" t="s">
        <v>15</v>
      </c>
      <c r="Q4" s="133" t="s">
        <v>16</v>
      </c>
      <c r="R4" s="132" t="s">
        <v>16</v>
      </c>
      <c r="S4" s="131" t="s">
        <v>15</v>
      </c>
      <c r="T4" s="133" t="s">
        <v>16</v>
      </c>
      <c r="U4" s="137" t="s">
        <v>10</v>
      </c>
      <c r="V4" s="138" t="s">
        <v>11</v>
      </c>
      <c r="W4" s="139" t="s">
        <v>12</v>
      </c>
      <c r="X4" s="33" t="s">
        <v>13</v>
      </c>
      <c r="Y4" s="140" t="s">
        <v>14</v>
      </c>
      <c r="Z4" s="27" t="s">
        <v>10</v>
      </c>
      <c r="AA4" s="28" t="s">
        <v>11</v>
      </c>
      <c r="AB4" s="29" t="s">
        <v>11</v>
      </c>
      <c r="AC4" s="30" t="s">
        <v>12</v>
      </c>
      <c r="AD4" s="31" t="s">
        <v>12</v>
      </c>
      <c r="AE4" s="32" t="s">
        <v>13</v>
      </c>
      <c r="AF4" s="31" t="s">
        <v>12</v>
      </c>
      <c r="AG4" s="130" t="s">
        <v>14</v>
      </c>
      <c r="AH4" s="33" t="s">
        <v>13</v>
      </c>
    </row>
    <row r="5" spans="1:39" ht="19.75" customHeight="1" thickBot="1">
      <c r="A5" s="360" t="s">
        <v>17</v>
      </c>
      <c r="B5" s="361" t="s">
        <v>18</v>
      </c>
      <c r="C5" s="362" t="s">
        <v>19</v>
      </c>
      <c r="D5" s="363"/>
      <c r="E5" s="364" t="s">
        <v>20</v>
      </c>
      <c r="F5" s="97">
        <v>35</v>
      </c>
      <c r="G5" s="98">
        <v>30</v>
      </c>
      <c r="H5" s="99">
        <v>25</v>
      </c>
      <c r="I5" s="96">
        <v>20</v>
      </c>
      <c r="J5" s="129">
        <v>17</v>
      </c>
      <c r="L5" s="35">
        <f>IF($E5=0," ",IF($E5=$D$31,VLOOKUP($C5,'Valeurs Règlement Campagne'!$A$4:$AB$7,14,FALSE),VLOOKUP($C5,'Valeurs Règlement Campagne'!$A$4:$M$7,4,FALSE)))</f>
        <v>35</v>
      </c>
      <c r="M5" s="36">
        <f>IF($E5=0," ",IF($E5=$D$31,VLOOKUP($C5,'Valeurs Règlement Campagne'!$A$4:$AB$7,16,FALSE),VLOOKUP($C5,'Valeurs Règlement Campagne'!$A$4:$AB$7,5,FALSE)))</f>
        <v>45</v>
      </c>
      <c r="N5" s="35">
        <f>IF($E5=0," ",IF($E5=$D$31,VLOOKUP($C5,'Valeurs Règlement Campagne'!$A$4:$AB$7,17,FALSE),VLOOKUP($C5,'Valeurs Règlement Campagne'!$A$4:$AB$7,6,FALSE)))</f>
        <v>30</v>
      </c>
      <c r="O5" s="37">
        <f>IF($E5=0," ",IF($E5=$D$31,VLOOKUP($C5,'Valeurs Règlement Campagne'!$A$4:$AB$7,19,FALSE),VLOOKUP($C5,'Valeurs Règlement Campagne'!$A$4:$AB$7,7,FALSE)))</f>
        <v>40</v>
      </c>
      <c r="P5" s="38">
        <f>IF($E5=0," ",IF($E5=$D$31,VLOOKUP($C5,'Valeurs Règlement Campagne'!$A$4:$AB$7,20,FALSE),VLOOKUP($C5,'Valeurs Règlement Campagne'!$A$4:$AB$7,8,FALSE)))</f>
        <v>20</v>
      </c>
      <c r="Q5" s="37">
        <f>IF($E5=0," ",IF($E5=$D$31,VLOOKUP($C5,'Valeurs Règlement Campagne'!$A$4:$AB$7,22,FALSE),VLOOKUP($C5,'Valeurs Règlement Campagne'!$A$4:$AB$7,9,FALSE)))</f>
        <v>30</v>
      </c>
      <c r="R5" s="37">
        <f>IF($E5=0," ",IF($E5=$D$31,VLOOKUP($C5,'Valeurs Règlement Campagne'!$A$4:$AB$7,25,FALSE),VLOOKUP($C5,'Valeurs Règlement Campagne'!$A$4:$AB$7,11,FALSE)))</f>
        <v>30</v>
      </c>
      <c r="S5" s="35">
        <f>IF($E5=0," ",IF($E5=$D$31,VLOOKUP($C5,'Valeurs Règlement Campagne'!$A$4:$AB$7,26,FALSE),VLOOKUP($C5,'Valeurs Règlement Campagne'!$A$4:$AB$7,12,FALSE)))</f>
        <v>15</v>
      </c>
      <c r="T5" s="36">
        <f>IF($E5=0," ",IF($E5=$D$31,VLOOKUP($C5,'Valeurs Règlement Campagne'!$A$4:$AB$7,28,FALSE),VLOOKUP($C5,'Valeurs Règlement Campagne'!$A$4:$AB$7,13,FALSE)))</f>
        <v>20</v>
      </c>
      <c r="U5" s="165" t="b">
        <f>IFERROR(IF(OR(C5="",C5=" ")," ",IF(NOT(ISNUMBER(F5))," ",IF(E5="Inconnues",AND(F5&gt;=L5,F5&lt;=M5),IF(E5="Connues",IF('Valeurs Règlement Campagne'!$L$14="OUI",IF(IF(ABS(F5-VLOOKUP(C5,'Valeurs Règlement Campagne'!$A$4:$AB$7,14,FALSE))&lt;=2,VLOOKUP(C5,'Valeurs Règlement Campagne'!$A$4:$AB$7,14,FALSE),IF(ABS(F5-VLOOKUP(C5,'Valeurs Règlement Campagne'!$A$4:$AB$7,15,FALSE))&lt;=2,VLOOKUP(C5,'Valeurs Règlement Campagne'!$A$4:$AB$7,15,FALSE),IF(ABS(F5-VLOOKUP(C5,'Valeurs Règlement Campagne'!$A$4:$AB$7,16,FALSE))&lt;=2,VLOOKUP(C5,'Valeurs Règlement Campagne'!$A$4:$AB$7,16,FALSE),"")))="",FALSE,IF(COUNTIFS($C$5:C5,C5,$E$5:E5,"Connues",$F$5:F5,"&gt;="&amp;(IF(ABS(F5-VLOOKUP(C5,'Valeurs Règlement Campagne'!$A$4:$AB$7,14,FALSE))&lt;=2,VLOOKUP(C5,'Valeurs Règlement Campagne'!$A$4:$AB$7,14,FALSE),IF(ABS(F5-VLOOKUP(C5,'Valeurs Règlement Campagne'!$A$4:$AB$7,15,FALSE))&lt;=2,VLOOKUP(C5,'Valeurs Règlement Campagne'!$A$4:$AB$7,15,FALSE),IF(ABS(F5-VLOOKUP(C5,'Valeurs Règlement Campagne'!$A$4:$AB$7,16,FALSE))&lt;=2,VLOOKUP(C5,'Valeurs Règlement Campagne'!$A$4:$AB$7,16,FALSE),"")))-2),$F$5:F5,"&lt;="&amp;(IF(ABS(F5-VLOOKUP(C5,'Valeurs Règlement Campagne'!$A$4:$AB$7,14,FALSE))&lt;=2,VLOOKUP(C5,'Valeurs Règlement Campagne'!$A$4:$AB$7,14,FALSE),IF(ABS(F5-VLOOKUP(C5,'Valeurs Règlement Campagne'!$A$4:$AB$7,15,FALSE))&lt;=2,VLOOKUP(C5,'Valeurs Règlement Campagne'!$A$4:$AB$7,15,FALSE),IF(ABS(F5-VLOOKUP(C5,'Valeurs Règlement Campagne'!$A$4:$AB$7,16,FALSE))&lt;=2,VLOOKUP(C5,'Valeurs Règlement Campagne'!$A$4:$AB$7,16,FALSE),"")))+2))&gt;(IF(VLOOKUP(C5,'Valeurs Règlement Campagne'!$A$4:$AB$7,14,FALSE)=IF(ABS(F5-VLOOKUP(C5,'Valeurs Règlement Campagne'!$A$4:$AB$7,14,FALSE))&lt;=2,VLOOKUP(C5,'Valeurs Règlement Campagne'!$A$4:$AB$7,14,FALSE),IF(ABS(F5-VLOOKUP(C5,'Valeurs Règlement Campagne'!$A$4:$AB$7,15,FALSE))&lt;=2,VLOOKUP(C5,'Valeurs Règlement Campagne'!$A$4:$AB$7,15,FALSE),IF(ABS(F5-VLOOKUP(C5,'Valeurs Règlement Campagne'!$A$4:$AB$7,16,FALSE))&lt;=2,VLOOKUP(C5,'Valeurs Règlement Campagne'!$A$4:$AB$7,16,FALSE),""))),1,0)+IF(VLOOKUP(C5,'Valeurs Règlement Campagne'!$A$4:$AB$7,15,FALSE)=IF(ABS(F5-VLOOKUP(C5,'Valeurs Règlement Campagne'!$A$4:$AB$7,14,FALSE))&lt;=2,VLOOKUP(C5,'Valeurs Règlement Campagne'!$A$4:$AB$7,14,FALSE),IF(ABS(F5-VLOOKUP(C5,'Valeurs Règlement Campagne'!$A$4:$AB$7,15,FALSE))&lt;=2,VLOOKUP(C5,'Valeurs Règlement Campagne'!$A$4:$AB$7,15,FALSE),IF(ABS(F5-VLOOKUP(C5,'Valeurs Règlement Campagne'!$A$4:$AB$7,16,FALSE))&lt;=2,VLOOKUP(C5,'Valeurs Règlement Campagne'!$A$4:$AB$7,16,FALSE),""))),1,0)+IF(VLOOKUP(C5,'Valeurs Règlement Campagne'!$A$4:$AB$7,16,FALSE)=IF(ABS(F5-VLOOKUP(C5,'Valeurs Règlement Campagne'!$A$4:$AB$7,14,FALSE))&lt;=2,VLOOKUP(C5,'Valeurs Règlement Campagne'!$A$4:$AB$7,14,FALSE),IF(ABS(F5-VLOOKUP(C5,'Valeurs Règlement Campagne'!$A$4:$AB$7,15,FALSE))&lt;=2,VLOOKUP(C5,'Valeurs Règlement Campagne'!$A$4:$AB$7,15,FALSE),IF(ABS(F5-VLOOKUP(C5,'Valeurs Règlement Campagne'!$A$4:$AB$7,16,FALSE))&lt;=2,VLOOKUP(C5,'Valeurs Règlement Campagne'!$A$4:$AB$7,16,FALSE),""))),1,0)),"Doublon",TRUE)),IF(IF(F5=VLOOKUP(C5,'Valeurs Règlement Campagne'!$A$4:$AB$7,14,FALSE),VLOOKUP(C5,'Valeurs Règlement Campagne'!$A$4:$AB$7,14,FALSE),IF(F5=VLOOKUP(C5,'Valeurs Règlement Campagne'!$A$4:$AB$7,15,FALSE),VLOOKUP(C5,'Valeurs Règlement Campagne'!$A$4:$AB$7,15,FALSE),IF(F5=VLOOKUP(C5,'Valeurs Règlement Campagne'!$A$4:$AB$7,16,FALSE),VLOOKUP(C5,'Valeurs Règlement Campagne'!$A$4:$AB$7,16,FALSE),"")))="",FALSE,IF(COUNTIFS($C$5:C5,C5,$E$5:E5,"Connues",$F$5:F5,IF(F5=VLOOKUP(C5,'Valeurs Règlement Campagne'!$A$4:$AB$7,14,FALSE),VLOOKUP(C5,'Valeurs Règlement Campagne'!$A$4:$AB$7,14,FALSE),IF(F5=VLOOKUP(C5,'Valeurs Règlement Campagne'!$A$4:$AB$7,15,FALSE),VLOOKUP(C5,'Valeurs Règlement Campagne'!$A$4:$AB$7,15,FALSE),IF(F5=VLOOKUP(C5,'Valeurs Règlement Campagne'!$A$4:$AB$7,16,FALSE),VLOOKUP(C5,'Valeurs Règlement Campagne'!$A$4:$AB$7,16,FALSE),""))))&gt;(IF(VLOOKUP(C5,'Valeurs Règlement Campagne'!$A$4:$AB$7,14,FALSE)=IF(F5=VLOOKUP(C5,'Valeurs Règlement Campagne'!$A$4:$AB$7,14,FALSE),VLOOKUP(C5,'Valeurs Règlement Campagne'!$A$4:$AB$7,14,FALSE),IF(F5=VLOOKUP(C5,'Valeurs Règlement Campagne'!$A$4:$AB$7,15,FALSE),VLOOKUP(C5,'Valeurs Règlement Campagne'!$A$4:$AB$7,15,FALSE),IF(F5=VLOOKUP(C5,'Valeurs Règlement Campagne'!$A$4:$AB$7,16,FALSE),VLOOKUP(C5,'Valeurs Règlement Campagne'!$A$4:$AB$7,16,FALSE),""))),1,0)+IF(VLOOKUP(C5,'Valeurs Règlement Campagne'!$A$4:$AB$7,15,FALSE)=IF(F5=VLOOKUP(C5,'Valeurs Règlement Campagne'!$A$4:$AB$7,14,FALSE),VLOOKUP(C5,'Valeurs Règlement Campagne'!$A$4:$AB$7,14,FALSE),IF(F5=VLOOKUP(C5,'Valeurs Règlement Campagne'!$A$4:$AB$7,15,FALSE),VLOOKUP(C5,'Valeurs Règlement Campagne'!$A$4:$AB$7,15,FALSE),IF(F5=VLOOKUP(C5,'Valeurs Règlement Campagne'!$A$4:$AB$7,16,FALSE),VLOOKUP(C5,'Valeurs Règlement Campagne'!$A$4:$AB$7,16,FALSE),""))),1,0)+IF(VLOOKUP(C5,'Valeurs Règlement Campagne'!$A$4:$AB$7,16,FALSE)=IF(F5=VLOOKUP(C5,'Valeurs Règlement Campagne'!$A$4:$AB$7,14,FALSE),VLOOKUP(C5,'Valeurs Règlement Campagne'!$A$4:$AB$7,14,FALSE),IF(F5=VLOOKUP(C5,'Valeurs Règlement Campagne'!$A$4:$AB$7,15,FALSE),VLOOKUP(C5,'Valeurs Règlement Campagne'!$A$4:$AB$7,15,FALSE),IF(F5=VLOOKUP(C5,'Valeurs Règlement Campagne'!$A$4:$AB$7,16,FALSE),VLOOKUP(C5,'Valeurs Règlement Campagne'!$A$4:$AB$7,16,FALSE),""))),1,0)),"Doublon",TRUE)))," "))))," ")</f>
        <v>1</v>
      </c>
      <c r="V5" s="166" t="b">
        <f>IFERROR(IF(OR(C5="",C5=" ")," ",IF(NOT(ISNUMBER(G5))," ",IF(E5="Inconnues",AND(G5&gt;=N5,G5&lt;=O5),IF(E5="Connues",IF('Valeurs Règlement Campagne'!$L$14="OUI",IF(IF(ABS(G5-VLOOKUP(C5,'Valeurs Règlement Campagne'!$A$4:$AB$7,17,FALSE))&lt;=2,VLOOKUP(C5,'Valeurs Règlement Campagne'!$A$4:$AB$7,17,FALSE),IF(ABS(G5-VLOOKUP(C5,'Valeurs Règlement Campagne'!$A$4:$AB$7,18,FALSE))&lt;=2,VLOOKUP(C5,'Valeurs Règlement Campagne'!$A$4:$AB$7,18,FALSE),IF(ABS(G5-VLOOKUP(C5,'Valeurs Règlement Campagne'!$A$4:$AB$7,19,FALSE))&lt;=2,VLOOKUP(C5,'Valeurs Règlement Campagne'!$A$4:$AB$7,19,FALSE),"")))="",FALSE,IF(COUNTIFS($C$5:C5,C5,$E$5:E5,"Connues",$G$5:G5,"&gt;="&amp;(IF(ABS(G5-VLOOKUP(C5,'Valeurs Règlement Campagne'!$A$4:$AB$7,17,FALSE))&lt;=2,VLOOKUP(C5,'Valeurs Règlement Campagne'!$A$4:$AB$7,17,FALSE),IF(ABS(G5-VLOOKUP(C5,'Valeurs Règlement Campagne'!$A$4:$AB$7,18,FALSE))&lt;=2,VLOOKUP(C5,'Valeurs Règlement Campagne'!$A$4:$AB$7,18,FALSE),IF(ABS(G5-VLOOKUP(C5,'Valeurs Règlement Campagne'!$A$4:$AB$7,19,FALSE))&lt;=2,VLOOKUP(C5,'Valeurs Règlement Campagne'!$A$4:$AB$7,19,FALSE),"")))-2),$G$5:G5,"&lt;="&amp;(IF(ABS(G5-VLOOKUP(C5,'Valeurs Règlement Campagne'!$A$4:$AB$7,17,FALSE))&lt;=2,VLOOKUP(C5,'Valeurs Règlement Campagne'!$A$4:$AB$7,17,FALSE),IF(ABS(G5-VLOOKUP(C5,'Valeurs Règlement Campagne'!$A$4:$AB$7,18,FALSE))&lt;=2,VLOOKUP(C5,'Valeurs Règlement Campagne'!$A$4:$AB$7,18,FALSE),IF(ABS(G5-VLOOKUP(C5,'Valeurs Règlement Campagne'!$A$4:$AB$7,19,FALSE))&lt;=2,VLOOKUP(C5,'Valeurs Règlement Campagne'!$A$4:$AB$7,19,FALSE),"")))+2))&gt;(IF(VLOOKUP(C5,'Valeurs Règlement Campagne'!$A$4:$AB$7,17,FALSE)=IF(ABS(G5-VLOOKUP(C5,'Valeurs Règlement Campagne'!$A$4:$AB$7,17,FALSE))&lt;=2,VLOOKUP(C5,'Valeurs Règlement Campagne'!$A$4:$AB$7,17,FALSE),IF(ABS(G5-VLOOKUP(C5,'Valeurs Règlement Campagne'!$A$4:$AB$7,18,FALSE))&lt;=2,VLOOKUP(C5,'Valeurs Règlement Campagne'!$A$4:$AB$7,18,FALSE),IF(ABS(G5-VLOOKUP(C5,'Valeurs Règlement Campagne'!$A$4:$AB$7,19,FALSE))&lt;=2,VLOOKUP(C5,'Valeurs Règlement Campagne'!$A$4:$AB$7,19,FALSE),""))),1,0)+IF(VLOOKUP(C5,'Valeurs Règlement Campagne'!$A$4:$AB$7,18,FALSE)=IF(ABS(G5-VLOOKUP(C5,'Valeurs Règlement Campagne'!$A$4:$AB$7,17,FALSE))&lt;=2,VLOOKUP(C5,'Valeurs Règlement Campagne'!$A$4:$AB$7,17,FALSE),IF(ABS(G5-VLOOKUP(C5,'Valeurs Règlement Campagne'!$A$4:$AB$7,18,FALSE))&lt;=2,VLOOKUP(C5,'Valeurs Règlement Campagne'!$A$4:$AB$7,18,FALSE),IF(ABS(G5-VLOOKUP(C5,'Valeurs Règlement Campagne'!$A$4:$AB$7,19,FALSE))&lt;=2,VLOOKUP(C5,'Valeurs Règlement Campagne'!$A$4:$AB$7,19,FALSE),""))),1,0)+IF(VLOOKUP(C5,'Valeurs Règlement Campagne'!$A$4:$AB$7,19,FALSE)=IF(ABS(G5-VLOOKUP(C5,'Valeurs Règlement Campagne'!$A$4:$AB$7,17,FALSE))&lt;=2,VLOOKUP(C5,'Valeurs Règlement Campagne'!$A$4:$AB$7,17,FALSE),IF(ABS(G5-VLOOKUP(C5,'Valeurs Règlement Campagne'!$A$4:$AB$7,18,FALSE))&lt;=2,VLOOKUP(C5,'Valeurs Règlement Campagne'!$A$4:$AB$7,18,FALSE),IF(ABS(G5-VLOOKUP(C5,'Valeurs Règlement Campagne'!$A$4:$AB$7,19,FALSE))&lt;=2,VLOOKUP(C5,'Valeurs Règlement Campagne'!$A$4:$AB$7,19,FALSE),""))),1,0)),"Doublon",TRUE)),IF(IF(G5=VLOOKUP(C5,'Valeurs Règlement Campagne'!$A$4:$AB$7,17,FALSE),VLOOKUP(C5,'Valeurs Règlement Campagne'!$A$4:$AB$7,17,FALSE),IF(G5=VLOOKUP(C5,'Valeurs Règlement Campagne'!$A$4:$AB$7,18,FALSE),VLOOKUP(C5,'Valeurs Règlement Campagne'!$A$4:$AB$7,18,FALSE),IF(G5=VLOOKUP(C5,'Valeurs Règlement Campagne'!$A$4:$AB$7,19,FALSE),VLOOKUP(C5,'Valeurs Règlement Campagne'!$A$4:$AB$7,19,FALSE),"")))="",FALSE,IF(COUNTIFS($C$5:C5,C5,$E$5:E5,"Connues",$G$5:G5,IF(G5=VLOOKUP(C5,'Valeurs Règlement Campagne'!$A$4:$AB$7,17,FALSE),VLOOKUP(C5,'Valeurs Règlement Campagne'!$A$4:$AB$7,17,FALSE),IF(G5=VLOOKUP(C5,'Valeurs Règlement Campagne'!$A$4:$AB$7,18,FALSE),VLOOKUP(C5,'Valeurs Règlement Campagne'!$A$4:$AB$7,18,FALSE),IF(G5=VLOOKUP(C5,'Valeurs Règlement Campagne'!$A$4:$AB$7,19,FALSE),VLOOKUP(C5,'Valeurs Règlement Campagne'!$A$4:$AB$7,19,FALSE),""))))&gt;(IF(VLOOKUP(C5,'Valeurs Règlement Campagne'!$A$4:$AB$7,17,FALSE)=IF(G5=VLOOKUP(C5,'Valeurs Règlement Campagne'!$A$4:$AB$7,17,FALSE),VLOOKUP(C5,'Valeurs Règlement Campagne'!$A$4:$AB$7,17,FALSE),IF(G5=VLOOKUP(C5,'Valeurs Règlement Campagne'!$A$4:$AB$7,18,FALSE),VLOOKUP(C5,'Valeurs Règlement Campagne'!$A$4:$AB$7,18,FALSE),IF(G5=VLOOKUP(C5,'Valeurs Règlement Campagne'!$A$4:$AB$7,19,FALSE),VLOOKUP(C5,'Valeurs Règlement Campagne'!$A$4:$AB$7,19,FALSE),""))),1,0)+IF(VLOOKUP(C5,'Valeurs Règlement Campagne'!$A$4:$AB$7,18,FALSE)=IF(G5=VLOOKUP(C5,'Valeurs Règlement Campagne'!$A$4:$AB$7,17,FALSE),VLOOKUP(C5,'Valeurs Règlement Campagne'!$A$4:$AB$7,17,FALSE),IF(G5=VLOOKUP(C5,'Valeurs Règlement Campagne'!$A$4:$AB$7,18,FALSE),VLOOKUP(C5,'Valeurs Règlement Campagne'!$A$4:$AB$7,18,FALSE),IF(G5=VLOOKUP(C5,'Valeurs Règlement Campagne'!$A$4:$AB$7,19,FALSE),VLOOKUP(C5,'Valeurs Règlement Campagne'!$A$4:$AB$7,19,FALSE),""))),1,0)+IF(VLOOKUP(C5,'Valeurs Règlement Campagne'!$A$4:$AB$7,19,FALSE)=IF(G5=VLOOKUP(C5,'Valeurs Règlement Campagne'!$A$4:$AB$7,17,FALSE),VLOOKUP(C5,'Valeurs Règlement Campagne'!$A$4:$AB$7,17,FALSE),IF(G5=VLOOKUP(C5,'Valeurs Règlement Campagne'!$A$4:$AB$7,18,FALSE),VLOOKUP(C5,'Valeurs Règlement Campagne'!$A$4:$AB$7,18,FALSE),IF(G5=VLOOKUP(C5,'Valeurs Règlement Campagne'!$A$4:$AB$7,19,FALSE),VLOOKUP(C5,'Valeurs Règlement Campagne'!$A$4:$AB$7,19,FALSE),""))),1,0)),"Doublon",TRUE)))," "))))," ")</f>
        <v>1</v>
      </c>
      <c r="W5" s="166" t="b" cm="1">
        <f>IFERROR(IF(OR(C5="",C5=" ")," ",IF(NOT(ISNUMBER(H5))," ",IF(E5="Inconnues",AND(H5&gt;=P5,H5&lt;=Q5),IF(E5="Connues",IF('Valeurs Règlement Campagne'!$L$14="OUI",IF(IF(ABS(H5-VLOOKUP(C5,'Valeurs Règlement Campagne'!$A$4:$AB$7,20,FALSE))&lt;=2,VLOOKUP(C5,'Valeurs Règlement Campagne'!$A$4:$AB$7,20,FALSE),IF(ABS(H5-VLOOKUP(C5,'Valeurs Règlement Campagne'!$A$4:$AB$7,21,FALSE))&lt;=2,VLOOKUP(C5,'Valeurs Règlement Campagne'!$A$4:$AB$7,21,FALSE),IF(ABS(H5-VLOOKUP(C5,'Valeurs Règlement Campagne'!$A$4:$AB$7,22,FALSE))&lt;=2,VLOOKUP(C5,'Valeurs Règlement Campagne'!$A$4:$AB$7,22,FALSE),"")))="",FALSE,IF(COUNTIFS($C$5:C5,C5,$E$5:E5,"Connues",$H$5:H5,"&gt;="&amp;(IF(ABS(H5-VLOOKUP(C5,'Valeurs Règlement Campagne'!$A$4:$AB$7,20,FALSE))&lt;=2,VLOOKUP(C5,'Valeurs Règlement Campagne'!$A$4:$AB$7,20,FALSE),IF(ABS(H5-VLOOKUP(C5,'Valeurs Règlement Campagne'!$A$4:$AB$7,21,FALSE))&lt;=2,VLOOKUP(C5,'Valeurs Règlement Campagne'!$A$4:$AB$7,21,FALSE),IF(ABS(H5-VLOOKUP(C5,'Valeurs Règlement Campagne'!$A$4:$AB$7,22,FALSE))&lt;=2,VLOOKUP(C5,'Valeurs Règlement Campagne'!$A$4:$AB$7,22,FALSE),"")))-2),$H$5:H5,"&lt;="&amp;(IF(ABS(H5-VLOOKUP(C5,'Valeurs Règlement Campagne'!$A$4:$AB$7,20,FALSE))&lt;=2,VLOOKUP(C5,'Valeurs Règlement Campagne'!$A$4:$AB$7,20,FALSE),IF(ABS(H5-VLOOKUP(C5,'Valeurs Règlement Campagne'!$A$4:$AB$7,21,FALSE))&lt;=2,VLOOKUP(C5,'Valeurs Règlement Campagne'!$A$4:$AB$7,21,FALSE),IF(ABS(H5-VLOOKUP(C5,'Valeurs Règlement Campagne'!$A$4:$AB$7,22,FALSE))&lt;=2,VLOOKUP(C5,'Valeurs Règlement Campagne'!$A$4:$AB$7,22,FALSE),"")))+2))&gt;(IF(VLOOKUP(C5,'Valeurs Règlement Campagne'!$A$4:$AB$7,20,FALSE)=IF(ABS(H5-VLOOKUP(C5,'Valeurs Règlement Campagne'!$A$4:$AB$7,20,FALSE))&lt;=2,VLOOKUP(C5,'Valeurs Règlement Campagne'!$A$4:$AB$7,20,FALSE),IF(ABS(H5-VLOOKUP(C5,'Valeurs Règlement Campagne'!$A$4:$AB$7,21,FALSE))&lt;=2,VLOOKUP(C5,'Valeurs Règlement Campagne'!$A$4:$AB$7,21,FALSE),IF(ABS(H5-VLOOKUP(C5,'Valeurs Règlement Campagne'!$A$4:$AB$7,22,FALSE))&lt;=2,VLOOKUP(C5,'Valeurs Règlement Campagne'!$A$4:$AB$7,22,FALSE),""))),1,0)+IF(VLOOKUP(C5,'Valeurs Règlement Campagne'!$A$4:$AB$7,21,FALSE)=IF(ABS(H5-VLOOKUP(C5,'Valeurs Règlement Campagne'!$A$4:$AB$7,20,FALSE))&lt;=2,VLOOKUP(C5,'Valeurs Règlement Campagne'!$A$4:$AB$7,20,FALSE),IF(ABS(H5-VLOOKUP(C5,'Valeurs Règlement Campagne'!$A$4:$AB$7,21,FALSE))&lt;=2,VLOOKUP(C5,'Valeurs Règlement Campagne'!$A$4:$AB$7,21,FALSE),IF(ABS(H5-VLOOKUP(C5,'Valeurs Règlement Campagne'!$A$4:$AB$7,22,FALSE))&lt;=2,VLOOKUP(C5,'Valeurs Règlement Campagne'!$A$4:$AB$7,22,FALSE),""))),1,0)+IF(VLOOKUP(C5,'Valeurs Règlement Campagne'!$A$4:$AB$7,22,FALSE)=IF(ABS(H5-VLOOKUP(C5,'Valeurs Règlement Campagne'!$A$4:$AB$7,20,FALSE))&lt;=2,VLOOKUP(C5,'Valeurs Règlement Campagne'!$A$4:$AB$7,20,FALSE),IF(ABS(H5-VLOOKUP(C5,'Valeurs Règlement Campagne'!$A$4:$AB$7,21,FALSE))&lt;=2,VLOOKUP(C5,'Valeurs Règlement Campagne'!$A$4:$AB$7,21,FALSE),IF(ABS(H5-VLOOKUP(C5,'Valeurs Règlement Campagne'!$A$4:$AB$7,22,FALSE))&lt;=2,VLOOKUP(C5,'Valeurs Règlement Campagne'!$A$4:$AB$7,22,FALSE),""))),1,0)),"Doublon",TRUE)),IF(IF(H5=VLOOKUP(C5,'Valeurs Règlement Campagne'!$A$4:$AB$7,20,FALSE),VLOOKUP(C5,'Valeurs Règlement Campagne'!$A$4:$AB$7,20,FALSE),IF(H5=VLOOKUP(C5,'Valeurs Règlement Campagne'!$A$4:$AB$7,21,FALSE),VLOOKUP(C5,'Valeurs Règlement Campagne'!$A$4:$AB$7,21,FALSE),IF(H5=VLOOKUP(C5,'Valeurs Règlement Campagne'!$A$4:$AB$7,22,FALSE),VLOOKUP(C5,'Valeurs Règlement Campagne'!$A$4:$AB$7,22,FALSE),"")))="",FALSE,IF(COUNTIFS($C$5:C5,C5,$E$5:E5,"Connues",$H$5:H5,IF(H5=VLOOKUP(C5,'Valeurs Règlement Campagne'!$A$4:$AB$7,20,FALSE),VLOOKUP(C5,'Valeurs Règlement Campagne'!$A$4:$AB$7,20,FALSE),IF(H5=VLOOKUP(C5,'Valeurs Règlement Campagne'!$A$4:$AB$7,21,FALSE),VLOOKUP(C5,'Valeurs Règlement Campagne'!$A$4:$AB$7,21,FALSE),IF(H5=VLOOKUP(C5,'Valeurs Règlement Campagne'!$A$4:$AB$7,22,FALSE),VLOOKUP(C5,'Valeurs Règlement Campagne'!$A$4:$AB$7,22,FALSE),""))))&gt;(IF(VLOOKUP(C5,'Valeurs Règlement Campagne'!$A$4:$AB$7,20,FALSE)=IF(H5=VLOOKUP(C5,'Valeurs Règlement Campagne'!$A$4:$AB$7,20,FALSE),VLOOKUP(C5,'Valeurs Règlement Campagne'!$A$4:$AB$7,20,FALSE),IF(H5=VLOOKUP(C5,'Valeurs Règlement Campagne'!$A$4:$AB$7,21,FALSE),VLOOKUP(C5,'Valeurs Règlement Campagne'!$A$4:$AB$7,21,FALSE),IF(H5=VLOOKUP(C5,'Valeurs Règlement Campagne'!$A$4:$AB$7,22,FALSE),VLOOKUP(C5,'Valeurs Règlement Campagne'!$A$4:$AB$7,22,FALSE),""))),1,0)+IF(VLOOKUP(C5,'Valeurs Règlement Campagne'!$A$4:$AB$7,21,FALSE)=IF(H5=VLOOKUP(C5,'Valeurs Règlement Campagne'!$A$4:$AB$7,20,FALSE),VLOOKUP(C5,'Valeurs Règlement Campagne'!$A$4:$AB$7,20,FALSE),IF(H5=VLOOKUP(C5,'Valeurs Règlement Campagne'!$A$4:$AB$7,21,FALSE),VLOOKUP(C5,'Valeurs Règlement Campagne'!$A$4:$AB$7,21,FALSE),IF(H5=VLOOKUP(C5,'Valeurs Règlement Campagne'!$A$4:$AB$7,22,FALSE),VLOOKUP(C5,'Valeurs Règlement Campagne'!$A$4:$AB$7,22,FALSE),""))),1,0)+IF(VLOOKUP(C5,'Valeurs Règlement Campagne'!$A$4:$AB$7,22,FALSE)=IF(H5=VLOOKUP(C5,'Valeurs Règlement Campagne'!$A$4:$AB$7,20,FALSE),VLOOKUP(C5,'Valeurs Règlement Campagne'!$A$4:$AB$7,20,FALSE),IF(H5=VLOOKUP(C5,'Valeurs Règlement Campagne'!$A$4:$AB$7,21,FALSE),VLOOKUP(C5,'Valeurs Règlement Campagne'!$A$4:$AB$7,21,FALSE),IF(H5=VLOOKUP(C5,'Valeurs Règlement Campagne'!$A$4:$AB$7,22,FALSE),VLOOKUP(C5,'Valeurs Règlement Campagne'!$A$4:$AB$7,22,FALSE),""))),1,0)),"Doublon",TRUE)))," "))))," ")</f>
        <v>1</v>
      </c>
      <c r="X5" s="166" t="b" cm="1">
        <f>IFERROR(IF(OR(C5="",C5=" ")," ",IF(NOT(ISNUMBER(I5))," ",IF(E5="Inconnues",AND(I5&gt;=P5,I5&lt;=R5),IF(E5="Connues",IF('Valeurs Règlement Campagne'!$L$14="OUI",IF(IF(ABS(I5-VLOOKUP(C5,'Valeurs Règlement Campagne'!$A$4:$AB$7,23,FALSE))&lt;=2,VLOOKUP(C5,'Valeurs Règlement Campagne'!$A$4:$AB$7,23,FALSE),IF(ABS(I5-VLOOKUP(C5,'Valeurs Règlement Campagne'!$A$4:$AB$7,24,FALSE))&lt;=2,VLOOKUP(C5,'Valeurs Règlement Campagne'!$A$4:$AB$7,24,FALSE),IF(ABS(I5-VLOOKUP(C5,'Valeurs Règlement Campagne'!$A$4:$AB$7,25,FALSE))&lt;=2,VLOOKUP(C5,'Valeurs Règlement Campagne'!$A$4:$AB$7,25,FALSE),"")))="",FALSE,IF(COUNTIFS($C$5:C5,C5,$E$5:E5,"Connues",$I$5:I5,"&gt;="&amp;(IF(ABS(I5-VLOOKUP(C5,'Valeurs Règlement Campagne'!$A$4:$AB$7,23,FALSE))&lt;=2,VLOOKUP(C5,'Valeurs Règlement Campagne'!$A$4:$AB$7,23,FALSE),IF(ABS(I5-VLOOKUP(C5,'Valeurs Règlement Campagne'!$A$4:$AB$7,24,FALSE))&lt;=2,VLOOKUP(C5,'Valeurs Règlement Campagne'!$A$4:$AB$7,24,FALSE),IF(ABS(I5-VLOOKUP(C5,'Valeurs Règlement Campagne'!$A$4:$AB$7,25,FALSE))&lt;=2,VLOOKUP(C5,'Valeurs Règlement Campagne'!$A$4:$AB$7,25,FALSE),"")))-2),$I$5:I5,"&lt;="&amp;(IF(ABS(I5-VLOOKUP(C5,'Valeurs Règlement Campagne'!$A$4:$AB$7,23,FALSE))&lt;=2,VLOOKUP(C5,'Valeurs Règlement Campagne'!$A$4:$AB$7,23,FALSE),IF(ABS(I5-VLOOKUP(C5,'Valeurs Règlement Campagne'!$A$4:$AB$7,24,FALSE))&lt;=2,VLOOKUP(C5,'Valeurs Règlement Campagne'!$A$4:$AB$7,24,FALSE),IF(ABS(I5-VLOOKUP(C5,'Valeurs Règlement Campagne'!$A$4:$AB$7,25,FALSE))&lt;=2,VLOOKUP(C5,'Valeurs Règlement Campagne'!$A$4:$AB$7,25,FALSE),"")))+2))&gt;(IF(VLOOKUP(C5,'Valeurs Règlement Campagne'!$A$4:$AB$7,23,FALSE)=IF(ABS(I5-VLOOKUP(C5,'Valeurs Règlement Campagne'!$A$4:$AB$7,23,FALSE))&lt;=2,VLOOKUP(C5,'Valeurs Règlement Campagne'!$A$4:$AB$7,23,FALSE),IF(ABS(I5-VLOOKUP(C5,'Valeurs Règlement Campagne'!$A$4:$AB$7,24,FALSE))&lt;=2,VLOOKUP(C5,'Valeurs Règlement Campagne'!$A$4:$AB$7,24,FALSE),IF(ABS(I5-VLOOKUP(C5,'Valeurs Règlement Campagne'!$A$4:$AB$7,25,FALSE))&lt;=2,VLOOKUP(C5,'Valeurs Règlement Campagne'!$A$4:$AB$7,25,FALSE),""))),1,0)+IF(VLOOKUP(C5,'Valeurs Règlement Campagne'!$A$4:$AB$7,24,FALSE)=IF(ABS(I5-VLOOKUP(C5,'Valeurs Règlement Campagne'!$A$4:$AB$7,23,FALSE))&lt;=2,VLOOKUP(C5,'Valeurs Règlement Campagne'!$A$4:$AB$7,23,FALSE),IF(ABS(I5-VLOOKUP(C5,'Valeurs Règlement Campagne'!$A$4:$AB$7,24,FALSE))&lt;=2,VLOOKUP(C5,'Valeurs Règlement Campagne'!$A$4:$AB$7,24,FALSE),IF(ABS(I5-VLOOKUP(C5,'Valeurs Règlement Campagne'!$A$4:$AB$7,25,FALSE))&lt;=2,VLOOKUP(C5,'Valeurs Règlement Campagne'!$A$4:$AB$7,25,FALSE),""))),1,0)+IF(VLOOKUP(C5,'Valeurs Règlement Campagne'!$A$4:$AB$7,25,FALSE)=IF(ABS(I5-VLOOKUP(C5,'Valeurs Règlement Campagne'!$A$4:$AB$7,23,FALSE))&lt;=2,VLOOKUP(C5,'Valeurs Règlement Campagne'!$A$4:$AB$7,23,FALSE),IF(ABS(I5-VLOOKUP(C5,'Valeurs Règlement Campagne'!$A$4:$AB$7,24,FALSE))&lt;=2,VLOOKUP(C5,'Valeurs Règlement Campagne'!$A$4:$AB$7,24,FALSE),IF(ABS(I5-VLOOKUP(C5,'Valeurs Règlement Campagne'!$A$4:$AB$7,25,FALSE))&lt;=2,VLOOKUP(C5,'Valeurs Règlement Campagne'!$A$4:$AB$7,25,FALSE),""))),1,0)),"Doublon",TRUE)),IF(IF(I5=VLOOKUP(C5,'Valeurs Règlement Campagne'!$A$4:$AB$7,23,FALSE),VLOOKUP(C5,'Valeurs Règlement Campagne'!$A$4:$AB$7,23,FALSE),IF(I5=VLOOKUP(C5,'Valeurs Règlement Campagne'!$A$4:$AB$7,24,FALSE),VLOOKUP(C5,'Valeurs Règlement Campagne'!$A$4:$AB$7,24,FALSE),IF(I5=VLOOKUP(C5,'Valeurs Règlement Campagne'!$A$4:$AB$7,25,FALSE),VLOOKUP(C5,'Valeurs Règlement Campagne'!$A$4:$AB$7,25,FALSE),"")))="",FALSE,IF(COUNTIFS($C$5:C5,C5,$E$5:E5,"Connues",$I$5:I5,IF(I5=VLOOKUP(C5,'Valeurs Règlement Campagne'!$A$4:$AB$7,23,FALSE),VLOOKUP(C5,'Valeurs Règlement Campagne'!$A$4:$AB$7,23,FALSE),IF(I5=VLOOKUP(C5,'Valeurs Règlement Campagne'!$A$4:$AB$7,24,FALSE),VLOOKUP(C5,'Valeurs Règlement Campagne'!$A$4:$AB$7,24,FALSE),IF(I5=VLOOKUP(C5,'Valeurs Règlement Campagne'!$A$4:$AB$7,25,FALSE),VLOOKUP(C5,'Valeurs Règlement Campagne'!$A$4:$AB$7,25,FALSE),""))))&gt;(IF(VLOOKUP(C5,'Valeurs Règlement Campagne'!$A$4:$AB$7,23,FALSE)=IF(I5=VLOOKUP(C5,'Valeurs Règlement Campagne'!$A$4:$AB$7,23,FALSE),VLOOKUP(C5,'Valeurs Règlement Campagne'!$A$4:$AB$7,23,FALSE),IF(I5=VLOOKUP(C5,'Valeurs Règlement Campagne'!$A$4:$AB$7,24,FALSE),VLOOKUP(C5,'Valeurs Règlement Campagne'!$A$4:$AB$7,24,FALSE),IF(I5=VLOOKUP(C5,'Valeurs Règlement Campagne'!$A$4:$AB$7,25,FALSE),VLOOKUP(C5,'Valeurs Règlement Campagne'!$A$4:$AB$7,25,FALSE),""))),1,0)+IF(VLOOKUP(C5,'Valeurs Règlement Campagne'!$A$4:$AB$7,24,FALSE)=IF(I5=VLOOKUP(C5,'Valeurs Règlement Campagne'!$A$4:$AB$7,23,FALSE),VLOOKUP(C5,'Valeurs Règlement Campagne'!$A$4:$AB$7,23,FALSE),IF(I5=VLOOKUP(C5,'Valeurs Règlement Campagne'!$A$4:$AB$7,24,FALSE),VLOOKUP(C5,'Valeurs Règlement Campagne'!$A$4:$AB$7,24,FALSE),IF(I5=VLOOKUP(C5,'Valeurs Règlement Campagne'!$A$4:$AB$7,25,FALSE),VLOOKUP(C5,'Valeurs Règlement Campagne'!$A$4:$AB$7,25,FALSE),""))),1,0)+IF(VLOOKUP(C5,'Valeurs Règlement Campagne'!$A$4:$AB$7,25,FALSE)=IF(I5=VLOOKUP(C5,'Valeurs Règlement Campagne'!$A$4:$AB$7,23,FALSE),VLOOKUP(C5,'Valeurs Règlement Campagne'!$A$4:$AB$7,23,FALSE),IF(I5=VLOOKUP(C5,'Valeurs Règlement Campagne'!$A$4:$AB$7,24,FALSE),VLOOKUP(C5,'Valeurs Règlement Campagne'!$A$4:$AB$7,24,FALSE),IF(I5=VLOOKUP(C5,'Valeurs Règlement Campagne'!$A$4:$AB$7,25,FALSE),VLOOKUP(C5,'Valeurs Règlement Campagne'!$A$4:$AB$7,25,FALSE),""))),1,0)),"Doublon",TRUE)))," "))))," ")</f>
        <v>1</v>
      </c>
      <c r="Y5" s="167" t="b" cm="1">
        <f>IFERROR(IF(OR(C5="",C5=" ")," ",IF(NOT(ISNUMBER(J5))," ",IF(E5="Inconnues",AND(J5&gt;=S5,J5&lt;=T5),IF(E5="Connues",IF('Valeurs Règlement Campagne'!$L$14="OUI",IF(IF(ABS(J5-VLOOKUP(C5,'Valeurs Règlement Campagne'!$A$4:$AB$7,26,FALSE))&lt;=2,VLOOKUP(C5,'Valeurs Règlement Campagne'!$A$4:$AB$7,26,FALSE),IF(ABS(J5-VLOOKUP(C5,'Valeurs Règlement Campagne'!$A$4:$AB$7,27,FALSE))&lt;=2,VLOOKUP(C5,'Valeurs Règlement Campagne'!$A$4:$AB$7,27,FALSE),IF(ABS(J5-VLOOKUP(C5,'Valeurs Règlement Campagne'!$A$4:$AB$7,28,FALSE))&lt;=2,VLOOKUP(C5,'Valeurs Règlement Campagne'!$A$4:$AB$7,28,FALSE),"")))="",FALSE,IF(COUNTIFS($C$5:C5,C5,$E$5:E5,"Connues",$J$5:J5,"&gt;="&amp;(IF(ABS(J5-VLOOKUP(C5,'Valeurs Règlement Campagne'!$A$4:$AB$7,26,FALSE))&lt;=2,VLOOKUP(C5,'Valeurs Règlement Campagne'!$A$4:$AB$7,26,FALSE),IF(ABS(J5-VLOOKUP(C5,'Valeurs Règlement Campagne'!$A$4:$AB$7,27,FALSE))&lt;=2,VLOOKUP(C5,'Valeurs Règlement Campagne'!$A$4:$AB$7,27,FALSE),IF(ABS(J5-VLOOKUP(C5,'Valeurs Règlement Campagne'!$A$4:$AB$7,28,FALSE))&lt;=2,VLOOKUP(C5,'Valeurs Règlement Campagne'!$A$4:$AB$7,28,FALSE),"")))-2),$J$5:J5,"&lt;="&amp;(IF(ABS(J5-VLOOKUP(C5,'Valeurs Règlement Campagne'!$A$4:$AB$7,26,FALSE))&lt;=2,VLOOKUP(C5,'Valeurs Règlement Campagne'!$A$4:$AB$7,26,FALSE),IF(ABS(J5-VLOOKUP(C5,'Valeurs Règlement Campagne'!$A$4:$AB$7,27,FALSE))&lt;=2,VLOOKUP(C5,'Valeurs Règlement Campagne'!$A$4:$AB$7,27,FALSE),IF(ABS(J5-VLOOKUP(C5,'Valeurs Règlement Campagne'!$A$4:$AB$7,28,FALSE))&lt;=2,VLOOKUP(C5,'Valeurs Règlement Campagne'!$A$4:$AB$7,28,FALSE),"")))+2))&gt;(IF(VLOOKUP(C5,'Valeurs Règlement Campagne'!$A$4:$AB$7,26,FALSE)=IF(ABS(J5-VLOOKUP(C5,'Valeurs Règlement Campagne'!$A$4:$AB$7,26,FALSE))&lt;=2,VLOOKUP(C5,'Valeurs Règlement Campagne'!$A$4:$AB$7,26,FALSE),IF(ABS(J5-VLOOKUP(C5,'Valeurs Règlement Campagne'!$A$4:$AB$7,27,FALSE))&lt;=2,VLOOKUP(C5,'Valeurs Règlement Campagne'!$A$4:$AB$7,27,FALSE),IF(ABS(J5-VLOOKUP(C5,'Valeurs Règlement Campagne'!$A$4:$AB$7,28,FALSE))&lt;=2,VLOOKUP(C5,'Valeurs Règlement Campagne'!$A$4:$AB$7,28,FALSE),""))),1,0)+IF(VLOOKUP(C5,'Valeurs Règlement Campagne'!$A$4:$AB$7,27,FALSE)=IF(ABS(J5-VLOOKUP(C5,'Valeurs Règlement Campagne'!$A$4:$AB$7,26,FALSE))&lt;=2,VLOOKUP(C5,'Valeurs Règlement Campagne'!$A$4:$AB$7,26,FALSE),IF(ABS(J5-VLOOKUP(C5,'Valeurs Règlement Campagne'!$A$4:$AB$7,27,FALSE))&lt;=2,VLOOKUP(C5,'Valeurs Règlement Campagne'!$A$4:$AB$7,27,FALSE),IF(ABS(J5-VLOOKUP(C5,'Valeurs Règlement Campagne'!$A$4:$AB$7,28,FALSE))&lt;=2,VLOOKUP(C5,'Valeurs Règlement Campagne'!$A$4:$AB$7,28,FALSE),""))),1,0)+IF(VLOOKUP(C5,'Valeurs Règlement Campagne'!$A$4:$AB$7,28,FALSE)=IF(ABS(J5-VLOOKUP(C5,'Valeurs Règlement Campagne'!$A$4:$AB$7,26,FALSE))&lt;=2,VLOOKUP(C5,'Valeurs Règlement Campagne'!$A$4:$AB$7,26,FALSE),IF(ABS(J5-VLOOKUP(C5,'Valeurs Règlement Campagne'!$A$4:$AB$7,27,FALSE))&lt;=2,VLOOKUP(C5,'Valeurs Règlement Campagne'!$A$4:$AB$7,27,FALSE),IF(ABS(J5-VLOOKUP(C5,'Valeurs Règlement Campagne'!$A$4:$AB$7,28,FALSE))&lt;=2,VLOOKUP(C5,'Valeurs Règlement Campagne'!$A$4:$AB$7,28,FALSE),""))),1,0)),"Doublon",TRUE)),IF(IF(J5=VLOOKUP(C5,'Valeurs Règlement Campagne'!$A$4:$AB$7,26,FALSE),VLOOKUP(C5,'Valeurs Règlement Campagne'!$A$4:$AB$7,26,FALSE),IF(J5=VLOOKUP(C5,'Valeurs Règlement Campagne'!$A$4:$AB$7,27,FALSE),VLOOKUP(C5,'Valeurs Règlement Campagne'!$A$4:$AB$7,27,FALSE),IF(J5=VLOOKUP(C5,'Valeurs Règlement Campagne'!$A$4:$AB$7,28,FALSE),VLOOKUP(C5,'Valeurs Règlement Campagne'!$A$4:$AB$7,28,FALSE),"")))="",FALSE,IF(COUNTIFS($C$5:C5,C5,$E$5:E5,"Connues",$J$5:J5,IF(J5=VLOOKUP(C5,'Valeurs Règlement Campagne'!$A$4:$AB$7,26,FALSE),VLOOKUP(C5,'Valeurs Règlement Campagne'!$A$4:$AB$7,26,FALSE),IF(J5=VLOOKUP(C5,'Valeurs Règlement Campagne'!$A$4:$AB$7,27,FALSE),VLOOKUP(C5,'Valeurs Règlement Campagne'!$A$4:$AB$7,27,FALSE),IF(J5=VLOOKUP(C5,'Valeurs Règlement Campagne'!$A$4:$AB$7,28,FALSE),VLOOKUP(C5,'Valeurs Règlement Campagne'!$A$4:$AB$7,28,FALSE),""))))&gt;(IF(VLOOKUP(C5,'Valeurs Règlement Campagne'!$A$4:$AB$7,26,FALSE)=IF(J5=VLOOKUP(C5,'Valeurs Règlement Campagne'!$A$4:$AB$7,26,FALSE),VLOOKUP(C5,'Valeurs Règlement Campagne'!$A$4:$AB$7,26,FALSE),IF(J5=VLOOKUP(C5,'Valeurs Règlement Campagne'!$A$4:$AB$7,27,FALSE),VLOOKUP(C5,'Valeurs Règlement Campagne'!$A$4:$AB$7,27,FALSE),IF(J5=VLOOKUP(C5,'Valeurs Règlement Campagne'!$A$4:$AB$7,28,FALSE),VLOOKUP(C5,'Valeurs Règlement Campagne'!$A$4:$AB$7,28,FALSE),""))),1,0)+IF(VLOOKUP(C5,'Valeurs Règlement Campagne'!$A$4:$AB$7,27,FALSE)=IF(J5=VLOOKUP(C5,'Valeurs Règlement Campagne'!$A$4:$AB$7,26,FALSE),VLOOKUP(C5,'Valeurs Règlement Campagne'!$A$4:$AB$7,26,FALSE),IF(J5=VLOOKUP(C5,'Valeurs Règlement Campagne'!$A$4:$AB$7,27,FALSE),VLOOKUP(C5,'Valeurs Règlement Campagne'!$A$4:$AB$7,27,FALSE),IF(J5=VLOOKUP(C5,'Valeurs Règlement Campagne'!$A$4:$AB$7,28,FALSE),VLOOKUP(C5,'Valeurs Règlement Campagne'!$A$4:$AB$7,28,FALSE),""))),1,0)+IF(VLOOKUP(C5,'Valeurs Règlement Campagne'!$A$4:$AB$7,28,FALSE)=IF(J5=VLOOKUP(C5,'Valeurs Règlement Campagne'!$A$4:$AB$7,26,FALSE),VLOOKUP(C5,'Valeurs Règlement Campagne'!$A$4:$AB$7,26,FALSE),IF(J5=VLOOKUP(C5,'Valeurs Règlement Campagne'!$A$4:$AB$7,27,FALSE),VLOOKUP(C5,'Valeurs Règlement Campagne'!$A$4:$AB$7,27,FALSE),IF(J5=VLOOKUP(C5,'Valeurs Règlement Campagne'!$A$4:$AB$7,28,FALSE),VLOOKUP(C5,'Valeurs Règlement Campagne'!$A$4:$AB$7,28,FALSE),""))),1,0)),"Doublon",TRUE)))," "))))," ")</f>
        <v>1</v>
      </c>
      <c r="Z5" s="276" t="str">
        <f>IFERROR(IF(OR(NOT(ISNUMBER(F5)),NOT(ISNUMBER(G5)))," ",IF(OR(U5="Doublon",V5="Doublon"),"Doublon",IF(F5&gt;=G5,IF(AND(U5=TRUE,V5=TRUE),"ok","faux"),"faux")))," ")</f>
        <v>ok</v>
      </c>
      <c r="AA5" s="271"/>
      <c r="AB5" s="271" t="str">
        <f t="shared" ref="AB5:AB29" si="0">IFERROR(IF(OR(NOT(ISNUMBER(G5)),NOT(ISNUMBER(H5)))," ",IF(OR(V5="Doublon",W5="Doublon"),"Doublon",IF(G5&gt;=H5,IF(AND(V5=TRUE,W5=TRUE),"ok","faux"),"faux")))," ")</f>
        <v>ok</v>
      </c>
      <c r="AC5" s="271"/>
      <c r="AD5" s="271" t="str">
        <f t="shared" ref="AD5:AD29" si="1">IFERROR(IF(OR(NOT(ISNUMBER(H5)),NOT(ISNUMBER(I5)))," ",IF(OR(W5="Doublon",X5="Doublon"),"Doublon",IF(H5&gt;=I5,IF(AND(W5=TRUE,X5=TRUE),"ok","faux"),"faux")))," ")</f>
        <v>ok</v>
      </c>
      <c r="AE5" s="271"/>
      <c r="AF5" s="271" t="str">
        <f>IFERROR(IF(OR(NOT(ISNUMBER(H5)),NOT(ISNUMBER(J5)))," ",IF(OR(W5="Doublon",Y5="Doublon"),"Doublon",IF(H5&gt;=J5,IF(AND(W5=TRUE,Y5=TRUE),"ok","faux"),"faux")))," ")</f>
        <v>ok</v>
      </c>
      <c r="AG5" s="272"/>
      <c r="AH5" s="91" t="str">
        <f t="shared" ref="AH5:AH29" si="2">IF(AND(E5="Inconnues",LEFT(C5,1)="1",ISNUMBER(I5)),"Obligatoire",IF(AND(E5="Connues",LEFT(C5,1)="1"),"Possible",IF(AND(E5="Inconnues",LEFT(C5,1)="1",NOT(ISNUMBER(I5))),"Manque orange","")))</f>
        <v>Possible</v>
      </c>
      <c r="AI5" s="39"/>
      <c r="AJ5" s="39"/>
      <c r="AK5" s="39"/>
    </row>
    <row r="6" spans="1:39" ht="20.75" customHeight="1">
      <c r="A6" s="357">
        <v>1</v>
      </c>
      <c r="B6" s="358"/>
      <c r="C6" s="268"/>
      <c r="D6" s="268"/>
      <c r="E6" s="174"/>
      <c r="F6" s="175"/>
      <c r="G6" s="176"/>
      <c r="H6" s="177"/>
      <c r="I6" s="183"/>
      <c r="J6" s="359"/>
      <c r="L6" s="41" t="str">
        <f>IF($E6=0," ",IF($E6=$D$31,VLOOKUP($C6,'Valeurs Règlement Campagne'!$A$4:$AB$7,14,FALSE),VLOOKUP($C6,'Valeurs Règlement Campagne'!$A$4:$M$7,4,FALSE)))</f>
        <v xml:space="preserve"> </v>
      </c>
      <c r="M6" s="42" t="str">
        <f>IF($E6=0," ",IF($E6=$D$31,VLOOKUP($C6,'Valeurs Règlement Campagne'!$A$4:$AB$7,16,FALSE),VLOOKUP($C6,'Valeurs Règlement Campagne'!$A$4:$AB$7,5,FALSE)))</f>
        <v xml:space="preserve"> </v>
      </c>
      <c r="N6" s="41" t="str">
        <f>IF($E6=0," ",IF($E6=$D$31,VLOOKUP($C6,'Valeurs Règlement Campagne'!$A$4:$AB$7,17,FALSE),VLOOKUP($C6,'Valeurs Règlement Campagne'!$A$4:$AB$7,6,FALSE)))</f>
        <v xml:space="preserve"> </v>
      </c>
      <c r="O6" s="43" t="str">
        <f>IF($E6=0," ",IF($E6=$D$31,VLOOKUP($C6,'Valeurs Règlement Campagne'!$A$4:$AB$7,19,FALSE),VLOOKUP($C6,'Valeurs Règlement Campagne'!$A$4:$AB$7,7,FALSE)))</f>
        <v xml:space="preserve"> </v>
      </c>
      <c r="P6" s="44" t="str">
        <f>IF($E6=0," ",IF($E6=$D$31,VLOOKUP($C6,'Valeurs Règlement Campagne'!$A$4:$AB$7,20,FALSE),VLOOKUP($C6,'Valeurs Règlement Campagne'!$A$4:$AB$7,8,FALSE)))</f>
        <v xml:space="preserve"> </v>
      </c>
      <c r="Q6" s="43" t="str">
        <f>IF($E6=0," ",IF($E6=$D$31,VLOOKUP($C6,'Valeurs Règlement Campagne'!$A$4:$AB$7,22,FALSE),VLOOKUP($C6,'Valeurs Règlement Campagne'!$A$4:$AB$7,9,FALSE)))</f>
        <v xml:space="preserve"> </v>
      </c>
      <c r="R6" s="45" t="str">
        <f>IF($E6=0," ",IF($E6=$D$31,VLOOKUP($C6,'Valeurs Règlement Campagne'!$A$4:$AB$7,25,FALSE),VLOOKUP($C6,'Valeurs Règlement Campagne'!$A$4:$AB$7,11,FALSE)))</f>
        <v xml:space="preserve"> </v>
      </c>
      <c r="S6" s="41" t="str">
        <f>IF($E6=0," ",IF($E6=$D$31,VLOOKUP($C6,'Valeurs Règlement Campagne'!$A$4:$AB$7,26,FALSE),VLOOKUP($C6,'Valeurs Règlement Campagne'!$A$4:$AB$7,12,FALSE)))</f>
        <v xml:space="preserve"> </v>
      </c>
      <c r="T6" s="42" t="str">
        <f>IF($E6=0," ",IF($E6=$D$31,VLOOKUP($C6,'Valeurs Règlement Campagne'!$A$4:$AB$7,28,FALSE),VLOOKUP($C6,'Valeurs Règlement Campagne'!$A$4:$AB$7,13,FALSE)))</f>
        <v xml:space="preserve"> </v>
      </c>
      <c r="U6" s="100" t="str" cm="1">
        <f t="array" ref="U6">IFERROR(IF(OR(C6="",C6=" ")," ",IF(NOT(ISNUMBER(F6))," ",IF(E6="Inconnues",AND(F6&gt;=L6,F6&lt;=M6),IF(E6="Connues",IF('Valeurs Règlement Campagne'!$L$14="OUI",IF(IF(ABS(F6-VLOOKUP(C6,'Valeurs Règlement Campagne'!$A$4:$AB$7,14,FALSE))&lt;=2,VLOOKUP(C6,'Valeurs Règlement Campagne'!$A$4:$AB$7,14,FALSE),IF(ABS(F6-VLOOKUP(C6,'Valeurs Règlement Campagne'!$A$4:$AB$7,15,FALSE))&lt;=2,VLOOKUP(C6,'Valeurs Règlement Campagne'!$A$4:$AB$7,15,FALSE),IF(ABS(F6-VLOOKUP(C6,'Valeurs Règlement Campagne'!$A$4:$AB$7,16,FALSE))&lt;=2,VLOOKUP(C6,'Valeurs Règlement Campagne'!$A$4:$AB$7,16,FALSE),"")))="",FALSE,IF(COUNTIFS($C$6:C6,C6,$E$6:E6,"Connues",$F$6:F6,"&gt;="&amp;(IF(ABS(F6-VLOOKUP(C6,'Valeurs Règlement Campagne'!$A$4:$AB$7,14,FALSE))&lt;=2,VLOOKUP(C6,'Valeurs Règlement Campagne'!$A$4:$AB$7,14,FALSE),IF(ABS(F6-VLOOKUP(C6,'Valeurs Règlement Campagne'!$A$4:$AB$7,15,FALSE))&lt;=2,VLOOKUP(C6,'Valeurs Règlement Campagne'!$A$4:$AB$7,15,FALSE),IF(ABS(F6-VLOOKUP(C6,'Valeurs Règlement Campagne'!$A$4:$AB$7,16,FALSE))&lt;=2,VLOOKUP(C6,'Valeurs Règlement Campagne'!$A$4:$AB$7,16,FALSE),"")))-2),$F$6:F6,"&lt;="&amp;(IF(ABS(F6-VLOOKUP(C6,'Valeurs Règlement Campagne'!$A$4:$AB$7,14,FALSE))&lt;=2,VLOOKUP(C6,'Valeurs Règlement Campagne'!$A$4:$AB$7,14,FALSE),IF(ABS(F6-VLOOKUP(C6,'Valeurs Règlement Campagne'!$A$4:$AB$7,15,FALSE))&lt;=2,VLOOKUP(C6,'Valeurs Règlement Campagne'!$A$4:$AB$7,15,FALSE),IF(ABS(F6-VLOOKUP(C6,'Valeurs Règlement Campagne'!$A$4:$AB$7,16,FALSE))&lt;=2,VLOOKUP(C6,'Valeurs Règlement Campagne'!$A$4:$AB$7,16,FALSE),"")))+2))&gt;(IF(VLOOKUP(C6,'Valeurs Règlement Campagne'!$A$4:$AB$7,14,FALSE)=IF(ABS(F6-VLOOKUP(C6,'Valeurs Règlement Campagne'!$A$4:$AB$7,14,FALSE))&lt;=2,VLOOKUP(C6,'Valeurs Règlement Campagne'!$A$4:$AB$7,14,FALSE),IF(ABS(F6-VLOOKUP(C6,'Valeurs Règlement Campagne'!$A$4:$AB$7,15,FALSE))&lt;=2,VLOOKUP(C6,'Valeurs Règlement Campagne'!$A$4:$AB$7,15,FALSE),IF(ABS(F6-VLOOKUP(C6,'Valeurs Règlement Campagne'!$A$4:$AB$7,16,FALSE))&lt;=2,VLOOKUP(C6,'Valeurs Règlement Campagne'!$A$4:$AB$7,16,FALSE),""))),1,0)+IF(VLOOKUP(C6,'Valeurs Règlement Campagne'!$A$4:$AB$7,15,FALSE)=IF(ABS(F6-VLOOKUP(C6,'Valeurs Règlement Campagne'!$A$4:$AB$7,14,FALSE))&lt;=2,VLOOKUP(C6,'Valeurs Règlement Campagne'!$A$4:$AB$7,14,FALSE),IF(ABS(F6-VLOOKUP(C6,'Valeurs Règlement Campagne'!$A$4:$AB$7,15,FALSE))&lt;=2,VLOOKUP(C6,'Valeurs Règlement Campagne'!$A$4:$AB$7,15,FALSE),IF(ABS(F6-VLOOKUP(C6,'Valeurs Règlement Campagne'!$A$4:$AB$7,16,FALSE))&lt;=2,VLOOKUP(C6,'Valeurs Règlement Campagne'!$A$4:$AB$7,16,FALSE),""))),1,0)+IF(VLOOKUP(C6,'Valeurs Règlement Campagne'!$A$4:$AB$7,16,FALSE)=IF(ABS(F6-VLOOKUP(C6,'Valeurs Règlement Campagne'!$A$4:$AB$7,14,FALSE))&lt;=2,VLOOKUP(C6,'Valeurs Règlement Campagne'!$A$4:$AB$7,14,FALSE),IF(ABS(F6-VLOOKUP(C6,'Valeurs Règlement Campagne'!$A$4:$AB$7,15,FALSE))&lt;=2,VLOOKUP(C6,'Valeurs Règlement Campagne'!$A$4:$AB$7,15,FALSE),IF(ABS(F6-VLOOKUP(C6,'Valeurs Règlement Campagne'!$A$4:$AB$7,16,FALSE))&lt;=2,VLOOKUP(C6,'Valeurs Règlement Campagne'!$A$4:$AB$7,16,FALSE),""))),1,0)),"Doublon",TRUE)),IF(IF(F6=VLOOKUP(C6,'Valeurs Règlement Campagne'!$A$4:$AB$7,14,FALSE),VLOOKUP(C6,'Valeurs Règlement Campagne'!$A$4:$AB$7,14,FALSE),IF(F6=VLOOKUP(C6,'Valeurs Règlement Campagne'!$A$4:$AB$7,15,FALSE),VLOOKUP(C6,'Valeurs Règlement Campagne'!$A$4:$AB$7,15,FALSE),IF(F6=VLOOKUP(C6,'Valeurs Règlement Campagne'!$A$4:$AB$7,16,FALSE),VLOOKUP(C6,'Valeurs Règlement Campagne'!$A$4:$AB$7,16,FALSE),"")))="",FALSE,IF(COUNTIFS($C$6:C6,C6,$E$6:E6,"Connues",$F$6:F6,IF(F6=VLOOKUP(C6,'Valeurs Règlement Campagne'!$A$4:$AB$7,14,FALSE),VLOOKUP(C6,'Valeurs Règlement Campagne'!$A$4:$AB$7,14,FALSE),IF(F6=VLOOKUP(C6,'Valeurs Règlement Campagne'!$A$4:$AB$7,15,FALSE),VLOOKUP(C6,'Valeurs Règlement Campagne'!$A$4:$AB$7,15,FALSE),IF(F6=VLOOKUP(C6,'Valeurs Règlement Campagne'!$A$4:$AB$7,16,FALSE),VLOOKUP(C6,'Valeurs Règlement Campagne'!$A$4:$AB$7,16,FALSE),""))))&gt;(IF(VLOOKUP(C6,'Valeurs Règlement Campagne'!$A$4:$AB$7,14,FALSE)=IF(F6=VLOOKUP(C6,'Valeurs Règlement Campagne'!$A$4:$AB$7,14,FALSE),VLOOKUP(C6,'Valeurs Règlement Campagne'!$A$4:$AB$7,14,FALSE),IF(F6=VLOOKUP(C6,'Valeurs Règlement Campagne'!$A$4:$AB$7,15,FALSE),VLOOKUP(C6,'Valeurs Règlement Campagne'!$A$4:$AB$7,15,FALSE),IF(F6=VLOOKUP(C6,'Valeurs Règlement Campagne'!$A$4:$AB$7,16,FALSE),VLOOKUP(C6,'Valeurs Règlement Campagne'!$A$4:$AB$7,16,FALSE),""))),1,0)+IF(VLOOKUP(C6,'Valeurs Règlement Campagne'!$A$4:$AB$7,15,FALSE)=IF(F6=VLOOKUP(C6,'Valeurs Règlement Campagne'!$A$4:$AB$7,14,FALSE),VLOOKUP(C6,'Valeurs Règlement Campagne'!$A$4:$AB$7,14,FALSE),IF(F6=VLOOKUP(C6,'Valeurs Règlement Campagne'!$A$4:$AB$7,15,FALSE),VLOOKUP(C6,'Valeurs Règlement Campagne'!$A$4:$AB$7,15,FALSE),IF(F6=VLOOKUP(C6,'Valeurs Règlement Campagne'!$A$4:$AB$7,16,FALSE),VLOOKUP(C6,'Valeurs Règlement Campagne'!$A$4:$AB$7,16,FALSE),""))),1,0)+IF(VLOOKUP(C6,'Valeurs Règlement Campagne'!$A$4:$AB$7,16,FALSE)=IF(F6=VLOOKUP(C6,'Valeurs Règlement Campagne'!$A$4:$AB$7,14,FALSE),VLOOKUP(C6,'Valeurs Règlement Campagne'!$A$4:$AB$7,14,FALSE),IF(F6=VLOOKUP(C6,'Valeurs Règlement Campagne'!$A$4:$AB$7,15,FALSE),VLOOKUP(C6,'Valeurs Règlement Campagne'!$A$4:$AB$7,15,FALSE),IF(F6=VLOOKUP(C6,'Valeurs Règlement Campagne'!$A$4:$AB$7,16,FALSE),VLOOKUP(C6,'Valeurs Règlement Campagne'!$A$4:$AB$7,16,FALSE),""))),1,0)),"Doublon",TRUE)))," "))))," ")</f>
        <v xml:space="preserve"> </v>
      </c>
      <c r="V6" s="101" t="str" cm="1">
        <f t="array" ref="V6">IFERROR(IF(OR(C6="",C6=" ")," ",IF(NOT(ISNUMBER(G6))," ",IF(E6="Inconnues",AND(G6&gt;=N6,G6&lt;=O6),IF(E6="Connues",IF('Valeurs Règlement Campagne'!$L$14="OUI",IF(IF(ABS(G6-VLOOKUP(C6,'Valeurs Règlement Campagne'!$A$4:$AB$7,17,FALSE))&lt;=2,VLOOKUP(C6,'Valeurs Règlement Campagne'!$A$4:$AB$7,17,FALSE),IF(ABS(G6-VLOOKUP(C6,'Valeurs Règlement Campagne'!$A$4:$AB$7,18,FALSE))&lt;=2,VLOOKUP(C6,'Valeurs Règlement Campagne'!$A$4:$AB$7,18,FALSE),IF(ABS(G6-VLOOKUP(C6,'Valeurs Règlement Campagne'!$A$4:$AB$7,19,FALSE))&lt;=2,VLOOKUP(C6,'Valeurs Règlement Campagne'!$A$4:$AB$7,19,FALSE),"")))="",FALSE,IF(COUNTIFS($C$6:C6,C6,$E$6:E6,"Connues",$G$6:G6,"&gt;="&amp;(IF(ABS(G6-VLOOKUP(C6,'Valeurs Règlement Campagne'!$A$4:$AB$7,17,FALSE))&lt;=2,VLOOKUP(C6,'Valeurs Règlement Campagne'!$A$4:$AB$7,17,FALSE),IF(ABS(G6-VLOOKUP(C6,'Valeurs Règlement Campagne'!$A$4:$AB$7,18,FALSE))&lt;=2,VLOOKUP(C6,'Valeurs Règlement Campagne'!$A$4:$AB$7,18,FALSE),IF(ABS(G6-VLOOKUP(C6,'Valeurs Règlement Campagne'!$A$4:$AB$7,19,FALSE))&lt;=2,VLOOKUP(C6,'Valeurs Règlement Campagne'!$A$4:$AB$7,19,FALSE),"")))-2),$G$6:G6,"&lt;="&amp;(IF(ABS(G6-VLOOKUP(C6,'Valeurs Règlement Campagne'!$A$4:$AB$7,17,FALSE))&lt;=2,VLOOKUP(C6,'Valeurs Règlement Campagne'!$A$4:$AB$7,17,FALSE),IF(ABS(G6-VLOOKUP(C6,'Valeurs Règlement Campagne'!$A$4:$AB$7,18,FALSE))&lt;=2,VLOOKUP(C6,'Valeurs Règlement Campagne'!$A$4:$AB$7,18,FALSE),IF(ABS(G6-VLOOKUP(C6,'Valeurs Règlement Campagne'!$A$4:$AB$7,19,FALSE))&lt;=2,VLOOKUP(C6,'Valeurs Règlement Campagne'!$A$4:$AB$7,19,FALSE),"")))+2))&gt;(IF(VLOOKUP(C6,'Valeurs Règlement Campagne'!$A$4:$AB$7,17,FALSE)=IF(ABS(G6-VLOOKUP(C6,'Valeurs Règlement Campagne'!$A$4:$AB$7,17,FALSE))&lt;=2,VLOOKUP(C6,'Valeurs Règlement Campagne'!$A$4:$AB$7,17,FALSE),IF(ABS(G6-VLOOKUP(C6,'Valeurs Règlement Campagne'!$A$4:$AB$7,18,FALSE))&lt;=2,VLOOKUP(C6,'Valeurs Règlement Campagne'!$A$4:$AB$7,18,FALSE),IF(ABS(G6-VLOOKUP(C6,'Valeurs Règlement Campagne'!$A$4:$AB$7,19,FALSE))&lt;=2,VLOOKUP(C6,'Valeurs Règlement Campagne'!$A$4:$AB$7,19,FALSE),""))),1,0)+IF(VLOOKUP(C6,'Valeurs Règlement Campagne'!$A$4:$AB$7,18,FALSE)=IF(ABS(G6-VLOOKUP(C6,'Valeurs Règlement Campagne'!$A$4:$AB$7,17,FALSE))&lt;=2,VLOOKUP(C6,'Valeurs Règlement Campagne'!$A$4:$AB$7,17,FALSE),IF(ABS(G6-VLOOKUP(C6,'Valeurs Règlement Campagne'!$A$4:$AB$7,18,FALSE))&lt;=2,VLOOKUP(C6,'Valeurs Règlement Campagne'!$A$4:$AB$7,18,FALSE),IF(ABS(G6-VLOOKUP(C6,'Valeurs Règlement Campagne'!$A$4:$AB$7,19,FALSE))&lt;=2,VLOOKUP(C6,'Valeurs Règlement Campagne'!$A$4:$AB$7,19,FALSE),""))),1,0)+IF(VLOOKUP(C6,'Valeurs Règlement Campagne'!$A$4:$AB$7,19,FALSE)=IF(ABS(G6-VLOOKUP(C6,'Valeurs Règlement Campagne'!$A$4:$AB$7,17,FALSE))&lt;=2,VLOOKUP(C6,'Valeurs Règlement Campagne'!$A$4:$AB$7,17,FALSE),IF(ABS(G6-VLOOKUP(C6,'Valeurs Règlement Campagne'!$A$4:$AB$7,18,FALSE))&lt;=2,VLOOKUP(C6,'Valeurs Règlement Campagne'!$A$4:$AB$7,18,FALSE),IF(ABS(G6-VLOOKUP(C6,'Valeurs Règlement Campagne'!$A$4:$AB$7,19,FALSE))&lt;=2,VLOOKUP(C6,'Valeurs Règlement Campagne'!$A$4:$AB$7,19,FALSE),""))),1,0)),"Doublon",TRUE)),IF(IF(G6=VLOOKUP(C6,'Valeurs Règlement Campagne'!$A$4:$AB$7,17,FALSE),VLOOKUP(C6,'Valeurs Règlement Campagne'!$A$4:$AB$7,17,FALSE),IF(G6=VLOOKUP(C6,'Valeurs Règlement Campagne'!$A$4:$AB$7,18,FALSE),VLOOKUP(C6,'Valeurs Règlement Campagne'!$A$4:$AB$7,18,FALSE),IF(G6=VLOOKUP(C6,'Valeurs Règlement Campagne'!$A$4:$AB$7,19,FALSE),VLOOKUP(C6,'Valeurs Règlement Campagne'!$A$4:$AB$7,19,FALSE),"")))="",FALSE,IF(COUNTIFS($C$6:C6,C6,$E$6:E6,"Connues",$G$6:G6,IF(G6=VLOOKUP(C6,'Valeurs Règlement Campagne'!$A$4:$AB$7,17,FALSE),VLOOKUP(C6,'Valeurs Règlement Campagne'!$A$4:$AB$7,17,FALSE),IF(G6=VLOOKUP(C6,'Valeurs Règlement Campagne'!$A$4:$AB$7,18,FALSE),VLOOKUP(C6,'Valeurs Règlement Campagne'!$A$4:$AB$7,18,FALSE),IF(G6=VLOOKUP(C6,'Valeurs Règlement Campagne'!$A$4:$AB$7,19,FALSE),VLOOKUP(C6,'Valeurs Règlement Campagne'!$A$4:$AB$7,19,FALSE),""))))&gt;(IF(VLOOKUP(C6,'Valeurs Règlement Campagne'!$A$4:$AB$7,17,FALSE)=IF(G6=VLOOKUP(C6,'Valeurs Règlement Campagne'!$A$4:$AB$7,17,FALSE),VLOOKUP(C6,'Valeurs Règlement Campagne'!$A$4:$AB$7,17,FALSE),IF(G6=VLOOKUP(C6,'Valeurs Règlement Campagne'!$A$4:$AB$7,18,FALSE),VLOOKUP(C6,'Valeurs Règlement Campagne'!$A$4:$AB$7,18,FALSE),IF(G6=VLOOKUP(C6,'Valeurs Règlement Campagne'!$A$4:$AB$7,19,FALSE),VLOOKUP(C6,'Valeurs Règlement Campagne'!$A$4:$AB$7,19,FALSE),""))),1,0)+IF(VLOOKUP(C6,'Valeurs Règlement Campagne'!$A$4:$AB$7,18,FALSE)=IF(G6=VLOOKUP(C6,'Valeurs Règlement Campagne'!$A$4:$AB$7,17,FALSE),VLOOKUP(C6,'Valeurs Règlement Campagne'!$A$4:$AB$7,17,FALSE),IF(G6=VLOOKUP(C6,'Valeurs Règlement Campagne'!$A$4:$AB$7,18,FALSE),VLOOKUP(C6,'Valeurs Règlement Campagne'!$A$4:$AB$7,18,FALSE),IF(G6=VLOOKUP(C6,'Valeurs Règlement Campagne'!$A$4:$AB$7,19,FALSE),VLOOKUP(C6,'Valeurs Règlement Campagne'!$A$4:$AB$7,19,FALSE),""))),1,0)+IF(VLOOKUP(C6,'Valeurs Règlement Campagne'!$A$4:$AB$7,19,FALSE)=IF(G6=VLOOKUP(C6,'Valeurs Règlement Campagne'!$A$4:$AB$7,17,FALSE),VLOOKUP(C6,'Valeurs Règlement Campagne'!$A$4:$AB$7,17,FALSE),IF(G6=VLOOKUP(C6,'Valeurs Règlement Campagne'!$A$4:$AB$7,18,FALSE),VLOOKUP(C6,'Valeurs Règlement Campagne'!$A$4:$AB$7,18,FALSE),IF(G6=VLOOKUP(C6,'Valeurs Règlement Campagne'!$A$4:$AB$7,19,FALSE),VLOOKUP(C6,'Valeurs Règlement Campagne'!$A$4:$AB$7,19,FALSE),""))),1,0)),"Doublon",TRUE)))," "))))," ")</f>
        <v xml:space="preserve"> </v>
      </c>
      <c r="W6" s="101" t="str" cm="1">
        <f t="array" ref="W6">IFERROR(IF(OR(C6="",C6=" ")," ",IF(NOT(ISNUMBER(H6))," ",IF(E6="Inconnues",AND(H6&gt;=P6,H6&lt;=Q6),IF(E6="Connues",IF('Valeurs Règlement Campagne'!$L$14="OUI",IF(IF(ABS(H6-VLOOKUP(C6,'Valeurs Règlement Campagne'!$A$4:$AB$7,20,FALSE))&lt;=2,VLOOKUP(C6,'Valeurs Règlement Campagne'!$A$4:$AB$7,20,FALSE),IF(ABS(H6-VLOOKUP(C6,'Valeurs Règlement Campagne'!$A$4:$AB$7,21,FALSE))&lt;=2,VLOOKUP(C6,'Valeurs Règlement Campagne'!$A$4:$AB$7,21,FALSE),IF(ABS(H6-VLOOKUP(C6,'Valeurs Règlement Campagne'!$A$4:$AB$7,22,FALSE))&lt;=2,VLOOKUP(C6,'Valeurs Règlement Campagne'!$A$4:$AB$7,22,FALSE),"")))="",FALSE,IF(COUNTIFS($C$6:C6,C6,$E$6:E6,"Connues",$H$6:H6,"&gt;="&amp;(IF(ABS(H6-VLOOKUP(C6,'Valeurs Règlement Campagne'!$A$4:$AB$7,20,FALSE))&lt;=2,VLOOKUP(C6,'Valeurs Règlement Campagne'!$A$4:$AB$7,20,FALSE),IF(ABS(H6-VLOOKUP(C6,'Valeurs Règlement Campagne'!$A$4:$AB$7,21,FALSE))&lt;=2,VLOOKUP(C6,'Valeurs Règlement Campagne'!$A$4:$AB$7,21,FALSE),IF(ABS(H6-VLOOKUP(C6,'Valeurs Règlement Campagne'!$A$4:$AB$7,22,FALSE))&lt;=2,VLOOKUP(C6,'Valeurs Règlement Campagne'!$A$4:$AB$7,22,FALSE),"")))-2),$H$6:H6,"&lt;="&amp;(IF(ABS(H6-VLOOKUP(C6,'Valeurs Règlement Campagne'!$A$4:$AB$7,20,FALSE))&lt;=2,VLOOKUP(C6,'Valeurs Règlement Campagne'!$A$4:$AB$7,20,FALSE),IF(ABS(H6-VLOOKUP(C6,'Valeurs Règlement Campagne'!$A$4:$AB$7,21,FALSE))&lt;=2,VLOOKUP(C6,'Valeurs Règlement Campagne'!$A$4:$AB$7,21,FALSE),IF(ABS(H6-VLOOKUP(C6,'Valeurs Règlement Campagne'!$A$4:$AB$7,22,FALSE))&lt;=2,VLOOKUP(C6,'Valeurs Règlement Campagne'!$A$4:$AB$7,22,FALSE),"")))+2))&gt;(IF(VLOOKUP(C6,'Valeurs Règlement Campagne'!$A$4:$AB$7,20,FALSE)=IF(ABS(H6-VLOOKUP(C6,'Valeurs Règlement Campagne'!$A$4:$AB$7,20,FALSE))&lt;=2,VLOOKUP(C6,'Valeurs Règlement Campagne'!$A$4:$AB$7,20,FALSE),IF(ABS(H6-VLOOKUP(C6,'Valeurs Règlement Campagne'!$A$4:$AB$7,21,FALSE))&lt;=2,VLOOKUP(C6,'Valeurs Règlement Campagne'!$A$4:$AB$7,21,FALSE),IF(ABS(H6-VLOOKUP(C6,'Valeurs Règlement Campagne'!$A$4:$AB$7,22,FALSE))&lt;=2,VLOOKUP(C6,'Valeurs Règlement Campagne'!$A$4:$AB$7,22,FALSE),""))),1,0)+IF(VLOOKUP(C6,'Valeurs Règlement Campagne'!$A$4:$AB$7,21,FALSE)=IF(ABS(H6-VLOOKUP(C6,'Valeurs Règlement Campagne'!$A$4:$AB$7,20,FALSE))&lt;=2,VLOOKUP(C6,'Valeurs Règlement Campagne'!$A$4:$AB$7,20,FALSE),IF(ABS(H6-VLOOKUP(C6,'Valeurs Règlement Campagne'!$A$4:$AB$7,21,FALSE))&lt;=2,VLOOKUP(C6,'Valeurs Règlement Campagne'!$A$4:$AB$7,21,FALSE),IF(ABS(H6-VLOOKUP(C6,'Valeurs Règlement Campagne'!$A$4:$AB$7,22,FALSE))&lt;=2,VLOOKUP(C6,'Valeurs Règlement Campagne'!$A$4:$AB$7,22,FALSE),""))),1,0)+IF(VLOOKUP(C6,'Valeurs Règlement Campagne'!$A$4:$AB$7,22,FALSE)=IF(ABS(H6-VLOOKUP(C6,'Valeurs Règlement Campagne'!$A$4:$AB$7,20,FALSE))&lt;=2,VLOOKUP(C6,'Valeurs Règlement Campagne'!$A$4:$AB$7,20,FALSE),IF(ABS(H6-VLOOKUP(C6,'Valeurs Règlement Campagne'!$A$4:$AB$7,21,FALSE))&lt;=2,VLOOKUP(C6,'Valeurs Règlement Campagne'!$A$4:$AB$7,21,FALSE),IF(ABS(H6-VLOOKUP(C6,'Valeurs Règlement Campagne'!$A$4:$AB$7,22,FALSE))&lt;=2,VLOOKUP(C6,'Valeurs Règlement Campagne'!$A$4:$AB$7,22,FALSE),""))),1,0)),"Doublon",TRUE)),IF(IF(H6=VLOOKUP(C6,'Valeurs Règlement Campagne'!$A$4:$AB$7,20,FALSE),VLOOKUP(C6,'Valeurs Règlement Campagne'!$A$4:$AB$7,20,FALSE),IF(H6=VLOOKUP(C6,'Valeurs Règlement Campagne'!$A$4:$AB$7,21,FALSE),VLOOKUP(C6,'Valeurs Règlement Campagne'!$A$4:$AB$7,21,FALSE),IF(H6=VLOOKUP(C6,'Valeurs Règlement Campagne'!$A$4:$AB$7,22,FALSE),VLOOKUP(C6,'Valeurs Règlement Campagne'!$A$4:$AB$7,22,FALSE),"")))="",FALSE,IF(COUNTIFS($C$6:C6,C6,$E$6:E6,"Connues",$H$6:H6,IF(H6=VLOOKUP(C6,'Valeurs Règlement Campagne'!$A$4:$AB$7,20,FALSE),VLOOKUP(C6,'Valeurs Règlement Campagne'!$A$4:$AB$7,20,FALSE),IF(H6=VLOOKUP(C6,'Valeurs Règlement Campagne'!$A$4:$AB$7,21,FALSE),VLOOKUP(C6,'Valeurs Règlement Campagne'!$A$4:$AB$7,21,FALSE),IF(H6=VLOOKUP(C6,'Valeurs Règlement Campagne'!$A$4:$AB$7,22,FALSE),VLOOKUP(C6,'Valeurs Règlement Campagne'!$A$4:$AB$7,22,FALSE),""))))&gt;(IF(VLOOKUP(C6,'Valeurs Règlement Campagne'!$A$4:$AB$7,20,FALSE)=IF(H6=VLOOKUP(C6,'Valeurs Règlement Campagne'!$A$4:$AB$7,20,FALSE),VLOOKUP(C6,'Valeurs Règlement Campagne'!$A$4:$AB$7,20,FALSE),IF(H6=VLOOKUP(C6,'Valeurs Règlement Campagne'!$A$4:$AB$7,21,FALSE),VLOOKUP(C6,'Valeurs Règlement Campagne'!$A$4:$AB$7,21,FALSE),IF(H6=VLOOKUP(C6,'Valeurs Règlement Campagne'!$A$4:$AB$7,22,FALSE),VLOOKUP(C6,'Valeurs Règlement Campagne'!$A$4:$AB$7,22,FALSE),""))),1,0)+IF(VLOOKUP(C6,'Valeurs Règlement Campagne'!$A$4:$AB$7,21,FALSE)=IF(H6=VLOOKUP(C6,'Valeurs Règlement Campagne'!$A$4:$AB$7,20,FALSE),VLOOKUP(C6,'Valeurs Règlement Campagne'!$A$4:$AB$7,20,FALSE),IF(H6=VLOOKUP(C6,'Valeurs Règlement Campagne'!$A$4:$AB$7,21,FALSE),VLOOKUP(C6,'Valeurs Règlement Campagne'!$A$4:$AB$7,21,FALSE),IF(H6=VLOOKUP(C6,'Valeurs Règlement Campagne'!$A$4:$AB$7,22,FALSE),VLOOKUP(C6,'Valeurs Règlement Campagne'!$A$4:$AB$7,22,FALSE),""))),1,0)+IF(VLOOKUP(C6,'Valeurs Règlement Campagne'!$A$4:$AB$7,22,FALSE)=IF(H6=VLOOKUP(C6,'Valeurs Règlement Campagne'!$A$4:$AB$7,20,FALSE),VLOOKUP(C6,'Valeurs Règlement Campagne'!$A$4:$AB$7,20,FALSE),IF(H6=VLOOKUP(C6,'Valeurs Règlement Campagne'!$A$4:$AB$7,21,FALSE),VLOOKUP(C6,'Valeurs Règlement Campagne'!$A$4:$AB$7,21,FALSE),IF(H6=VLOOKUP(C6,'Valeurs Règlement Campagne'!$A$4:$AB$7,22,FALSE),VLOOKUP(C6,'Valeurs Règlement Campagne'!$A$4:$AB$7,22,FALSE),""))),1,0)),"Doublon",TRUE)))," "))))," ")</f>
        <v xml:space="preserve"> </v>
      </c>
      <c r="X6" s="101" t="str" cm="1">
        <f t="array" ref="X6">IFERROR(IF(OR(C6="",C6=" ")," ",IF(NOT(ISNUMBER(I6))," ",IF(E6="Inconnues",AND(I6&gt;=P6,I6&lt;=R6),IF(E6="Connues",IF('Valeurs Règlement Campagne'!$L$14="OUI",IF(IF(ABS(I6-VLOOKUP(C6,'Valeurs Règlement Campagne'!$A$4:$AB$7,23,FALSE))&lt;=2,VLOOKUP(C6,'Valeurs Règlement Campagne'!$A$4:$AB$7,23,FALSE),IF(ABS(I6-VLOOKUP(C6,'Valeurs Règlement Campagne'!$A$4:$AB$7,24,FALSE))&lt;=2,VLOOKUP(C6,'Valeurs Règlement Campagne'!$A$4:$AB$7,24,FALSE),IF(ABS(I6-VLOOKUP(C6,'Valeurs Règlement Campagne'!$A$4:$AB$7,25,FALSE))&lt;=2,VLOOKUP(C6,'Valeurs Règlement Campagne'!$A$4:$AB$7,25,FALSE),"")))="",FALSE,IF(COUNTIFS($C$6:C6,C6,$E$6:E6,"Connues",$I$6:I6,"&gt;="&amp;(IF(ABS(I6-VLOOKUP(C6,'Valeurs Règlement Campagne'!$A$4:$AB$7,23,FALSE))&lt;=2,VLOOKUP(C6,'Valeurs Règlement Campagne'!$A$4:$AB$7,23,FALSE),IF(ABS(I6-VLOOKUP(C6,'Valeurs Règlement Campagne'!$A$4:$AB$7,24,FALSE))&lt;=2,VLOOKUP(C6,'Valeurs Règlement Campagne'!$A$4:$AB$7,24,FALSE),IF(ABS(I6-VLOOKUP(C6,'Valeurs Règlement Campagne'!$A$4:$AB$7,25,FALSE))&lt;=2,VLOOKUP(C6,'Valeurs Règlement Campagne'!$A$4:$AB$7,25,FALSE),"")))-2),$I$6:I6,"&lt;="&amp;(IF(ABS(I6-VLOOKUP(C6,'Valeurs Règlement Campagne'!$A$4:$AB$7,23,FALSE))&lt;=2,VLOOKUP(C6,'Valeurs Règlement Campagne'!$A$4:$AB$7,23,FALSE),IF(ABS(I6-VLOOKUP(C6,'Valeurs Règlement Campagne'!$A$4:$AB$7,24,FALSE))&lt;=2,VLOOKUP(C6,'Valeurs Règlement Campagne'!$A$4:$AB$7,24,FALSE),IF(ABS(I6-VLOOKUP(C6,'Valeurs Règlement Campagne'!$A$4:$AB$7,25,FALSE))&lt;=2,VLOOKUP(C6,'Valeurs Règlement Campagne'!$A$4:$AB$7,25,FALSE),"")))+2))&gt;(IF(VLOOKUP(C6,'Valeurs Règlement Campagne'!$A$4:$AB$7,23,FALSE)=IF(ABS(I6-VLOOKUP(C6,'Valeurs Règlement Campagne'!$A$4:$AB$7,23,FALSE))&lt;=2,VLOOKUP(C6,'Valeurs Règlement Campagne'!$A$4:$AB$7,23,FALSE),IF(ABS(I6-VLOOKUP(C6,'Valeurs Règlement Campagne'!$A$4:$AB$7,24,FALSE))&lt;=2,VLOOKUP(C6,'Valeurs Règlement Campagne'!$A$4:$AB$7,24,FALSE),IF(ABS(I6-VLOOKUP(C6,'Valeurs Règlement Campagne'!$A$4:$AB$7,25,FALSE))&lt;=2,VLOOKUP(C6,'Valeurs Règlement Campagne'!$A$4:$AB$7,25,FALSE),""))),1,0)+IF(VLOOKUP(C6,'Valeurs Règlement Campagne'!$A$4:$AB$7,24,FALSE)=IF(ABS(I6-VLOOKUP(C6,'Valeurs Règlement Campagne'!$A$4:$AB$7,23,FALSE))&lt;=2,VLOOKUP(C6,'Valeurs Règlement Campagne'!$A$4:$AB$7,23,FALSE),IF(ABS(I6-VLOOKUP(C6,'Valeurs Règlement Campagne'!$A$4:$AB$7,24,FALSE))&lt;=2,VLOOKUP(C6,'Valeurs Règlement Campagne'!$A$4:$AB$7,24,FALSE),IF(ABS(I6-VLOOKUP(C6,'Valeurs Règlement Campagne'!$A$4:$AB$7,25,FALSE))&lt;=2,VLOOKUP(C6,'Valeurs Règlement Campagne'!$A$4:$AB$7,25,FALSE),""))),1,0)+IF(VLOOKUP(C6,'Valeurs Règlement Campagne'!$A$4:$AB$7,25,FALSE)=IF(ABS(I6-VLOOKUP(C6,'Valeurs Règlement Campagne'!$A$4:$AB$7,23,FALSE))&lt;=2,VLOOKUP(C6,'Valeurs Règlement Campagne'!$A$4:$AB$7,23,FALSE),IF(ABS(I6-VLOOKUP(C6,'Valeurs Règlement Campagne'!$A$4:$AB$7,24,FALSE))&lt;=2,VLOOKUP(C6,'Valeurs Règlement Campagne'!$A$4:$AB$7,24,FALSE),IF(ABS(I6-VLOOKUP(C6,'Valeurs Règlement Campagne'!$A$4:$AB$7,25,FALSE))&lt;=2,VLOOKUP(C6,'Valeurs Règlement Campagne'!$A$4:$AB$7,25,FALSE),""))),1,0)),"Doublon",TRUE)),IF(IF(I6=VLOOKUP(C6,'Valeurs Règlement Campagne'!$A$4:$AB$7,23,FALSE),VLOOKUP(C6,'Valeurs Règlement Campagne'!$A$4:$AB$7,23,FALSE),IF(I6=VLOOKUP(C6,'Valeurs Règlement Campagne'!$A$4:$AB$7,24,FALSE),VLOOKUP(C6,'Valeurs Règlement Campagne'!$A$4:$AB$7,24,FALSE),IF(I6=VLOOKUP(C6,'Valeurs Règlement Campagne'!$A$4:$AB$7,25,FALSE),VLOOKUP(C6,'Valeurs Règlement Campagne'!$A$4:$AB$7,25,FALSE),"")))="",FALSE,IF(COUNTIFS($C$6:C6,C6,$E$6:E6,"Connues",$I$6:I6,IF(I6=VLOOKUP(C6,'Valeurs Règlement Campagne'!$A$4:$AB$7,23,FALSE),VLOOKUP(C6,'Valeurs Règlement Campagne'!$A$4:$AB$7,23,FALSE),IF(I6=VLOOKUP(C6,'Valeurs Règlement Campagne'!$A$4:$AB$7,24,FALSE),VLOOKUP(C6,'Valeurs Règlement Campagne'!$A$4:$AB$7,24,FALSE),IF(I6=VLOOKUP(C6,'Valeurs Règlement Campagne'!$A$4:$AB$7,25,FALSE),VLOOKUP(C6,'Valeurs Règlement Campagne'!$A$4:$AB$7,25,FALSE),""))))&gt;(IF(VLOOKUP(C6,'Valeurs Règlement Campagne'!$A$4:$AB$7,23,FALSE)=IF(I6=VLOOKUP(C6,'Valeurs Règlement Campagne'!$A$4:$AB$7,23,FALSE),VLOOKUP(C6,'Valeurs Règlement Campagne'!$A$4:$AB$7,23,FALSE),IF(I6=VLOOKUP(C6,'Valeurs Règlement Campagne'!$A$4:$AB$7,24,FALSE),VLOOKUP(C6,'Valeurs Règlement Campagne'!$A$4:$AB$7,24,FALSE),IF(I6=VLOOKUP(C6,'Valeurs Règlement Campagne'!$A$4:$AB$7,25,FALSE),VLOOKUP(C6,'Valeurs Règlement Campagne'!$A$4:$AB$7,25,FALSE),""))),1,0)+IF(VLOOKUP(C6,'Valeurs Règlement Campagne'!$A$4:$AB$7,24,FALSE)=IF(I6=VLOOKUP(C6,'Valeurs Règlement Campagne'!$A$4:$AB$7,23,FALSE),VLOOKUP(C6,'Valeurs Règlement Campagne'!$A$4:$AB$7,23,FALSE),IF(I6=VLOOKUP(C6,'Valeurs Règlement Campagne'!$A$4:$AB$7,24,FALSE),VLOOKUP(C6,'Valeurs Règlement Campagne'!$A$4:$AB$7,24,FALSE),IF(I6=VLOOKUP(C6,'Valeurs Règlement Campagne'!$A$4:$AB$7,25,FALSE),VLOOKUP(C6,'Valeurs Règlement Campagne'!$A$4:$AB$7,25,FALSE),""))),1,0)+IF(VLOOKUP(C6,'Valeurs Règlement Campagne'!$A$4:$AB$7,25,FALSE)=IF(I6=VLOOKUP(C6,'Valeurs Règlement Campagne'!$A$4:$AB$7,23,FALSE),VLOOKUP(C6,'Valeurs Règlement Campagne'!$A$4:$AB$7,23,FALSE),IF(I6=VLOOKUP(C6,'Valeurs Règlement Campagne'!$A$4:$AB$7,24,FALSE),VLOOKUP(C6,'Valeurs Règlement Campagne'!$A$4:$AB$7,24,FALSE),IF(I6=VLOOKUP(C6,'Valeurs Règlement Campagne'!$A$4:$AB$7,25,FALSE),VLOOKUP(C6,'Valeurs Règlement Campagne'!$A$4:$AB$7,25,FALSE),""))),1,0)),"Doublon",TRUE)))," "))))," ")</f>
        <v xml:space="preserve"> </v>
      </c>
      <c r="Y6" s="141" t="str" cm="1">
        <f t="array" ref="Y6">IFERROR(IF(OR(C6="",C6=" ")," ",IF(NOT(ISNUMBER(J6))," ",IF(E6="Inconnues",AND(J6&gt;=S6,J6&lt;=T6),IF(E6="Connues",IF('Valeurs Règlement Campagne'!$L$14="OUI",IF(IF(ABS(J6-VLOOKUP(C6,'Valeurs Règlement Campagne'!$A$4:$AB$7,26,FALSE))&lt;=2,VLOOKUP(C6,'Valeurs Règlement Campagne'!$A$4:$AB$7,26,FALSE),IF(ABS(J6-VLOOKUP(C6,'Valeurs Règlement Campagne'!$A$4:$AB$7,27,FALSE))&lt;=2,VLOOKUP(C6,'Valeurs Règlement Campagne'!$A$4:$AB$7,27,FALSE),IF(ABS(J6-VLOOKUP(C6,'Valeurs Règlement Campagne'!$A$4:$AB$7,28,FALSE))&lt;=2,VLOOKUP(C6,'Valeurs Règlement Campagne'!$A$4:$AB$7,28,FALSE),"")))="",FALSE,IF(COUNTIFS($C$6:C6,C6,$E$6:E6,"Connues",$J$6:J6,"&gt;="&amp;(IF(ABS(J6-VLOOKUP(C6,'Valeurs Règlement Campagne'!$A$4:$AB$7,26,FALSE))&lt;=2,VLOOKUP(C6,'Valeurs Règlement Campagne'!$A$4:$AB$7,26,FALSE),IF(ABS(J6-VLOOKUP(C6,'Valeurs Règlement Campagne'!$A$4:$AB$7,27,FALSE))&lt;=2,VLOOKUP(C6,'Valeurs Règlement Campagne'!$A$4:$AB$7,27,FALSE),IF(ABS(J6-VLOOKUP(C6,'Valeurs Règlement Campagne'!$A$4:$AB$7,28,FALSE))&lt;=2,VLOOKUP(C6,'Valeurs Règlement Campagne'!$A$4:$AB$7,28,FALSE),"")))-2),$J$6:J6,"&lt;="&amp;(IF(ABS(J6-VLOOKUP(C6,'Valeurs Règlement Campagne'!$A$4:$AB$7,26,FALSE))&lt;=2,VLOOKUP(C6,'Valeurs Règlement Campagne'!$A$4:$AB$7,26,FALSE),IF(ABS(J6-VLOOKUP(C6,'Valeurs Règlement Campagne'!$A$4:$AB$7,27,FALSE))&lt;=2,VLOOKUP(C6,'Valeurs Règlement Campagne'!$A$4:$AB$7,27,FALSE),IF(ABS(J6-VLOOKUP(C6,'Valeurs Règlement Campagne'!$A$4:$AB$7,28,FALSE))&lt;=2,VLOOKUP(C6,'Valeurs Règlement Campagne'!$A$4:$AB$7,28,FALSE),"")))+2))&gt;(IF(VLOOKUP(C6,'Valeurs Règlement Campagne'!$A$4:$AB$7,26,FALSE)=IF(ABS(J6-VLOOKUP(C6,'Valeurs Règlement Campagne'!$A$4:$AB$7,26,FALSE))&lt;=2,VLOOKUP(C6,'Valeurs Règlement Campagne'!$A$4:$AB$7,26,FALSE),IF(ABS(J6-VLOOKUP(C6,'Valeurs Règlement Campagne'!$A$4:$AB$7,27,FALSE))&lt;=2,VLOOKUP(C6,'Valeurs Règlement Campagne'!$A$4:$AB$7,27,FALSE),IF(ABS(J6-VLOOKUP(C6,'Valeurs Règlement Campagne'!$A$4:$AB$7,28,FALSE))&lt;=2,VLOOKUP(C6,'Valeurs Règlement Campagne'!$A$4:$AB$7,28,FALSE),""))),1,0)+IF(VLOOKUP(C6,'Valeurs Règlement Campagne'!$A$4:$AB$7,27,FALSE)=IF(ABS(J6-VLOOKUP(C6,'Valeurs Règlement Campagne'!$A$4:$AB$7,26,FALSE))&lt;=2,VLOOKUP(C6,'Valeurs Règlement Campagne'!$A$4:$AB$7,26,FALSE),IF(ABS(J6-VLOOKUP(C6,'Valeurs Règlement Campagne'!$A$4:$AB$7,27,FALSE))&lt;=2,VLOOKUP(C6,'Valeurs Règlement Campagne'!$A$4:$AB$7,27,FALSE),IF(ABS(J6-VLOOKUP(C6,'Valeurs Règlement Campagne'!$A$4:$AB$7,28,FALSE))&lt;=2,VLOOKUP(C6,'Valeurs Règlement Campagne'!$A$4:$AB$7,28,FALSE),""))),1,0)+IF(VLOOKUP(C6,'Valeurs Règlement Campagne'!$A$4:$AB$7,28,FALSE)=IF(ABS(J6-VLOOKUP(C6,'Valeurs Règlement Campagne'!$A$4:$AB$7,26,FALSE))&lt;=2,VLOOKUP(C6,'Valeurs Règlement Campagne'!$A$4:$AB$7,26,FALSE),IF(ABS(J6-VLOOKUP(C6,'Valeurs Règlement Campagne'!$A$4:$AB$7,27,FALSE))&lt;=2,VLOOKUP(C6,'Valeurs Règlement Campagne'!$A$4:$AB$7,27,FALSE),IF(ABS(J6-VLOOKUP(C6,'Valeurs Règlement Campagne'!$A$4:$AB$7,28,FALSE))&lt;=2,VLOOKUP(C6,'Valeurs Règlement Campagne'!$A$4:$AB$7,28,FALSE),""))),1,0)),"Doublon",TRUE)),IF(IF(J6=VLOOKUP(C6,'Valeurs Règlement Campagne'!$A$4:$AB$7,26,FALSE),VLOOKUP(C6,'Valeurs Règlement Campagne'!$A$4:$AB$7,26,FALSE),IF(J6=VLOOKUP(C6,'Valeurs Règlement Campagne'!$A$4:$AB$7,27,FALSE),VLOOKUP(C6,'Valeurs Règlement Campagne'!$A$4:$AB$7,27,FALSE),IF(J6=VLOOKUP(C6,'Valeurs Règlement Campagne'!$A$4:$AB$7,28,FALSE),VLOOKUP(C6,'Valeurs Règlement Campagne'!$A$4:$AB$7,28,FALSE),"")))="",FALSE,IF(COUNTIFS($C$6:C6,C6,$E$6:E6,"Connues",$J$6:J6,IF(J6=VLOOKUP(C6,'Valeurs Règlement Campagne'!$A$4:$AB$7,26,FALSE),VLOOKUP(C6,'Valeurs Règlement Campagne'!$A$4:$AB$7,26,FALSE),IF(J6=VLOOKUP(C6,'Valeurs Règlement Campagne'!$A$4:$AB$7,27,FALSE),VLOOKUP(C6,'Valeurs Règlement Campagne'!$A$4:$AB$7,27,FALSE),IF(J6=VLOOKUP(C6,'Valeurs Règlement Campagne'!$A$4:$AB$7,28,FALSE),VLOOKUP(C6,'Valeurs Règlement Campagne'!$A$4:$AB$7,28,FALSE),""))))&gt;(IF(VLOOKUP(C6,'Valeurs Règlement Campagne'!$A$4:$AB$7,26,FALSE)=IF(J6=VLOOKUP(C6,'Valeurs Règlement Campagne'!$A$4:$AB$7,26,FALSE),VLOOKUP(C6,'Valeurs Règlement Campagne'!$A$4:$AB$7,26,FALSE),IF(J6=VLOOKUP(C6,'Valeurs Règlement Campagne'!$A$4:$AB$7,27,FALSE),VLOOKUP(C6,'Valeurs Règlement Campagne'!$A$4:$AB$7,27,FALSE),IF(J6=VLOOKUP(C6,'Valeurs Règlement Campagne'!$A$4:$AB$7,28,FALSE),VLOOKUP(C6,'Valeurs Règlement Campagne'!$A$4:$AB$7,28,FALSE),""))),1,0)+IF(VLOOKUP(C6,'Valeurs Règlement Campagne'!$A$4:$AB$7,27,FALSE)=IF(J6=VLOOKUP(C6,'Valeurs Règlement Campagne'!$A$4:$AB$7,26,FALSE),VLOOKUP(C6,'Valeurs Règlement Campagne'!$A$4:$AB$7,26,FALSE),IF(J6=VLOOKUP(C6,'Valeurs Règlement Campagne'!$A$4:$AB$7,27,FALSE),VLOOKUP(C6,'Valeurs Règlement Campagne'!$A$4:$AB$7,27,FALSE),IF(J6=VLOOKUP(C6,'Valeurs Règlement Campagne'!$A$4:$AB$7,28,FALSE),VLOOKUP(C6,'Valeurs Règlement Campagne'!$A$4:$AB$7,28,FALSE),""))),1,0)+IF(VLOOKUP(C6,'Valeurs Règlement Campagne'!$A$4:$AB$7,28,FALSE)=IF(J6=VLOOKUP(C6,'Valeurs Règlement Campagne'!$A$4:$AB$7,26,FALSE),VLOOKUP(C6,'Valeurs Règlement Campagne'!$A$4:$AB$7,26,FALSE),IF(J6=VLOOKUP(C6,'Valeurs Règlement Campagne'!$A$4:$AB$7,27,FALSE),VLOOKUP(C6,'Valeurs Règlement Campagne'!$A$4:$AB$7,27,FALSE),IF(J6=VLOOKUP(C6,'Valeurs Règlement Campagne'!$A$4:$AB$7,28,FALSE),VLOOKUP(C6,'Valeurs Règlement Campagne'!$A$4:$AB$7,28,FALSE),""))),1,0)),"Doublon",TRUE)))," "))))," ")</f>
        <v xml:space="preserve"> </v>
      </c>
      <c r="Z6" s="269" t="str">
        <f t="shared" ref="Z6:Z29" si="3">IFERROR(IF(OR(NOT(ISNUMBER(F6)),NOT(ISNUMBER(G6)))," ",IF(OR(U6="Doublon",V6="Doublon"),"Doublon",IF(F6&gt;=G6,IF(AND(U6=TRUE,V6=TRUE),"ok","faux"),"faux")))," ")</f>
        <v xml:space="preserve"> </v>
      </c>
      <c r="AA6" s="270"/>
      <c r="AB6" s="270" t="str">
        <f t="shared" si="0"/>
        <v xml:space="preserve"> </v>
      </c>
      <c r="AC6" s="270"/>
      <c r="AD6" s="270" t="str">
        <f t="shared" si="1"/>
        <v xml:space="preserve"> </v>
      </c>
      <c r="AE6" s="270"/>
      <c r="AF6" s="270" t="str">
        <f t="shared" ref="AF6:AF29" si="4">IFERROR(IF(OR(NOT(ISNUMBER(H6)),NOT(ISNUMBER(J6)))," ",IF(OR(W6="Doublon",Y6="Doublon"),"Doublon",IF(H6&gt;=J6,IF(AND(W6=TRUE,Y6=TRUE),"ok","faux"),"faux")))," ")</f>
        <v xml:space="preserve"> </v>
      </c>
      <c r="AG6" s="273"/>
      <c r="AH6" s="46" t="str">
        <f t="shared" si="2"/>
        <v/>
      </c>
      <c r="AI6" s="39">
        <f>IFERROR(IF(OR(C6="",C6=" ",NOT(ISNUMBER(F6))),0,IF(E6="Inconnues",IF(AND(F6&gt;=L6,F6&lt;=M6),0,1),IF(E6="Connues",IF('Valeurs Règlement Campagne'!$L$14="OUI",IF(IF(ABS(F6-VLOOKUP(C6,'Valeurs Règlement Campagne'!$A$4:$AB$7,14,FALSE))&lt;=2,VLOOKUP(C6,'Valeurs Règlement Campagne'!$A$4:$AB$7,14,FALSE),IF(ABS(F6-VLOOKUP(C6,'Valeurs Règlement Campagne'!$A$4:$AB$7,15,FALSE))&lt;=2,VLOOKUP(C6,'Valeurs Règlement Campagne'!$A$4:$AB$7,15,FALSE),IF(ABS(F6-VLOOKUP(C6,'Valeurs Règlement Campagne'!$A$4:$AB$7,16,FALSE))&lt;=2,VLOOKUP(C6,'Valeurs Règlement Campagne'!$A$4:$AB$7,16,FALSE),"")))="",1,IF(COUNTIFS($C$6:C6,C6,$E$6:E6,"Connues",$F$6:F6,"&gt;="&amp;(IF(ABS(F6-VLOOKUP(C6,'Valeurs Règlement Campagne'!$A$4:$AB$7,14,FALSE))&lt;=2,VLOOKUP(C6,'Valeurs Règlement Campagne'!$A$4:$AB$7,14,FALSE),IF(ABS(F6-VLOOKUP(C6,'Valeurs Règlement Campagne'!$A$4:$AB$7,15,FALSE))&lt;=2,VLOOKUP(C6,'Valeurs Règlement Campagne'!$A$4:$AB$7,15,FALSE),IF(ABS(F6-VLOOKUP(C6,'Valeurs Règlement Campagne'!$A$4:$AB$7,16,FALSE))&lt;=2,VLOOKUP(C6,'Valeurs Règlement Campagne'!$A$4:$AB$7,16,FALSE),"")))-2),$F$6:F6,"&lt;="&amp;(IF(ABS(F6-VLOOKUP(C6,'Valeurs Règlement Campagne'!$A$4:$AB$7,14,FALSE))&lt;=2,VLOOKUP(C6,'Valeurs Règlement Campagne'!$A$4:$AB$7,14,FALSE),IF(ABS(F6-VLOOKUP(C6,'Valeurs Règlement Campagne'!$A$4:$AB$7,15,FALSE))&lt;=2,VLOOKUP(C6,'Valeurs Règlement Campagne'!$A$4:$AB$7,15,FALSE),IF(ABS(F6-VLOOKUP(C6,'Valeurs Règlement Campagne'!$A$4:$AB$7,16,FALSE))&lt;=2,VLOOKUP(C6,'Valeurs Règlement Campagne'!$A$4:$AB$7,16,FALSE),"")))+2))&gt;(IF(VLOOKUP(C6,'Valeurs Règlement Campagne'!$A$4:$AB$7,14,FALSE)=IF(ABS(F6-VLOOKUP(C6,'Valeurs Règlement Campagne'!$A$4:$AB$7,14,FALSE))&lt;=2,VLOOKUP(C6,'Valeurs Règlement Campagne'!$A$4:$AB$7,14,FALSE),IF(ABS(F6-VLOOKUP(C6,'Valeurs Règlement Campagne'!$A$4:$AB$7,15,FALSE))&lt;=2,VLOOKUP(C6,'Valeurs Règlement Campagne'!$A$4:$AB$7,15,FALSE),IF(ABS(F6-VLOOKUP(C6,'Valeurs Règlement Campagne'!$A$4:$AB$7,16,FALSE))&lt;=2,VLOOKUP(C6,'Valeurs Règlement Campagne'!$A$4:$AB$7,16,FALSE),""))),1,0)+IF(VLOOKUP(C6,'Valeurs Règlement Campagne'!$A$4:$AB$7,15,FALSE)=IF(ABS(F6-VLOOKUP(C6,'Valeurs Règlement Campagne'!$A$4:$AB$7,14,FALSE))&lt;=2,VLOOKUP(C6,'Valeurs Règlement Campagne'!$A$4:$AB$7,14,FALSE),IF(ABS(F6-VLOOKUP(C6,'Valeurs Règlement Campagne'!$A$4:$AB$7,15,FALSE))&lt;=2,VLOOKUP(C6,'Valeurs Règlement Campagne'!$A$4:$AB$7,15,FALSE),IF(ABS(F6-VLOOKUP(C6,'Valeurs Règlement Campagne'!$A$4:$AB$7,16,FALSE))&lt;=2,VLOOKUP(C6,'Valeurs Règlement Campagne'!$A$4:$AB$7,16,FALSE),""))),1,0)+IF(VLOOKUP(C6,'Valeurs Règlement Campagne'!$A$4:$AB$7,16,FALSE)=IF(ABS(F6-VLOOKUP(C6,'Valeurs Règlement Campagne'!$A$4:$AB$7,14,FALSE))&lt;=2,VLOOKUP(C6,'Valeurs Règlement Campagne'!$A$4:$AB$7,14,FALSE),IF(ABS(F6-VLOOKUP(C6,'Valeurs Règlement Campagne'!$A$4:$AB$7,15,FALSE))&lt;=2,VLOOKUP(C6,'Valeurs Règlement Campagne'!$A$4:$AB$7,15,FALSE),IF(ABS(F6-VLOOKUP(C6,'Valeurs Règlement Campagne'!$A$4:$AB$7,16,FALSE))&lt;=2,VLOOKUP(C6,'Valeurs Règlement Campagne'!$A$4:$AB$7,16,FALSE),""))),1,0)),1,0)),IF(IF(F6=VLOOKUP(C6,'Valeurs Règlement Campagne'!$A$4:$AB$7,14,FALSE),VLOOKUP(C6,'Valeurs Règlement Campagne'!$A$4:$AB$7,14,FALSE),IF(F6=VLOOKUP(C6,'Valeurs Règlement Campagne'!$A$4:$AB$7,15,FALSE),VLOOKUP(C6,'Valeurs Règlement Campagne'!$A$4:$AB$7,15,FALSE),IF(F6=VLOOKUP(C6,'Valeurs Règlement Campagne'!$A$4:$AB$7,16,FALSE),VLOOKUP(C6,'Valeurs Règlement Campagne'!$A$4:$AB$7,16,FALSE),"")))="",1,IF(COUNTIFS($C$6:C6,C6,$E$6:E6,"Connues",$F$6:F6,IF(F6=VLOOKUP(C6,'Valeurs Règlement Campagne'!$A$4:$AB$7,14,FALSE),VLOOKUP(C6,'Valeurs Règlement Campagne'!$A$4:$AB$7,14,FALSE),IF(F6=VLOOKUP(C6,'Valeurs Règlement Campagne'!$A$4:$AB$7,15,FALSE),VLOOKUP(C6,'Valeurs Règlement Campagne'!$A$4:$AB$7,15,FALSE),IF(F6=VLOOKUP(C6,'Valeurs Règlement Campagne'!$A$4:$AB$7,16,FALSE),VLOOKUP(C6,'Valeurs Règlement Campagne'!$A$4:$AB$7,16,FALSE),""))))&gt;(IF(VLOOKUP(C6,'Valeurs Règlement Campagne'!$A$4:$AB$7,14,FALSE)=IF(F6=VLOOKUP(C6,'Valeurs Règlement Campagne'!$A$4:$AB$7,14,FALSE),VLOOKUP(C6,'Valeurs Règlement Campagne'!$A$4:$AB$7,14,FALSE),IF(F6=VLOOKUP(C6,'Valeurs Règlement Campagne'!$A$4:$AB$7,15,FALSE),VLOOKUP(C6,'Valeurs Règlement Campagne'!$A$4:$AB$7,15,FALSE),IF(F6=VLOOKUP(C6,'Valeurs Règlement Campagne'!$A$4:$AB$7,16,FALSE),VLOOKUP(C6,'Valeurs Règlement Campagne'!$A$4:$AB$7,16,FALSE),""))),1,0)+IF(VLOOKUP(C6,'Valeurs Règlement Campagne'!$A$4:$AB$7,15,FALSE)=IF(F6=VLOOKUP(C6,'Valeurs Règlement Campagne'!$A$4:$AB$7,14,FALSE),VLOOKUP(C6,'Valeurs Règlement Campagne'!$A$4:$AB$7,14,FALSE),IF(F6=VLOOKUP(C6,'Valeurs Règlement Campagne'!$A$4:$AB$7,15,FALSE),VLOOKUP(C6,'Valeurs Règlement Campagne'!$A$4:$AB$7,15,FALSE),IF(F6=VLOOKUP(C6,'Valeurs Règlement Campagne'!$A$4:$AB$7,16,FALSE),VLOOKUP(C6,'Valeurs Règlement Campagne'!$A$4:$AB$7,16,FALSE),""))),1,0)+IF(VLOOKUP(C6,'Valeurs Règlement Campagne'!$A$4:$AB$7,16,FALSE)=IF(F6=VLOOKUP(C6,'Valeurs Règlement Campagne'!$A$4:$AB$7,14,FALSE),VLOOKUP(C6,'Valeurs Règlement Campagne'!$A$4:$AB$7,14,FALSE),IF(F6=VLOOKUP(C6,'Valeurs Règlement Campagne'!$A$4:$AB$7,15,FALSE),VLOOKUP(C6,'Valeurs Règlement Campagne'!$A$4:$AB$7,15,FALSE),IF(F6=VLOOKUP(C6,'Valeurs Règlement Campagne'!$A$4:$AB$7,16,FALSE),VLOOKUP(C6,'Valeurs Règlement Campagne'!$A$4:$AB$7,16,FALSE),""))),1,0)),1,0))),0))),0)</f>
        <v>0</v>
      </c>
      <c r="AJ6" s="39">
        <f>IFERROR(IF(OR(C6="",C6=" ",NOT(ISNUMBER(G6))),0,IF(E6="Inconnues",IF(AND(G6&gt;=N6,G6&lt;=O6),0,1),IF(E6="Connues",IF('Valeurs Règlement Campagne'!$L$14="OUI",IF(IF(ABS(G6-VLOOKUP(C6,'Valeurs Règlement Campagne'!$A$4:$AB$7,17,FALSE))&lt;=2,VLOOKUP(C6,'Valeurs Règlement Campagne'!$A$4:$AB$7,17,FALSE),IF(ABS(G6-VLOOKUP(C6,'Valeurs Règlement Campagne'!$A$4:$AB$7,18,FALSE))&lt;=2,VLOOKUP(C6,'Valeurs Règlement Campagne'!$A$4:$AB$7,18,FALSE),IF(ABS(G6-VLOOKUP(C6,'Valeurs Règlement Campagne'!$A$4:$AB$7,19,FALSE))&lt;=2,VLOOKUP(C6,'Valeurs Règlement Campagne'!$A$4:$AB$7,19,FALSE),"")))="",1,IF(COUNTIFS($C$6:C6,C6,$E$6:E6,"Connues",$G$6:G6,"&gt;="&amp;(IF(ABS(G6-VLOOKUP(C6,'Valeurs Règlement Campagne'!$A$4:$AB$7,17,FALSE))&lt;=2,VLOOKUP(C6,'Valeurs Règlement Campagne'!$A$4:$AB$7,17,FALSE),IF(ABS(G6-VLOOKUP(C6,'Valeurs Règlement Campagne'!$A$4:$AB$7,18,FALSE))&lt;=2,VLOOKUP(C6,'Valeurs Règlement Campagne'!$A$4:$AB$7,18,FALSE),IF(ABS(G6-VLOOKUP(C6,'Valeurs Règlement Campagne'!$A$4:$AB$7,19,FALSE))&lt;=2,VLOOKUP(C6,'Valeurs Règlement Campagne'!$A$4:$AB$7,19,FALSE),"")))-2),$G$6:G6,"&lt;="&amp;(IF(ABS(G6-VLOOKUP(C6,'Valeurs Règlement Campagne'!$A$4:$AB$7,17,FALSE))&lt;=2,VLOOKUP(C6,'Valeurs Règlement Campagne'!$A$4:$AB$7,17,FALSE),IF(ABS(G6-VLOOKUP(C6,'Valeurs Règlement Campagne'!$A$4:$AB$7,18,FALSE))&lt;=2,VLOOKUP(C6,'Valeurs Règlement Campagne'!$A$4:$AB$7,18,FALSE),IF(ABS(G6-VLOOKUP(C6,'Valeurs Règlement Campagne'!$A$4:$AB$7,19,FALSE))&lt;=2,VLOOKUP(C6,'Valeurs Règlement Campagne'!$A$4:$AB$7,19,FALSE),"")))+2))&gt;(IF(VLOOKUP(C6,'Valeurs Règlement Campagne'!$A$4:$AB$7,17,FALSE)=IF(ABS(G6-VLOOKUP(C6,'Valeurs Règlement Campagne'!$A$4:$AB$7,17,FALSE))&lt;=2,VLOOKUP(C6,'Valeurs Règlement Campagne'!$A$4:$AB$7,17,FALSE),IF(ABS(G6-VLOOKUP(C6,'Valeurs Règlement Campagne'!$A$4:$AB$7,18,FALSE))&lt;=2,VLOOKUP(C6,'Valeurs Règlement Campagne'!$A$4:$AB$7,18,FALSE),IF(ABS(G6-VLOOKUP(C6,'Valeurs Règlement Campagne'!$A$4:$AB$7,19,FALSE))&lt;=2,VLOOKUP(C6,'Valeurs Règlement Campagne'!$A$4:$AB$7,19,FALSE),""))),1,0)+IF(VLOOKUP(C6,'Valeurs Règlement Campagne'!$A$4:$AB$7,18,FALSE)=IF(ABS(G6-VLOOKUP(C6,'Valeurs Règlement Campagne'!$A$4:$AB$7,17,FALSE))&lt;=2,VLOOKUP(C6,'Valeurs Règlement Campagne'!$A$4:$AB$7,17,FALSE),IF(ABS(G6-VLOOKUP(C6,'Valeurs Règlement Campagne'!$A$4:$AB$7,18,FALSE))&lt;=2,VLOOKUP(C6,'Valeurs Règlement Campagne'!$A$4:$AB$7,18,FALSE),IF(ABS(G6-VLOOKUP(C6,'Valeurs Règlement Campagne'!$A$4:$AB$7,19,FALSE))&lt;=2,VLOOKUP(C6,'Valeurs Règlement Campagne'!$A$4:$AB$7,19,FALSE),""))),1,0)+IF(VLOOKUP(C6,'Valeurs Règlement Campagne'!$A$4:$AB$7,19,FALSE)=IF(ABS(G6-VLOOKUP(C6,'Valeurs Règlement Campagne'!$A$4:$AB$7,17,FALSE))&lt;=2,VLOOKUP(C6,'Valeurs Règlement Campagne'!$A$4:$AB$7,17,FALSE),IF(ABS(G6-VLOOKUP(C6,'Valeurs Règlement Campagne'!$A$4:$AB$7,18,FALSE))&lt;=2,VLOOKUP(C6,'Valeurs Règlement Campagne'!$A$4:$AB$7,18,FALSE),IF(ABS(G6-VLOOKUP(C6,'Valeurs Règlement Campagne'!$A$4:$AB$7,19,FALSE))&lt;=2,VLOOKUP(C6,'Valeurs Règlement Campagne'!$A$4:$AB$7,19,FALSE),""))),1,0)),1,0)),IF(IF(G6=VLOOKUP(C6,'Valeurs Règlement Campagne'!$A$4:$AB$7,17,FALSE),VLOOKUP(C6,'Valeurs Règlement Campagne'!$A$4:$AB$7,17,FALSE),IF(G6=VLOOKUP(C6,'Valeurs Règlement Campagne'!$A$4:$AB$7,18,FALSE),VLOOKUP(C6,'Valeurs Règlement Campagne'!$A$4:$AB$7,18,FALSE),IF(G6=VLOOKUP(C6,'Valeurs Règlement Campagne'!$A$4:$AB$7,19,FALSE),VLOOKUP(C6,'Valeurs Règlement Campagne'!$A$4:$AB$7,19,FALSE),"")))="",1,IF(COUNTIFS($C$6:C6,C6,$E$6:E6,"Connues",$G$6:G6,IF(G6=VLOOKUP(C6,'Valeurs Règlement Campagne'!$A$4:$AB$7,17,FALSE),VLOOKUP(C6,'Valeurs Règlement Campagne'!$A$4:$AB$7,17,FALSE),IF(G6=VLOOKUP(C6,'Valeurs Règlement Campagne'!$A$4:$AB$7,18,FALSE),VLOOKUP(C6,'Valeurs Règlement Campagne'!$A$4:$AB$7,18,FALSE),IF(G6=VLOOKUP(C6,'Valeurs Règlement Campagne'!$A$4:$AB$7,19,FALSE),VLOOKUP(C6,'Valeurs Règlement Campagne'!$A$4:$AB$7,19,FALSE),""))))&gt;(IF(VLOOKUP(C6,'Valeurs Règlement Campagne'!$A$4:$AB$7,17,FALSE)=IF(G6=VLOOKUP(C6,'Valeurs Règlement Campagne'!$A$4:$AB$7,17,FALSE),VLOOKUP(C6,'Valeurs Règlement Campagne'!$A$4:$AB$7,17,FALSE),IF(G6=VLOOKUP(C6,'Valeurs Règlement Campagne'!$A$4:$AB$7,18,FALSE),VLOOKUP(C6,'Valeurs Règlement Campagne'!$A$4:$AB$7,18,FALSE),IF(G6=VLOOKUP(C6,'Valeurs Règlement Campagne'!$A$4:$AB$7,19,FALSE),VLOOKUP(C6,'Valeurs Règlement Campagne'!$A$4:$AB$7,19,FALSE),""))),1,0)+IF(VLOOKUP(C6,'Valeurs Règlement Campagne'!$A$4:$AB$7,18,FALSE)=IF(G6=VLOOKUP(C6,'Valeurs Règlement Campagne'!$A$4:$AB$7,17,FALSE),VLOOKUP(C6,'Valeurs Règlement Campagne'!$A$4:$AB$7,17,FALSE),IF(G6=VLOOKUP(C6,'Valeurs Règlement Campagne'!$A$4:$AB$7,18,FALSE),VLOOKUP(C6,'Valeurs Règlement Campagne'!$A$4:$AB$7,18,FALSE),IF(G6=VLOOKUP(C6,'Valeurs Règlement Campagne'!$A$4:$AB$7,19,FALSE),VLOOKUP(C6,'Valeurs Règlement Campagne'!$A$4:$AB$7,19,FALSE),""))),1,0)+IF(VLOOKUP(C6,'Valeurs Règlement Campagne'!$A$4:$AB$7,19,FALSE)=IF(G6=VLOOKUP(C6,'Valeurs Règlement Campagne'!$A$4:$AB$7,17,FALSE),VLOOKUP(C6,'Valeurs Règlement Campagne'!$A$4:$AB$7,17,FALSE),IF(G6=VLOOKUP(C6,'Valeurs Règlement Campagne'!$A$4:$AB$7,18,FALSE),VLOOKUP(C6,'Valeurs Règlement Campagne'!$A$4:$AB$7,18,FALSE),IF(G6=VLOOKUP(C6,'Valeurs Règlement Campagne'!$A$4:$AB$7,19,FALSE),VLOOKUP(C6,'Valeurs Règlement Campagne'!$A$4:$AB$7,19,FALSE),""))),1,0)),1,0))),0))),0)</f>
        <v>0</v>
      </c>
      <c r="AK6" s="39">
        <f>IFERROR(IF(OR(C6="",C6=" ",NOT(ISNUMBER(H6))),0,IF(E6="Inconnues",IF(AND(H6&gt;=P6,H6&lt;=Q6),0,1),IF(E6="Connues",IF('Valeurs Règlement Campagne'!$L$14="OUI",IF(IF(ABS(H6-VLOOKUP(C6,'Valeurs Règlement Campagne'!$A$4:$AB$7,20,FALSE))&lt;=2,VLOOKUP(C6,'Valeurs Règlement Campagne'!$A$4:$AB$7,20,FALSE),IF(ABS(H6-VLOOKUP(C6,'Valeurs Règlement Campagne'!$A$4:$AB$7,21,FALSE))&lt;=2,VLOOKUP(C6,'Valeurs Règlement Campagne'!$A$4:$AB$7,21,FALSE),IF(ABS(H6-VLOOKUP(C6,'Valeurs Règlement Campagne'!$A$4:$AB$7,22,FALSE))&lt;=2,VLOOKUP(C6,'Valeurs Règlement Campagne'!$A$4:$AB$7,22,FALSE),"")))="",1,IF(COUNTIFS($C$6:C6,C6,$E$6:E6,"Connues",$H$6:H6,"&gt;="&amp;(IF(ABS(H6-VLOOKUP(C6,'Valeurs Règlement Campagne'!$A$4:$AB$7,20,FALSE))&lt;=2,VLOOKUP(C6,'Valeurs Règlement Campagne'!$A$4:$AB$7,20,FALSE),IF(ABS(H6-VLOOKUP(C6,'Valeurs Règlement Campagne'!$A$4:$AB$7,21,FALSE))&lt;=2,VLOOKUP(C6,'Valeurs Règlement Campagne'!$A$4:$AB$7,21,FALSE),IF(ABS(H6-VLOOKUP(C6,'Valeurs Règlement Campagne'!$A$4:$AB$7,22,FALSE))&lt;=2,VLOOKUP(C6,'Valeurs Règlement Campagne'!$A$4:$AB$7,22,FALSE),"")))-2),$H$6:H6,"&lt;="&amp;(IF(ABS(H6-VLOOKUP(C6,'Valeurs Règlement Campagne'!$A$4:$AB$7,20,FALSE))&lt;=2,VLOOKUP(C6,'Valeurs Règlement Campagne'!$A$4:$AB$7,20,FALSE),IF(ABS(H6-VLOOKUP(C6,'Valeurs Règlement Campagne'!$A$4:$AB$7,21,FALSE))&lt;=2,VLOOKUP(C6,'Valeurs Règlement Campagne'!$A$4:$AB$7,21,FALSE),IF(ABS(H6-VLOOKUP(C6,'Valeurs Règlement Campagne'!$A$4:$AB$7,22,FALSE))&lt;=2,VLOOKUP(C6,'Valeurs Règlement Campagne'!$A$4:$AB$7,22,FALSE),"")))+2))&gt;(IF(VLOOKUP(C6,'Valeurs Règlement Campagne'!$A$4:$AB$7,20,FALSE)=IF(ABS(H6-VLOOKUP(C6,'Valeurs Règlement Campagne'!$A$4:$AB$7,20,FALSE))&lt;=2,VLOOKUP(C6,'Valeurs Règlement Campagne'!$A$4:$AB$7,20,FALSE),IF(ABS(H6-VLOOKUP(C6,'Valeurs Règlement Campagne'!$A$4:$AB$7,21,FALSE))&lt;=2,VLOOKUP(C6,'Valeurs Règlement Campagne'!$A$4:$AB$7,21,FALSE),IF(ABS(H6-VLOOKUP(C6,'Valeurs Règlement Campagne'!$A$4:$AB$7,22,FALSE))&lt;=2,VLOOKUP(C6,'Valeurs Règlement Campagne'!$A$4:$AB$7,22,FALSE),""))),1,0)+IF(VLOOKUP(C6,'Valeurs Règlement Campagne'!$A$4:$AB$7,21,FALSE)=IF(ABS(H6-VLOOKUP(C6,'Valeurs Règlement Campagne'!$A$4:$AB$7,20,FALSE))&lt;=2,VLOOKUP(C6,'Valeurs Règlement Campagne'!$A$4:$AB$7,20,FALSE),IF(ABS(H6-VLOOKUP(C6,'Valeurs Règlement Campagne'!$A$4:$AB$7,21,FALSE))&lt;=2,VLOOKUP(C6,'Valeurs Règlement Campagne'!$A$4:$AB$7,21,FALSE),IF(ABS(H6-VLOOKUP(C6,'Valeurs Règlement Campagne'!$A$4:$AB$7,22,FALSE))&lt;=2,VLOOKUP(C6,'Valeurs Règlement Campagne'!$A$4:$AB$7,22,FALSE),""))),1,0)+IF(VLOOKUP(C6,'Valeurs Règlement Campagne'!$A$4:$AB$7,22,FALSE)=IF(ABS(H6-VLOOKUP(C6,'Valeurs Règlement Campagne'!$A$4:$AB$7,20,FALSE))&lt;=2,VLOOKUP(C6,'Valeurs Règlement Campagne'!$A$4:$AB$7,20,FALSE),IF(ABS(H6-VLOOKUP(C6,'Valeurs Règlement Campagne'!$A$4:$AB$7,21,FALSE))&lt;=2,VLOOKUP(C6,'Valeurs Règlement Campagne'!$A$4:$AB$7,21,FALSE),IF(ABS(H6-VLOOKUP(C6,'Valeurs Règlement Campagne'!$A$4:$AB$7,22,FALSE))&lt;=2,VLOOKUP(C6,'Valeurs Règlement Campagne'!$A$4:$AB$7,22,FALSE),""))),1,0)),1,0)),IF(IF(H6=VLOOKUP(C6,'Valeurs Règlement Campagne'!$A$4:$AB$7,20,FALSE),VLOOKUP(C6,'Valeurs Règlement Campagne'!$A$4:$AB$7,20,FALSE),IF(H6=VLOOKUP(C6,'Valeurs Règlement Campagne'!$A$4:$AB$7,21,FALSE),VLOOKUP(C6,'Valeurs Règlement Campagne'!$A$4:$AB$7,21,FALSE),IF(H6=VLOOKUP(C6,'Valeurs Règlement Campagne'!$A$4:$AB$7,22,FALSE),VLOOKUP(C6,'Valeurs Règlement Campagne'!$A$4:$AB$7,22,FALSE),"")))="",1,IF(COUNTIFS($C$6:C6,C6,$E$6:E6,"Connues",$H$6:H6,IF(H6=VLOOKUP(C6,'Valeurs Règlement Campagne'!$A$4:$AB$7,20,FALSE),VLOOKUP(C6,'Valeurs Règlement Campagne'!$A$4:$AB$7,20,FALSE),IF(H6=VLOOKUP(C6,'Valeurs Règlement Campagne'!$A$4:$AB$7,21,FALSE),VLOOKUP(C6,'Valeurs Règlement Campagne'!$A$4:$AB$7,21,FALSE),IF(H6=VLOOKUP(C6,'Valeurs Règlement Campagne'!$A$4:$AB$7,22,FALSE),VLOOKUP(C6,'Valeurs Règlement Campagne'!$A$4:$AB$7,22,FALSE),""))))&gt;(IF(VLOOKUP(C6,'Valeurs Règlement Campagne'!$A$4:$AB$7,20,FALSE)=IF(H6=VLOOKUP(C6,'Valeurs Règlement Campagne'!$A$4:$AB$7,20,FALSE),VLOOKUP(C6,'Valeurs Règlement Campagne'!$A$4:$AB$7,20,FALSE),IF(H6=VLOOKUP(C6,'Valeurs Règlement Campagne'!$A$4:$AB$7,21,FALSE),VLOOKUP(C6,'Valeurs Règlement Campagne'!$A$4:$AB$7,21,FALSE),IF(H6=VLOOKUP(C6,'Valeurs Règlement Campagne'!$A$4:$AB$7,22,FALSE),VLOOKUP(C6,'Valeurs Règlement Campagne'!$A$4:$AB$7,22,FALSE),""))),1,0)+IF(VLOOKUP(C6,'Valeurs Règlement Campagne'!$A$4:$AB$7,21,FALSE)=IF(H6=VLOOKUP(C6,'Valeurs Règlement Campagne'!$A$4:$AB$7,20,FALSE),VLOOKUP(C6,'Valeurs Règlement Campagne'!$A$4:$AB$7,20,FALSE),IF(H6=VLOOKUP(C6,'Valeurs Règlement Campagne'!$A$4:$AB$7,21,FALSE),VLOOKUP(C6,'Valeurs Règlement Campagne'!$A$4:$AB$7,21,FALSE),IF(H6=VLOOKUP(C6,'Valeurs Règlement Campagne'!$A$4:$AB$7,22,FALSE),VLOOKUP(C6,'Valeurs Règlement Campagne'!$A$4:$AB$7,22,FALSE),""))),1,0)+IF(VLOOKUP(C6,'Valeurs Règlement Campagne'!$A$4:$AB$7,22,FALSE)=IF(H6=VLOOKUP(C6,'Valeurs Règlement Campagne'!$A$4:$AB$7,20,FALSE),VLOOKUP(C6,'Valeurs Règlement Campagne'!$A$4:$AB$7,20,FALSE),IF(H6=VLOOKUP(C6,'Valeurs Règlement Campagne'!$A$4:$AB$7,21,FALSE),VLOOKUP(C6,'Valeurs Règlement Campagne'!$A$4:$AB$7,21,FALSE),IF(H6=VLOOKUP(C6,'Valeurs Règlement Campagne'!$A$4:$AB$7,22,FALSE),VLOOKUP(C6,'Valeurs Règlement Campagne'!$A$4:$AB$7,22,FALSE),""))),1,0)),1,0))),0))),0)</f>
        <v>0</v>
      </c>
      <c r="AL6">
        <f>IFERROR(IF(OR(C6="",C6=" ",NOT(ISNUMBER(I6))),0,IF(E6="Inconnues",IF(AND(I6&gt;=P6,I6&lt;=R6),0,1),IF(E6="Connues",IF('Valeurs Règlement Campagne'!$L$14="OUI",IF(IF(ABS(I6-VLOOKUP(C6,'Valeurs Règlement Campagne'!$A$4:$AB$7,23,FALSE))&lt;=2,VLOOKUP(C6,'Valeurs Règlement Campagne'!$A$4:$AB$7,23,FALSE),IF(ABS(I6-VLOOKUP(C6,'Valeurs Règlement Campagne'!$A$4:$AB$7,24,FALSE))&lt;=2,VLOOKUP(C6,'Valeurs Règlement Campagne'!$A$4:$AB$7,24,FALSE),IF(ABS(I6-VLOOKUP(C6,'Valeurs Règlement Campagne'!$A$4:$AB$7,25,FALSE))&lt;=2,VLOOKUP(C6,'Valeurs Règlement Campagne'!$A$4:$AB$7,25,FALSE),"")))="",1,IF(COUNTIFS($C$6:C6,C6,$E$6:E6,"Connues",$I$6:I6,"&gt;="&amp;(IF(ABS(I6-VLOOKUP(C6,'Valeurs Règlement Campagne'!$A$4:$AB$7,23,FALSE))&lt;=2,VLOOKUP(C6,'Valeurs Règlement Campagne'!$A$4:$AB$7,23,FALSE),IF(ABS(I6-VLOOKUP(C6,'Valeurs Règlement Campagne'!$A$4:$AB$7,24,FALSE))&lt;=2,VLOOKUP(C6,'Valeurs Règlement Campagne'!$A$4:$AB$7,24,FALSE),IF(ABS(I6-VLOOKUP(C6,'Valeurs Règlement Campagne'!$A$4:$AB$7,25,FALSE))&lt;=2,VLOOKUP(C6,'Valeurs Règlement Campagne'!$A$4:$AB$7,25,FALSE),"")))-2),$I$6:I6,"&lt;="&amp;(IF(ABS(I6-VLOOKUP(C6,'Valeurs Règlement Campagne'!$A$4:$AB$7,23,FALSE))&lt;=2,VLOOKUP(C6,'Valeurs Règlement Campagne'!$A$4:$AB$7,23,FALSE),IF(ABS(I6-VLOOKUP(C6,'Valeurs Règlement Campagne'!$A$4:$AB$7,24,FALSE))&lt;=2,VLOOKUP(C6,'Valeurs Règlement Campagne'!$A$4:$AB$7,24,FALSE),IF(ABS(I6-VLOOKUP(C6,'Valeurs Règlement Campagne'!$A$4:$AB$7,25,FALSE))&lt;=2,VLOOKUP(C6,'Valeurs Règlement Campagne'!$A$4:$AB$7,25,FALSE),"")))+2))&gt;(IF(VLOOKUP(C6,'Valeurs Règlement Campagne'!$A$4:$AB$7,23,FALSE)=IF(ABS(I6-VLOOKUP(C6,'Valeurs Règlement Campagne'!$A$4:$AB$7,23,FALSE))&lt;=2,VLOOKUP(C6,'Valeurs Règlement Campagne'!$A$4:$AB$7,23,FALSE),IF(ABS(I6-VLOOKUP(C6,'Valeurs Règlement Campagne'!$A$4:$AB$7,24,FALSE))&lt;=2,VLOOKUP(C6,'Valeurs Règlement Campagne'!$A$4:$AB$7,24,FALSE),IF(ABS(I6-VLOOKUP(C6,'Valeurs Règlement Campagne'!$A$4:$AB$7,25,FALSE))&lt;=2,VLOOKUP(C6,'Valeurs Règlement Campagne'!$A$4:$AB$7,25,FALSE),""))),1,0)+IF(VLOOKUP(C6,'Valeurs Règlement Campagne'!$A$4:$AB$7,24,FALSE)=IF(ABS(I6-VLOOKUP(C6,'Valeurs Règlement Campagne'!$A$4:$AB$7,23,FALSE))&lt;=2,VLOOKUP(C6,'Valeurs Règlement Campagne'!$A$4:$AB$7,23,FALSE),IF(ABS(I6-VLOOKUP(C6,'Valeurs Règlement Campagne'!$A$4:$AB$7,24,FALSE))&lt;=2,VLOOKUP(C6,'Valeurs Règlement Campagne'!$A$4:$AB$7,24,FALSE),IF(ABS(I6-VLOOKUP(C6,'Valeurs Règlement Campagne'!$A$4:$AB$7,25,FALSE))&lt;=2,VLOOKUP(C6,'Valeurs Règlement Campagne'!$A$4:$AB$7,25,FALSE),""))),1,0)+IF(VLOOKUP(C6,'Valeurs Règlement Campagne'!$A$4:$AB$7,25,FALSE)=IF(ABS(I6-VLOOKUP(C6,'Valeurs Règlement Campagne'!$A$4:$AB$7,23,FALSE))&lt;=2,VLOOKUP(C6,'Valeurs Règlement Campagne'!$A$4:$AB$7,23,FALSE),IF(ABS(I6-VLOOKUP(C6,'Valeurs Règlement Campagne'!$A$4:$AB$7,24,FALSE))&lt;=2,VLOOKUP(C6,'Valeurs Règlement Campagne'!$A$4:$AB$7,24,FALSE),IF(ABS(I6-VLOOKUP(C6,'Valeurs Règlement Campagne'!$A$4:$AB$7,25,FALSE))&lt;=2,VLOOKUP(C6,'Valeurs Règlement Campagne'!$A$4:$AB$7,25,FALSE),""))),1,0)),1,0)),IF(IF(I6=VLOOKUP(C6,'Valeurs Règlement Campagne'!$A$4:$AB$7,23,FALSE),VLOOKUP(C6,'Valeurs Règlement Campagne'!$A$4:$AB$7,23,FALSE),IF(I6=VLOOKUP(C6,'Valeurs Règlement Campagne'!$A$4:$AB$7,24,FALSE),VLOOKUP(C6,'Valeurs Règlement Campagne'!$A$4:$AB$7,24,FALSE),IF(I6=VLOOKUP(C6,'Valeurs Règlement Campagne'!$A$4:$AB$7,25,FALSE),VLOOKUP(C6,'Valeurs Règlement Campagne'!$A$4:$AB$7,25,FALSE),"")))="",1,IF(COUNTIFS($C$6:C6,C6,$E$6:E6,"Connues",$I$6:I6,IF(I6=VLOOKUP(C6,'Valeurs Règlement Campagne'!$A$4:$AB$7,23,FALSE),VLOOKUP(C6,'Valeurs Règlement Campagne'!$A$4:$AB$7,23,FALSE),IF(I6=VLOOKUP(C6,'Valeurs Règlement Campagne'!$A$4:$AB$7,24,FALSE),VLOOKUP(C6,'Valeurs Règlement Campagne'!$A$4:$AB$7,24,FALSE),IF(I6=VLOOKUP(C6,'Valeurs Règlement Campagne'!$A$4:$AB$7,25,FALSE),VLOOKUP(C6,'Valeurs Règlement Campagne'!$A$4:$AB$7,25,FALSE),""))))&gt;(IF(VLOOKUP(C6,'Valeurs Règlement Campagne'!$A$4:$AB$7,23,FALSE)=IF(I6=VLOOKUP(C6,'Valeurs Règlement Campagne'!$A$4:$AB$7,23,FALSE),VLOOKUP(C6,'Valeurs Règlement Campagne'!$A$4:$AB$7,23,FALSE),IF(I6=VLOOKUP(C6,'Valeurs Règlement Campagne'!$A$4:$AB$7,24,FALSE),VLOOKUP(C6,'Valeurs Règlement Campagne'!$A$4:$AB$7,24,FALSE),IF(I6=VLOOKUP(C6,'Valeurs Règlement Campagne'!$A$4:$AB$7,25,FALSE),VLOOKUP(C6,'Valeurs Règlement Campagne'!$A$4:$AB$7,25,FALSE),""))),1,0)+IF(VLOOKUP(C6,'Valeurs Règlement Campagne'!$A$4:$AB$7,24,FALSE)=IF(I6=VLOOKUP(C6,'Valeurs Règlement Campagne'!$A$4:$AB$7,23,FALSE),VLOOKUP(C6,'Valeurs Règlement Campagne'!$A$4:$AB$7,23,FALSE),IF(I6=VLOOKUP(C6,'Valeurs Règlement Campagne'!$A$4:$AB$7,24,FALSE),VLOOKUP(C6,'Valeurs Règlement Campagne'!$A$4:$AB$7,24,FALSE),IF(I6=VLOOKUP(C6,'Valeurs Règlement Campagne'!$A$4:$AB$7,25,FALSE),VLOOKUP(C6,'Valeurs Règlement Campagne'!$A$4:$AB$7,25,FALSE),""))),1,0)+IF(VLOOKUP(C6,'Valeurs Règlement Campagne'!$A$4:$AB$7,25,FALSE)=IF(I6=VLOOKUP(C6,'Valeurs Règlement Campagne'!$A$4:$AB$7,23,FALSE),VLOOKUP(C6,'Valeurs Règlement Campagne'!$A$4:$AB$7,23,FALSE),IF(I6=VLOOKUP(C6,'Valeurs Règlement Campagne'!$A$4:$AB$7,24,FALSE),VLOOKUP(C6,'Valeurs Règlement Campagne'!$A$4:$AB$7,24,FALSE),IF(I6=VLOOKUP(C6,'Valeurs Règlement Campagne'!$A$4:$AB$7,25,FALSE),VLOOKUP(C6,'Valeurs Règlement Campagne'!$A$4:$AB$7,25,FALSE),""))),1,0)),1,0))),0))),0)</f>
        <v>0</v>
      </c>
      <c r="AM6">
        <f>IFERROR(IF(OR(C6="",C6=" ",NOT(ISNUMBER(J6))),0,IF(E6="Inconnues",IF(AND(J6&gt;=S6,J6&lt;=T6),0,1),IF(E6="Connues",IF('Valeurs Règlement Campagne'!$L$14="OUI",IF(IF(ABS(J6-VLOOKUP(C6,'Valeurs Règlement Campagne'!$A$4:$AB$7,26,FALSE))&lt;=2,VLOOKUP(C6,'Valeurs Règlement Campagne'!$A$4:$AB$7,26,FALSE),IF(ABS(J6-VLOOKUP(C6,'Valeurs Règlement Campagne'!$A$4:$AB$7,27,FALSE))&lt;=2,VLOOKUP(C6,'Valeurs Règlement Campagne'!$A$4:$AB$7,27,FALSE),IF(ABS(J6-VLOOKUP(C6,'Valeurs Règlement Campagne'!$A$4:$AB$7,28,FALSE))&lt;=2,VLOOKUP(C6,'Valeurs Règlement Campagne'!$A$4:$AB$7,28,FALSE),"")))="",1,IF(COUNTIFS($C$6:C6,C6,$E$6:E6,"Connues",$J$6:J6,"&gt;="&amp;(IF(ABS(J6-VLOOKUP(C6,'Valeurs Règlement Campagne'!$A$4:$AB$7,26,FALSE))&lt;=2,VLOOKUP(C6,'Valeurs Règlement Campagne'!$A$4:$AB$7,26,FALSE),IF(ABS(J6-VLOOKUP(C6,'Valeurs Règlement Campagne'!$A$4:$AB$7,27,FALSE))&lt;=2,VLOOKUP(C6,'Valeurs Règlement Campagne'!$A$4:$AB$7,27,FALSE),IF(ABS(J6-VLOOKUP(C6,'Valeurs Règlement Campagne'!$A$4:$AB$7,28,FALSE))&lt;=2,VLOOKUP(C6,'Valeurs Règlement Campagne'!$A$4:$AB$7,28,FALSE),"")))-2),$J$6:J6,"&lt;="&amp;(IF(ABS(J6-VLOOKUP(C6,'Valeurs Règlement Campagne'!$A$4:$AB$7,26,FALSE))&lt;=2,VLOOKUP(C6,'Valeurs Règlement Campagne'!$A$4:$AB$7,26,FALSE),IF(ABS(J6-VLOOKUP(C6,'Valeurs Règlement Campagne'!$A$4:$AB$7,27,FALSE))&lt;=2,VLOOKUP(C6,'Valeurs Règlement Campagne'!$A$4:$AB$7,27,FALSE),IF(ABS(J6-VLOOKUP(C6,'Valeurs Règlement Campagne'!$A$4:$AB$7,28,FALSE))&lt;=2,VLOOKUP(C6,'Valeurs Règlement Campagne'!$A$4:$AB$7,28,FALSE),"")))+2))&gt;(IF(VLOOKUP(C6,'Valeurs Règlement Campagne'!$A$4:$AB$7,26,FALSE)=IF(ABS(J6-VLOOKUP(C6,'Valeurs Règlement Campagne'!$A$4:$AB$7,26,FALSE))&lt;=2,VLOOKUP(C6,'Valeurs Règlement Campagne'!$A$4:$AB$7,26,FALSE),IF(ABS(J6-VLOOKUP(C6,'Valeurs Règlement Campagne'!$A$4:$AB$7,27,FALSE))&lt;=2,VLOOKUP(C6,'Valeurs Règlement Campagne'!$A$4:$AB$7,27,FALSE),IF(ABS(J6-VLOOKUP(C6,'Valeurs Règlement Campagne'!$A$4:$AB$7,28,FALSE))&lt;=2,VLOOKUP(C6,'Valeurs Règlement Campagne'!$A$4:$AB$7,28,FALSE),""))),1,0)+IF(VLOOKUP(C6,'Valeurs Règlement Campagne'!$A$4:$AB$7,27,FALSE)=IF(ABS(J6-VLOOKUP(C6,'Valeurs Règlement Campagne'!$A$4:$AB$7,26,FALSE))&lt;=2,VLOOKUP(C6,'Valeurs Règlement Campagne'!$A$4:$AB$7,26,FALSE),IF(ABS(J6-VLOOKUP(C6,'Valeurs Règlement Campagne'!$A$4:$AB$7,27,FALSE))&lt;=2,VLOOKUP(C6,'Valeurs Règlement Campagne'!$A$4:$AB$7,27,FALSE),IF(ABS(J6-VLOOKUP(C6,'Valeurs Règlement Campagne'!$A$4:$AB$7,28,FALSE))&lt;=2,VLOOKUP(C6,'Valeurs Règlement Campagne'!$A$4:$AB$7,28,FALSE),""))),1,0)+IF(VLOOKUP(C6,'Valeurs Règlement Campagne'!$A$4:$AB$7,28,FALSE)=IF(ABS(J6-VLOOKUP(C6,'Valeurs Règlement Campagne'!$A$4:$AB$7,26,FALSE))&lt;=2,VLOOKUP(C6,'Valeurs Règlement Campagne'!$A$4:$AB$7,26,FALSE),IF(ABS(J6-VLOOKUP(C6,'Valeurs Règlement Campagne'!$A$4:$AB$7,27,FALSE))&lt;=2,VLOOKUP(C6,'Valeurs Règlement Campagne'!$A$4:$AB$7,27,FALSE),IF(ABS(J6-VLOOKUP(C6,'Valeurs Règlement Campagne'!$A$4:$AB$7,28,FALSE))&lt;=2,VLOOKUP(C6,'Valeurs Règlement Campagne'!$A$4:$AB$7,28,FALSE),""))),1,0)),1,0)),IF(IF(J6=VLOOKUP(C6,'Valeurs Règlement Campagne'!$A$4:$AB$7,26,FALSE),VLOOKUP(C6,'Valeurs Règlement Campagne'!$A$4:$AB$7,26,FALSE),IF(J6=VLOOKUP(C6,'Valeurs Règlement Campagne'!$A$4:$AB$7,27,FALSE),VLOOKUP(C6,'Valeurs Règlement Campagne'!$A$4:$AB$7,27,FALSE),IF(J6=VLOOKUP(C6,'Valeurs Règlement Campagne'!$A$4:$AB$7,28,FALSE),VLOOKUP(C6,'Valeurs Règlement Campagne'!$A$4:$AB$7,28,FALSE),"")))="",1,IF(COUNTIFS($C$6:C6,C6,$E$6:E6,"Connues",$J$6:J6,IF(J6=VLOOKUP(C6,'Valeurs Règlement Campagne'!$A$4:$AB$7,26,FALSE),VLOOKUP(C6,'Valeurs Règlement Campagne'!$A$4:$AB$7,26,FALSE),IF(J6=VLOOKUP(C6,'Valeurs Règlement Campagne'!$A$4:$AB$7,27,FALSE),VLOOKUP(C6,'Valeurs Règlement Campagne'!$A$4:$AB$7,27,FALSE),IF(J6=VLOOKUP(C6,'Valeurs Règlement Campagne'!$A$4:$AB$7,28,FALSE),VLOOKUP(C6,'Valeurs Règlement Campagne'!$A$4:$AB$7,28,FALSE),""))))&gt;(IF(VLOOKUP(C6,'Valeurs Règlement Campagne'!$A$4:$AB$7,26,FALSE)=IF(J6=VLOOKUP(C6,'Valeurs Règlement Campagne'!$A$4:$AB$7,26,FALSE),VLOOKUP(C6,'Valeurs Règlement Campagne'!$A$4:$AB$7,26,FALSE),IF(J6=VLOOKUP(C6,'Valeurs Règlement Campagne'!$A$4:$AB$7,27,FALSE),VLOOKUP(C6,'Valeurs Règlement Campagne'!$A$4:$AB$7,27,FALSE),IF(J6=VLOOKUP(C6,'Valeurs Règlement Campagne'!$A$4:$AB$7,28,FALSE),VLOOKUP(C6,'Valeurs Règlement Campagne'!$A$4:$AB$7,28,FALSE),""))),1,0)+IF(VLOOKUP(C6,'Valeurs Règlement Campagne'!$A$4:$AB$7,27,FALSE)=IF(J6=VLOOKUP(C6,'Valeurs Règlement Campagne'!$A$4:$AB$7,26,FALSE),VLOOKUP(C6,'Valeurs Règlement Campagne'!$A$4:$AB$7,26,FALSE),IF(J6=VLOOKUP(C6,'Valeurs Règlement Campagne'!$A$4:$AB$7,27,FALSE),VLOOKUP(C6,'Valeurs Règlement Campagne'!$A$4:$AB$7,27,FALSE),IF(J6=VLOOKUP(C6,'Valeurs Règlement Campagne'!$A$4:$AB$7,28,FALSE),VLOOKUP(C6,'Valeurs Règlement Campagne'!$A$4:$AB$7,28,FALSE),""))),1,0)+IF(VLOOKUP(C6,'Valeurs Règlement Campagne'!$A$4:$AB$7,28,FALSE)=IF(J6=VLOOKUP(C6,'Valeurs Règlement Campagne'!$A$4:$AB$7,26,FALSE),VLOOKUP(C6,'Valeurs Règlement Campagne'!$A$4:$AB$7,26,FALSE),IF(J6=VLOOKUP(C6,'Valeurs Règlement Campagne'!$A$4:$AB$7,27,FALSE),VLOOKUP(C6,'Valeurs Règlement Campagne'!$A$4:$AB$7,27,FALSE),IF(J6=VLOOKUP(C6,'Valeurs Règlement Campagne'!$A$4:$AB$7,28,FALSE),VLOOKUP(C6,'Valeurs Règlement Campagne'!$A$4:$AB$7,28,FALSE),""))),1,0)),1,0))),0))),0)</f>
        <v>0</v>
      </c>
    </row>
    <row r="7" spans="1:39" ht="20.75" customHeight="1">
      <c r="A7" s="127">
        <v>2</v>
      </c>
      <c r="B7" s="178"/>
      <c r="C7" s="277"/>
      <c r="D7" s="277"/>
      <c r="E7" s="179"/>
      <c r="F7" s="180"/>
      <c r="G7" s="181"/>
      <c r="H7" s="182"/>
      <c r="I7" s="183"/>
      <c r="J7" s="184"/>
      <c r="L7" s="41" t="str">
        <f>IF($E7=0," ",IF($E7=$D$31,VLOOKUP($C7,'Valeurs Règlement Campagne'!$A$4:$AB$7,14,FALSE),VLOOKUP($C7,'Valeurs Règlement Campagne'!$A$4:$M$7,4,FALSE)))</f>
        <v xml:space="preserve"> </v>
      </c>
      <c r="M7" s="42" t="str">
        <f>IF($E7=0," ",IF($E7=$D$31,VLOOKUP($C7,'Valeurs Règlement Campagne'!$A$4:$AB$7,16,FALSE),VLOOKUP($C7,'Valeurs Règlement Campagne'!$A$4:$AB$7,5,FALSE)))</f>
        <v xml:space="preserve"> </v>
      </c>
      <c r="N7" s="41" t="str">
        <f>IF($E7=0," ",IF($E7=$D$31,VLOOKUP($C7,'Valeurs Règlement Campagne'!$A$4:$AB$7,17,FALSE),VLOOKUP($C7,'Valeurs Règlement Campagne'!$A$4:$AB$7,6,FALSE)))</f>
        <v xml:space="preserve"> </v>
      </c>
      <c r="O7" s="43" t="str">
        <f>IF($E7=0," ",IF($E7=$D$31,VLOOKUP($C7,'Valeurs Règlement Campagne'!$A$4:$AB$7,19,FALSE),VLOOKUP($C7,'Valeurs Règlement Campagne'!$A$4:$AB$7,7,FALSE)))</f>
        <v xml:space="preserve"> </v>
      </c>
      <c r="P7" s="44" t="str">
        <f>IF($E7=0," ",IF($E7=$D$31,VLOOKUP($C7,'Valeurs Règlement Campagne'!$A$4:$AB$7,20,FALSE),VLOOKUP($C7,'Valeurs Règlement Campagne'!$A$4:$AB$7,8,FALSE)))</f>
        <v xml:space="preserve"> </v>
      </c>
      <c r="Q7" s="43" t="str">
        <f>IF($E7=0," ",IF($E7=$D$31,VLOOKUP($C7,'Valeurs Règlement Campagne'!$A$4:$AB$7,22,FALSE),VLOOKUP($C7,'Valeurs Règlement Campagne'!$A$4:$AB$7,9,FALSE)))</f>
        <v xml:space="preserve"> </v>
      </c>
      <c r="R7" s="47" t="str">
        <f>IF($E7=0," ",IF($E7=$D$31,VLOOKUP($C7,'Valeurs Règlement Campagne'!$A$4:$AB$7,25,FALSE),VLOOKUP($C7,'Valeurs Règlement Campagne'!$A$4:$AB$7,11,FALSE)))</f>
        <v xml:space="preserve"> </v>
      </c>
      <c r="S7" s="41" t="str">
        <f>IF($E7=0," ",IF($E7=$D$31,VLOOKUP($C7,'Valeurs Règlement Campagne'!$A$4:$AB$7,26,FALSE),VLOOKUP($C7,'Valeurs Règlement Campagne'!$A$4:$AB$7,12,FALSE)))</f>
        <v xml:space="preserve"> </v>
      </c>
      <c r="T7" s="42" t="str">
        <f>IF($E7=0," ",IF($E7=$D$31,VLOOKUP($C7,'Valeurs Règlement Campagne'!$A$4:$AB$7,28,FALSE),VLOOKUP($C7,'Valeurs Règlement Campagne'!$A$4:$AB$7,13,FALSE)))</f>
        <v xml:space="preserve"> </v>
      </c>
      <c r="U7" s="48" t="str" cm="1">
        <f t="array" ref="U7">IFERROR(IF(OR(C7="",C7=" ")," ",IF(NOT(ISNUMBER(F7))," ",IF(E7="Inconnues",AND(F7&gt;=L7,F7&lt;=M7),IF(E7="Connues",IF('Valeurs Règlement Campagne'!$L$14="OUI",IF(IF(ABS(F7-VLOOKUP(C7,'Valeurs Règlement Campagne'!$A$4:$AB$7,14,FALSE))&lt;=2,VLOOKUP(C7,'Valeurs Règlement Campagne'!$A$4:$AB$7,14,FALSE),IF(ABS(F7-VLOOKUP(C7,'Valeurs Règlement Campagne'!$A$4:$AB$7,15,FALSE))&lt;=2,VLOOKUP(C7,'Valeurs Règlement Campagne'!$A$4:$AB$7,15,FALSE),IF(ABS(F7-VLOOKUP(C7,'Valeurs Règlement Campagne'!$A$4:$AB$7,16,FALSE))&lt;=2,VLOOKUP(C7,'Valeurs Règlement Campagne'!$A$4:$AB$7,16,FALSE),"")))="",FALSE,IF(COUNTIFS($C$6:C7,C7,$E$6:E7,"Connues",$F$6:F7,"&gt;="&amp;(IF(ABS(F7-VLOOKUP(C7,'Valeurs Règlement Campagne'!$A$4:$AB$7,14,FALSE))&lt;=2,VLOOKUP(C7,'Valeurs Règlement Campagne'!$A$4:$AB$7,14,FALSE),IF(ABS(F7-VLOOKUP(C7,'Valeurs Règlement Campagne'!$A$4:$AB$7,15,FALSE))&lt;=2,VLOOKUP(C7,'Valeurs Règlement Campagne'!$A$4:$AB$7,15,FALSE),IF(ABS(F7-VLOOKUP(C7,'Valeurs Règlement Campagne'!$A$4:$AB$7,16,FALSE))&lt;=2,VLOOKUP(C7,'Valeurs Règlement Campagne'!$A$4:$AB$7,16,FALSE),"")))-2),$F$6:F7,"&lt;="&amp;(IF(ABS(F7-VLOOKUP(C7,'Valeurs Règlement Campagne'!$A$4:$AB$7,14,FALSE))&lt;=2,VLOOKUP(C7,'Valeurs Règlement Campagne'!$A$4:$AB$7,14,FALSE),IF(ABS(F7-VLOOKUP(C7,'Valeurs Règlement Campagne'!$A$4:$AB$7,15,FALSE))&lt;=2,VLOOKUP(C7,'Valeurs Règlement Campagne'!$A$4:$AB$7,15,FALSE),IF(ABS(F7-VLOOKUP(C7,'Valeurs Règlement Campagne'!$A$4:$AB$7,16,FALSE))&lt;=2,VLOOKUP(C7,'Valeurs Règlement Campagne'!$A$4:$AB$7,16,FALSE),"")))+2))&gt;(IF(VLOOKUP(C7,'Valeurs Règlement Campagne'!$A$4:$AB$7,14,FALSE)=IF(ABS(F7-VLOOKUP(C7,'Valeurs Règlement Campagne'!$A$4:$AB$7,14,FALSE))&lt;=2,VLOOKUP(C7,'Valeurs Règlement Campagne'!$A$4:$AB$7,14,FALSE),IF(ABS(F7-VLOOKUP(C7,'Valeurs Règlement Campagne'!$A$4:$AB$7,15,FALSE))&lt;=2,VLOOKUP(C7,'Valeurs Règlement Campagne'!$A$4:$AB$7,15,FALSE),IF(ABS(F7-VLOOKUP(C7,'Valeurs Règlement Campagne'!$A$4:$AB$7,16,FALSE))&lt;=2,VLOOKUP(C7,'Valeurs Règlement Campagne'!$A$4:$AB$7,16,FALSE),""))),1,0)+IF(VLOOKUP(C7,'Valeurs Règlement Campagne'!$A$4:$AB$7,15,FALSE)=IF(ABS(F7-VLOOKUP(C7,'Valeurs Règlement Campagne'!$A$4:$AB$7,14,FALSE))&lt;=2,VLOOKUP(C7,'Valeurs Règlement Campagne'!$A$4:$AB$7,14,FALSE),IF(ABS(F7-VLOOKUP(C7,'Valeurs Règlement Campagne'!$A$4:$AB$7,15,FALSE))&lt;=2,VLOOKUP(C7,'Valeurs Règlement Campagne'!$A$4:$AB$7,15,FALSE),IF(ABS(F7-VLOOKUP(C7,'Valeurs Règlement Campagne'!$A$4:$AB$7,16,FALSE))&lt;=2,VLOOKUP(C7,'Valeurs Règlement Campagne'!$A$4:$AB$7,16,FALSE),""))),1,0)+IF(VLOOKUP(C7,'Valeurs Règlement Campagne'!$A$4:$AB$7,16,FALSE)=IF(ABS(F7-VLOOKUP(C7,'Valeurs Règlement Campagne'!$A$4:$AB$7,14,FALSE))&lt;=2,VLOOKUP(C7,'Valeurs Règlement Campagne'!$A$4:$AB$7,14,FALSE),IF(ABS(F7-VLOOKUP(C7,'Valeurs Règlement Campagne'!$A$4:$AB$7,15,FALSE))&lt;=2,VLOOKUP(C7,'Valeurs Règlement Campagne'!$A$4:$AB$7,15,FALSE),IF(ABS(F7-VLOOKUP(C7,'Valeurs Règlement Campagne'!$A$4:$AB$7,16,FALSE))&lt;=2,VLOOKUP(C7,'Valeurs Règlement Campagne'!$A$4:$AB$7,16,FALSE),""))),1,0)),"Doublon",TRUE)),IF(IF(F7=VLOOKUP(C7,'Valeurs Règlement Campagne'!$A$4:$AB$7,14,FALSE),VLOOKUP(C7,'Valeurs Règlement Campagne'!$A$4:$AB$7,14,FALSE),IF(F7=VLOOKUP(C7,'Valeurs Règlement Campagne'!$A$4:$AB$7,15,FALSE),VLOOKUP(C7,'Valeurs Règlement Campagne'!$A$4:$AB$7,15,FALSE),IF(F7=VLOOKUP(C7,'Valeurs Règlement Campagne'!$A$4:$AB$7,16,FALSE),VLOOKUP(C7,'Valeurs Règlement Campagne'!$A$4:$AB$7,16,FALSE),"")))="",FALSE,IF(COUNTIFS($C$6:C7,C7,$E$6:E7,"Connues",$F$6:F7,IF(F7=VLOOKUP(C7,'Valeurs Règlement Campagne'!$A$4:$AB$7,14,FALSE),VLOOKUP(C7,'Valeurs Règlement Campagne'!$A$4:$AB$7,14,FALSE),IF(F7=VLOOKUP(C7,'Valeurs Règlement Campagne'!$A$4:$AB$7,15,FALSE),VLOOKUP(C7,'Valeurs Règlement Campagne'!$A$4:$AB$7,15,FALSE),IF(F7=VLOOKUP(C7,'Valeurs Règlement Campagne'!$A$4:$AB$7,16,FALSE),VLOOKUP(C7,'Valeurs Règlement Campagne'!$A$4:$AB$7,16,FALSE),""))))&gt;(IF(VLOOKUP(C7,'Valeurs Règlement Campagne'!$A$4:$AB$7,14,FALSE)=IF(F7=VLOOKUP(C7,'Valeurs Règlement Campagne'!$A$4:$AB$7,14,FALSE),VLOOKUP(C7,'Valeurs Règlement Campagne'!$A$4:$AB$7,14,FALSE),IF(F7=VLOOKUP(C7,'Valeurs Règlement Campagne'!$A$4:$AB$7,15,FALSE),VLOOKUP(C7,'Valeurs Règlement Campagne'!$A$4:$AB$7,15,FALSE),IF(F7=VLOOKUP(C7,'Valeurs Règlement Campagne'!$A$4:$AB$7,16,FALSE),VLOOKUP(C7,'Valeurs Règlement Campagne'!$A$4:$AB$7,16,FALSE),""))),1,0)+IF(VLOOKUP(C7,'Valeurs Règlement Campagne'!$A$4:$AB$7,15,FALSE)=IF(F7=VLOOKUP(C7,'Valeurs Règlement Campagne'!$A$4:$AB$7,14,FALSE),VLOOKUP(C7,'Valeurs Règlement Campagne'!$A$4:$AB$7,14,FALSE),IF(F7=VLOOKUP(C7,'Valeurs Règlement Campagne'!$A$4:$AB$7,15,FALSE),VLOOKUP(C7,'Valeurs Règlement Campagne'!$A$4:$AB$7,15,FALSE),IF(F7=VLOOKUP(C7,'Valeurs Règlement Campagne'!$A$4:$AB$7,16,FALSE),VLOOKUP(C7,'Valeurs Règlement Campagne'!$A$4:$AB$7,16,FALSE),""))),1,0)+IF(VLOOKUP(C7,'Valeurs Règlement Campagne'!$A$4:$AB$7,16,FALSE)=IF(F7=VLOOKUP(C7,'Valeurs Règlement Campagne'!$A$4:$AB$7,14,FALSE),VLOOKUP(C7,'Valeurs Règlement Campagne'!$A$4:$AB$7,14,FALSE),IF(F7=VLOOKUP(C7,'Valeurs Règlement Campagne'!$A$4:$AB$7,15,FALSE),VLOOKUP(C7,'Valeurs Règlement Campagne'!$A$4:$AB$7,15,FALSE),IF(F7=VLOOKUP(C7,'Valeurs Règlement Campagne'!$A$4:$AB$7,16,FALSE),VLOOKUP(C7,'Valeurs Règlement Campagne'!$A$4:$AB$7,16,FALSE),""))),1,0)),"Doublon",TRUE)))," "))))," ")</f>
        <v xml:space="preserve"> </v>
      </c>
      <c r="V7" s="49" t="str" cm="1">
        <f t="array" ref="V7">IFERROR(IF(OR(C7="",C7=" ")," ",IF(NOT(ISNUMBER(G7))," ",IF(E7="Inconnues",AND(G7&gt;=N7,G7&lt;=O7),IF(E7="Connues",IF('Valeurs Règlement Campagne'!$L$14="OUI",IF(IF(ABS(G7-VLOOKUP(C7,'Valeurs Règlement Campagne'!$A$4:$AB$7,17,FALSE))&lt;=2,VLOOKUP(C7,'Valeurs Règlement Campagne'!$A$4:$AB$7,17,FALSE),IF(ABS(G7-VLOOKUP(C7,'Valeurs Règlement Campagne'!$A$4:$AB$7,18,FALSE))&lt;=2,VLOOKUP(C7,'Valeurs Règlement Campagne'!$A$4:$AB$7,18,FALSE),IF(ABS(G7-VLOOKUP(C7,'Valeurs Règlement Campagne'!$A$4:$AB$7,19,FALSE))&lt;=2,VLOOKUP(C7,'Valeurs Règlement Campagne'!$A$4:$AB$7,19,FALSE),"")))="",FALSE,IF(COUNTIFS($C$6:C7,C7,$E$6:E7,"Connues",$G$6:G7,"&gt;="&amp;(IF(ABS(G7-VLOOKUP(C7,'Valeurs Règlement Campagne'!$A$4:$AB$7,17,FALSE))&lt;=2,VLOOKUP(C7,'Valeurs Règlement Campagne'!$A$4:$AB$7,17,FALSE),IF(ABS(G7-VLOOKUP(C7,'Valeurs Règlement Campagne'!$A$4:$AB$7,18,FALSE))&lt;=2,VLOOKUP(C7,'Valeurs Règlement Campagne'!$A$4:$AB$7,18,FALSE),IF(ABS(G7-VLOOKUP(C7,'Valeurs Règlement Campagne'!$A$4:$AB$7,19,FALSE))&lt;=2,VLOOKUP(C7,'Valeurs Règlement Campagne'!$A$4:$AB$7,19,FALSE),"")))-2),$G$6:G7,"&lt;="&amp;(IF(ABS(G7-VLOOKUP(C7,'Valeurs Règlement Campagne'!$A$4:$AB$7,17,FALSE))&lt;=2,VLOOKUP(C7,'Valeurs Règlement Campagne'!$A$4:$AB$7,17,FALSE),IF(ABS(G7-VLOOKUP(C7,'Valeurs Règlement Campagne'!$A$4:$AB$7,18,FALSE))&lt;=2,VLOOKUP(C7,'Valeurs Règlement Campagne'!$A$4:$AB$7,18,FALSE),IF(ABS(G7-VLOOKUP(C7,'Valeurs Règlement Campagne'!$A$4:$AB$7,19,FALSE))&lt;=2,VLOOKUP(C7,'Valeurs Règlement Campagne'!$A$4:$AB$7,19,FALSE),"")))+2))&gt;(IF(VLOOKUP(C7,'Valeurs Règlement Campagne'!$A$4:$AB$7,17,FALSE)=IF(ABS(G7-VLOOKUP(C7,'Valeurs Règlement Campagne'!$A$4:$AB$7,17,FALSE))&lt;=2,VLOOKUP(C7,'Valeurs Règlement Campagne'!$A$4:$AB$7,17,FALSE),IF(ABS(G7-VLOOKUP(C7,'Valeurs Règlement Campagne'!$A$4:$AB$7,18,FALSE))&lt;=2,VLOOKUP(C7,'Valeurs Règlement Campagne'!$A$4:$AB$7,18,FALSE),IF(ABS(G7-VLOOKUP(C7,'Valeurs Règlement Campagne'!$A$4:$AB$7,19,FALSE))&lt;=2,VLOOKUP(C7,'Valeurs Règlement Campagne'!$A$4:$AB$7,19,FALSE),""))),1,0)+IF(VLOOKUP(C7,'Valeurs Règlement Campagne'!$A$4:$AB$7,18,FALSE)=IF(ABS(G7-VLOOKUP(C7,'Valeurs Règlement Campagne'!$A$4:$AB$7,17,FALSE))&lt;=2,VLOOKUP(C7,'Valeurs Règlement Campagne'!$A$4:$AB$7,17,FALSE),IF(ABS(G7-VLOOKUP(C7,'Valeurs Règlement Campagne'!$A$4:$AB$7,18,FALSE))&lt;=2,VLOOKUP(C7,'Valeurs Règlement Campagne'!$A$4:$AB$7,18,FALSE),IF(ABS(G7-VLOOKUP(C7,'Valeurs Règlement Campagne'!$A$4:$AB$7,19,FALSE))&lt;=2,VLOOKUP(C7,'Valeurs Règlement Campagne'!$A$4:$AB$7,19,FALSE),""))),1,0)+IF(VLOOKUP(C7,'Valeurs Règlement Campagne'!$A$4:$AB$7,19,FALSE)=IF(ABS(G7-VLOOKUP(C7,'Valeurs Règlement Campagne'!$A$4:$AB$7,17,FALSE))&lt;=2,VLOOKUP(C7,'Valeurs Règlement Campagne'!$A$4:$AB$7,17,FALSE),IF(ABS(G7-VLOOKUP(C7,'Valeurs Règlement Campagne'!$A$4:$AB$7,18,FALSE))&lt;=2,VLOOKUP(C7,'Valeurs Règlement Campagne'!$A$4:$AB$7,18,FALSE),IF(ABS(G7-VLOOKUP(C7,'Valeurs Règlement Campagne'!$A$4:$AB$7,19,FALSE))&lt;=2,VLOOKUP(C7,'Valeurs Règlement Campagne'!$A$4:$AB$7,19,FALSE),""))),1,0)),"Doublon",TRUE)),IF(IF(G7=VLOOKUP(C7,'Valeurs Règlement Campagne'!$A$4:$AB$7,17,FALSE),VLOOKUP(C7,'Valeurs Règlement Campagne'!$A$4:$AB$7,17,FALSE),IF(G7=VLOOKUP(C7,'Valeurs Règlement Campagne'!$A$4:$AB$7,18,FALSE),VLOOKUP(C7,'Valeurs Règlement Campagne'!$A$4:$AB$7,18,FALSE),IF(G7=VLOOKUP(C7,'Valeurs Règlement Campagne'!$A$4:$AB$7,19,FALSE),VLOOKUP(C7,'Valeurs Règlement Campagne'!$A$4:$AB$7,19,FALSE),"")))="",FALSE,IF(COUNTIFS($C$6:C7,C7,$E$6:E7,"Connues",$G$6:G7,IF(G7=VLOOKUP(C7,'Valeurs Règlement Campagne'!$A$4:$AB$7,17,FALSE),VLOOKUP(C7,'Valeurs Règlement Campagne'!$A$4:$AB$7,17,FALSE),IF(G7=VLOOKUP(C7,'Valeurs Règlement Campagne'!$A$4:$AB$7,18,FALSE),VLOOKUP(C7,'Valeurs Règlement Campagne'!$A$4:$AB$7,18,FALSE),IF(G7=VLOOKUP(C7,'Valeurs Règlement Campagne'!$A$4:$AB$7,19,FALSE),VLOOKUP(C7,'Valeurs Règlement Campagne'!$A$4:$AB$7,19,FALSE),""))))&gt;(IF(VLOOKUP(C7,'Valeurs Règlement Campagne'!$A$4:$AB$7,17,FALSE)=IF(G7=VLOOKUP(C7,'Valeurs Règlement Campagne'!$A$4:$AB$7,17,FALSE),VLOOKUP(C7,'Valeurs Règlement Campagne'!$A$4:$AB$7,17,FALSE),IF(G7=VLOOKUP(C7,'Valeurs Règlement Campagne'!$A$4:$AB$7,18,FALSE),VLOOKUP(C7,'Valeurs Règlement Campagne'!$A$4:$AB$7,18,FALSE),IF(G7=VLOOKUP(C7,'Valeurs Règlement Campagne'!$A$4:$AB$7,19,FALSE),VLOOKUP(C7,'Valeurs Règlement Campagne'!$A$4:$AB$7,19,FALSE),""))),1,0)+IF(VLOOKUP(C7,'Valeurs Règlement Campagne'!$A$4:$AB$7,18,FALSE)=IF(G7=VLOOKUP(C7,'Valeurs Règlement Campagne'!$A$4:$AB$7,17,FALSE),VLOOKUP(C7,'Valeurs Règlement Campagne'!$A$4:$AB$7,17,FALSE),IF(G7=VLOOKUP(C7,'Valeurs Règlement Campagne'!$A$4:$AB$7,18,FALSE),VLOOKUP(C7,'Valeurs Règlement Campagne'!$A$4:$AB$7,18,FALSE),IF(G7=VLOOKUP(C7,'Valeurs Règlement Campagne'!$A$4:$AB$7,19,FALSE),VLOOKUP(C7,'Valeurs Règlement Campagne'!$A$4:$AB$7,19,FALSE),""))),1,0)+IF(VLOOKUP(C7,'Valeurs Règlement Campagne'!$A$4:$AB$7,19,FALSE)=IF(G7=VLOOKUP(C7,'Valeurs Règlement Campagne'!$A$4:$AB$7,17,FALSE),VLOOKUP(C7,'Valeurs Règlement Campagne'!$A$4:$AB$7,17,FALSE),IF(G7=VLOOKUP(C7,'Valeurs Règlement Campagne'!$A$4:$AB$7,18,FALSE),VLOOKUP(C7,'Valeurs Règlement Campagne'!$A$4:$AB$7,18,FALSE),IF(G7=VLOOKUP(C7,'Valeurs Règlement Campagne'!$A$4:$AB$7,19,FALSE),VLOOKUP(C7,'Valeurs Règlement Campagne'!$A$4:$AB$7,19,FALSE),""))),1,0)),"Doublon",TRUE)))," "))))," ")</f>
        <v xml:space="preserve"> </v>
      </c>
      <c r="W7" s="49" t="str" cm="1">
        <f t="array" ref="W7">IFERROR(IF(OR(C7="",C7=" ")," ",IF(NOT(ISNUMBER(H7))," ",IF(E7="Inconnues",AND(H7&gt;=P7,H7&lt;=Q7),IF(E7="Connues",IF('Valeurs Règlement Campagne'!$L$14="OUI",IF(IF(ABS(H7-VLOOKUP(C7,'Valeurs Règlement Campagne'!$A$4:$AB$7,20,FALSE))&lt;=2,VLOOKUP(C7,'Valeurs Règlement Campagne'!$A$4:$AB$7,20,FALSE),IF(ABS(H7-VLOOKUP(C7,'Valeurs Règlement Campagne'!$A$4:$AB$7,21,FALSE))&lt;=2,VLOOKUP(C7,'Valeurs Règlement Campagne'!$A$4:$AB$7,21,FALSE),IF(ABS(H7-VLOOKUP(C7,'Valeurs Règlement Campagne'!$A$4:$AB$7,22,FALSE))&lt;=2,VLOOKUP(C7,'Valeurs Règlement Campagne'!$A$4:$AB$7,22,FALSE),"")))="",FALSE,IF(COUNTIFS($C$6:C7,C7,$E$6:E7,"Connues",$H$6:H7,"&gt;="&amp;(IF(ABS(H7-VLOOKUP(C7,'Valeurs Règlement Campagne'!$A$4:$AB$7,20,FALSE))&lt;=2,VLOOKUP(C7,'Valeurs Règlement Campagne'!$A$4:$AB$7,20,FALSE),IF(ABS(H7-VLOOKUP(C7,'Valeurs Règlement Campagne'!$A$4:$AB$7,21,FALSE))&lt;=2,VLOOKUP(C7,'Valeurs Règlement Campagne'!$A$4:$AB$7,21,FALSE),IF(ABS(H7-VLOOKUP(C7,'Valeurs Règlement Campagne'!$A$4:$AB$7,22,FALSE))&lt;=2,VLOOKUP(C7,'Valeurs Règlement Campagne'!$A$4:$AB$7,22,FALSE),"")))-2),$H$6:H7,"&lt;="&amp;(IF(ABS(H7-VLOOKUP(C7,'Valeurs Règlement Campagne'!$A$4:$AB$7,20,FALSE))&lt;=2,VLOOKUP(C7,'Valeurs Règlement Campagne'!$A$4:$AB$7,20,FALSE),IF(ABS(H7-VLOOKUP(C7,'Valeurs Règlement Campagne'!$A$4:$AB$7,21,FALSE))&lt;=2,VLOOKUP(C7,'Valeurs Règlement Campagne'!$A$4:$AB$7,21,FALSE),IF(ABS(H7-VLOOKUP(C7,'Valeurs Règlement Campagne'!$A$4:$AB$7,22,FALSE))&lt;=2,VLOOKUP(C7,'Valeurs Règlement Campagne'!$A$4:$AB$7,22,FALSE),"")))+2))&gt;(IF(VLOOKUP(C7,'Valeurs Règlement Campagne'!$A$4:$AB$7,20,FALSE)=IF(ABS(H7-VLOOKUP(C7,'Valeurs Règlement Campagne'!$A$4:$AB$7,20,FALSE))&lt;=2,VLOOKUP(C7,'Valeurs Règlement Campagne'!$A$4:$AB$7,20,FALSE),IF(ABS(H7-VLOOKUP(C7,'Valeurs Règlement Campagne'!$A$4:$AB$7,21,FALSE))&lt;=2,VLOOKUP(C7,'Valeurs Règlement Campagne'!$A$4:$AB$7,21,FALSE),IF(ABS(H7-VLOOKUP(C7,'Valeurs Règlement Campagne'!$A$4:$AB$7,22,FALSE))&lt;=2,VLOOKUP(C7,'Valeurs Règlement Campagne'!$A$4:$AB$7,22,FALSE),""))),1,0)+IF(VLOOKUP(C7,'Valeurs Règlement Campagne'!$A$4:$AB$7,21,FALSE)=IF(ABS(H7-VLOOKUP(C7,'Valeurs Règlement Campagne'!$A$4:$AB$7,20,FALSE))&lt;=2,VLOOKUP(C7,'Valeurs Règlement Campagne'!$A$4:$AB$7,20,FALSE),IF(ABS(H7-VLOOKUP(C7,'Valeurs Règlement Campagne'!$A$4:$AB$7,21,FALSE))&lt;=2,VLOOKUP(C7,'Valeurs Règlement Campagne'!$A$4:$AB$7,21,FALSE),IF(ABS(H7-VLOOKUP(C7,'Valeurs Règlement Campagne'!$A$4:$AB$7,22,FALSE))&lt;=2,VLOOKUP(C7,'Valeurs Règlement Campagne'!$A$4:$AB$7,22,FALSE),""))),1,0)+IF(VLOOKUP(C7,'Valeurs Règlement Campagne'!$A$4:$AB$7,22,FALSE)=IF(ABS(H7-VLOOKUP(C7,'Valeurs Règlement Campagne'!$A$4:$AB$7,20,FALSE))&lt;=2,VLOOKUP(C7,'Valeurs Règlement Campagne'!$A$4:$AB$7,20,FALSE),IF(ABS(H7-VLOOKUP(C7,'Valeurs Règlement Campagne'!$A$4:$AB$7,21,FALSE))&lt;=2,VLOOKUP(C7,'Valeurs Règlement Campagne'!$A$4:$AB$7,21,FALSE),IF(ABS(H7-VLOOKUP(C7,'Valeurs Règlement Campagne'!$A$4:$AB$7,22,FALSE))&lt;=2,VLOOKUP(C7,'Valeurs Règlement Campagne'!$A$4:$AB$7,22,FALSE),""))),1,0)),"Doublon",TRUE)),IF(IF(H7=VLOOKUP(C7,'Valeurs Règlement Campagne'!$A$4:$AB$7,20,FALSE),VLOOKUP(C7,'Valeurs Règlement Campagne'!$A$4:$AB$7,20,FALSE),IF(H7=VLOOKUP(C7,'Valeurs Règlement Campagne'!$A$4:$AB$7,21,FALSE),VLOOKUP(C7,'Valeurs Règlement Campagne'!$A$4:$AB$7,21,FALSE),IF(H7=VLOOKUP(C7,'Valeurs Règlement Campagne'!$A$4:$AB$7,22,FALSE),VLOOKUP(C7,'Valeurs Règlement Campagne'!$A$4:$AB$7,22,FALSE),"")))="",FALSE,IF(COUNTIFS($C$6:C7,C7,$E$6:E7,"Connues",$H$6:H7,IF(H7=VLOOKUP(C7,'Valeurs Règlement Campagne'!$A$4:$AB$7,20,FALSE),VLOOKUP(C7,'Valeurs Règlement Campagne'!$A$4:$AB$7,20,FALSE),IF(H7=VLOOKUP(C7,'Valeurs Règlement Campagne'!$A$4:$AB$7,21,FALSE),VLOOKUP(C7,'Valeurs Règlement Campagne'!$A$4:$AB$7,21,FALSE),IF(H7=VLOOKUP(C7,'Valeurs Règlement Campagne'!$A$4:$AB$7,22,FALSE),VLOOKUP(C7,'Valeurs Règlement Campagne'!$A$4:$AB$7,22,FALSE),""))))&gt;(IF(VLOOKUP(C7,'Valeurs Règlement Campagne'!$A$4:$AB$7,20,FALSE)=IF(H7=VLOOKUP(C7,'Valeurs Règlement Campagne'!$A$4:$AB$7,20,FALSE),VLOOKUP(C7,'Valeurs Règlement Campagne'!$A$4:$AB$7,20,FALSE),IF(H7=VLOOKUP(C7,'Valeurs Règlement Campagne'!$A$4:$AB$7,21,FALSE),VLOOKUP(C7,'Valeurs Règlement Campagne'!$A$4:$AB$7,21,FALSE),IF(H7=VLOOKUP(C7,'Valeurs Règlement Campagne'!$A$4:$AB$7,22,FALSE),VLOOKUP(C7,'Valeurs Règlement Campagne'!$A$4:$AB$7,22,FALSE),""))),1,0)+IF(VLOOKUP(C7,'Valeurs Règlement Campagne'!$A$4:$AB$7,21,FALSE)=IF(H7=VLOOKUP(C7,'Valeurs Règlement Campagne'!$A$4:$AB$7,20,FALSE),VLOOKUP(C7,'Valeurs Règlement Campagne'!$A$4:$AB$7,20,FALSE),IF(H7=VLOOKUP(C7,'Valeurs Règlement Campagne'!$A$4:$AB$7,21,FALSE),VLOOKUP(C7,'Valeurs Règlement Campagne'!$A$4:$AB$7,21,FALSE),IF(H7=VLOOKUP(C7,'Valeurs Règlement Campagne'!$A$4:$AB$7,22,FALSE),VLOOKUP(C7,'Valeurs Règlement Campagne'!$A$4:$AB$7,22,FALSE),""))),1,0)+IF(VLOOKUP(C7,'Valeurs Règlement Campagne'!$A$4:$AB$7,22,FALSE)=IF(H7=VLOOKUP(C7,'Valeurs Règlement Campagne'!$A$4:$AB$7,20,FALSE),VLOOKUP(C7,'Valeurs Règlement Campagne'!$A$4:$AB$7,20,FALSE),IF(H7=VLOOKUP(C7,'Valeurs Règlement Campagne'!$A$4:$AB$7,21,FALSE),VLOOKUP(C7,'Valeurs Règlement Campagne'!$A$4:$AB$7,21,FALSE),IF(H7=VLOOKUP(C7,'Valeurs Règlement Campagne'!$A$4:$AB$7,22,FALSE),VLOOKUP(C7,'Valeurs Règlement Campagne'!$A$4:$AB$7,22,FALSE),""))),1,0)),"Doublon",TRUE)))," "))))," ")</f>
        <v xml:space="preserve"> </v>
      </c>
      <c r="X7" s="49" t="str" cm="1">
        <f t="array" ref="X7">IFERROR(IF(OR(C7="",C7=" ")," ",IF(NOT(ISNUMBER(I7))," ",IF(E7="Inconnues",AND(I7&gt;=P7,I7&lt;=R7),IF(E7="Connues",IF('Valeurs Règlement Campagne'!$L$14="OUI",IF(IF(ABS(I7-VLOOKUP(C7,'Valeurs Règlement Campagne'!$A$4:$AB$7,23,FALSE))&lt;=2,VLOOKUP(C7,'Valeurs Règlement Campagne'!$A$4:$AB$7,23,FALSE),IF(ABS(I7-VLOOKUP(C7,'Valeurs Règlement Campagne'!$A$4:$AB$7,24,FALSE))&lt;=2,VLOOKUP(C7,'Valeurs Règlement Campagne'!$A$4:$AB$7,24,FALSE),IF(ABS(I7-VLOOKUP(C7,'Valeurs Règlement Campagne'!$A$4:$AB$7,25,FALSE))&lt;=2,VLOOKUP(C7,'Valeurs Règlement Campagne'!$A$4:$AB$7,25,FALSE),"")))="",FALSE,IF(COUNTIFS($C$6:C7,C7,$E$6:E7,"Connues",$I$6:I7,"&gt;="&amp;(IF(ABS(I7-VLOOKUP(C7,'Valeurs Règlement Campagne'!$A$4:$AB$7,23,FALSE))&lt;=2,VLOOKUP(C7,'Valeurs Règlement Campagne'!$A$4:$AB$7,23,FALSE),IF(ABS(I7-VLOOKUP(C7,'Valeurs Règlement Campagne'!$A$4:$AB$7,24,FALSE))&lt;=2,VLOOKUP(C7,'Valeurs Règlement Campagne'!$A$4:$AB$7,24,FALSE),IF(ABS(I7-VLOOKUP(C7,'Valeurs Règlement Campagne'!$A$4:$AB$7,25,FALSE))&lt;=2,VLOOKUP(C7,'Valeurs Règlement Campagne'!$A$4:$AB$7,25,FALSE),"")))-2),$I$6:I7,"&lt;="&amp;(IF(ABS(I7-VLOOKUP(C7,'Valeurs Règlement Campagne'!$A$4:$AB$7,23,FALSE))&lt;=2,VLOOKUP(C7,'Valeurs Règlement Campagne'!$A$4:$AB$7,23,FALSE),IF(ABS(I7-VLOOKUP(C7,'Valeurs Règlement Campagne'!$A$4:$AB$7,24,FALSE))&lt;=2,VLOOKUP(C7,'Valeurs Règlement Campagne'!$A$4:$AB$7,24,FALSE),IF(ABS(I7-VLOOKUP(C7,'Valeurs Règlement Campagne'!$A$4:$AB$7,25,FALSE))&lt;=2,VLOOKUP(C7,'Valeurs Règlement Campagne'!$A$4:$AB$7,25,FALSE),"")))+2))&gt;(IF(VLOOKUP(C7,'Valeurs Règlement Campagne'!$A$4:$AB$7,23,FALSE)=IF(ABS(I7-VLOOKUP(C7,'Valeurs Règlement Campagne'!$A$4:$AB$7,23,FALSE))&lt;=2,VLOOKUP(C7,'Valeurs Règlement Campagne'!$A$4:$AB$7,23,FALSE),IF(ABS(I7-VLOOKUP(C7,'Valeurs Règlement Campagne'!$A$4:$AB$7,24,FALSE))&lt;=2,VLOOKUP(C7,'Valeurs Règlement Campagne'!$A$4:$AB$7,24,FALSE),IF(ABS(I7-VLOOKUP(C7,'Valeurs Règlement Campagne'!$A$4:$AB$7,25,FALSE))&lt;=2,VLOOKUP(C7,'Valeurs Règlement Campagne'!$A$4:$AB$7,25,FALSE),""))),1,0)+IF(VLOOKUP(C7,'Valeurs Règlement Campagne'!$A$4:$AB$7,24,FALSE)=IF(ABS(I7-VLOOKUP(C7,'Valeurs Règlement Campagne'!$A$4:$AB$7,23,FALSE))&lt;=2,VLOOKUP(C7,'Valeurs Règlement Campagne'!$A$4:$AB$7,23,FALSE),IF(ABS(I7-VLOOKUP(C7,'Valeurs Règlement Campagne'!$A$4:$AB$7,24,FALSE))&lt;=2,VLOOKUP(C7,'Valeurs Règlement Campagne'!$A$4:$AB$7,24,FALSE),IF(ABS(I7-VLOOKUP(C7,'Valeurs Règlement Campagne'!$A$4:$AB$7,25,FALSE))&lt;=2,VLOOKUP(C7,'Valeurs Règlement Campagne'!$A$4:$AB$7,25,FALSE),""))),1,0)+IF(VLOOKUP(C7,'Valeurs Règlement Campagne'!$A$4:$AB$7,25,FALSE)=IF(ABS(I7-VLOOKUP(C7,'Valeurs Règlement Campagne'!$A$4:$AB$7,23,FALSE))&lt;=2,VLOOKUP(C7,'Valeurs Règlement Campagne'!$A$4:$AB$7,23,FALSE),IF(ABS(I7-VLOOKUP(C7,'Valeurs Règlement Campagne'!$A$4:$AB$7,24,FALSE))&lt;=2,VLOOKUP(C7,'Valeurs Règlement Campagne'!$A$4:$AB$7,24,FALSE),IF(ABS(I7-VLOOKUP(C7,'Valeurs Règlement Campagne'!$A$4:$AB$7,25,FALSE))&lt;=2,VLOOKUP(C7,'Valeurs Règlement Campagne'!$A$4:$AB$7,25,FALSE),""))),1,0)),"Doublon",TRUE)),IF(IF(I7=VLOOKUP(C7,'Valeurs Règlement Campagne'!$A$4:$AB$7,23,FALSE),VLOOKUP(C7,'Valeurs Règlement Campagne'!$A$4:$AB$7,23,FALSE),IF(I7=VLOOKUP(C7,'Valeurs Règlement Campagne'!$A$4:$AB$7,24,FALSE),VLOOKUP(C7,'Valeurs Règlement Campagne'!$A$4:$AB$7,24,FALSE),IF(I7=VLOOKUP(C7,'Valeurs Règlement Campagne'!$A$4:$AB$7,25,FALSE),VLOOKUP(C7,'Valeurs Règlement Campagne'!$A$4:$AB$7,25,FALSE),"")))="",FALSE,IF(COUNTIFS($C$6:C7,C7,$E$6:E7,"Connues",$I$6:I7,IF(I7=VLOOKUP(C7,'Valeurs Règlement Campagne'!$A$4:$AB$7,23,FALSE),VLOOKUP(C7,'Valeurs Règlement Campagne'!$A$4:$AB$7,23,FALSE),IF(I7=VLOOKUP(C7,'Valeurs Règlement Campagne'!$A$4:$AB$7,24,FALSE),VLOOKUP(C7,'Valeurs Règlement Campagne'!$A$4:$AB$7,24,FALSE),IF(I7=VLOOKUP(C7,'Valeurs Règlement Campagne'!$A$4:$AB$7,25,FALSE),VLOOKUP(C7,'Valeurs Règlement Campagne'!$A$4:$AB$7,25,FALSE),""))))&gt;(IF(VLOOKUP(C7,'Valeurs Règlement Campagne'!$A$4:$AB$7,23,FALSE)=IF(I7=VLOOKUP(C7,'Valeurs Règlement Campagne'!$A$4:$AB$7,23,FALSE),VLOOKUP(C7,'Valeurs Règlement Campagne'!$A$4:$AB$7,23,FALSE),IF(I7=VLOOKUP(C7,'Valeurs Règlement Campagne'!$A$4:$AB$7,24,FALSE),VLOOKUP(C7,'Valeurs Règlement Campagne'!$A$4:$AB$7,24,FALSE),IF(I7=VLOOKUP(C7,'Valeurs Règlement Campagne'!$A$4:$AB$7,25,FALSE),VLOOKUP(C7,'Valeurs Règlement Campagne'!$A$4:$AB$7,25,FALSE),""))),1,0)+IF(VLOOKUP(C7,'Valeurs Règlement Campagne'!$A$4:$AB$7,24,FALSE)=IF(I7=VLOOKUP(C7,'Valeurs Règlement Campagne'!$A$4:$AB$7,23,FALSE),VLOOKUP(C7,'Valeurs Règlement Campagne'!$A$4:$AB$7,23,FALSE),IF(I7=VLOOKUP(C7,'Valeurs Règlement Campagne'!$A$4:$AB$7,24,FALSE),VLOOKUP(C7,'Valeurs Règlement Campagne'!$A$4:$AB$7,24,FALSE),IF(I7=VLOOKUP(C7,'Valeurs Règlement Campagne'!$A$4:$AB$7,25,FALSE),VLOOKUP(C7,'Valeurs Règlement Campagne'!$A$4:$AB$7,25,FALSE),""))),1,0)+IF(VLOOKUP(C7,'Valeurs Règlement Campagne'!$A$4:$AB$7,25,FALSE)=IF(I7=VLOOKUP(C7,'Valeurs Règlement Campagne'!$A$4:$AB$7,23,FALSE),VLOOKUP(C7,'Valeurs Règlement Campagne'!$A$4:$AB$7,23,FALSE),IF(I7=VLOOKUP(C7,'Valeurs Règlement Campagne'!$A$4:$AB$7,24,FALSE),VLOOKUP(C7,'Valeurs Règlement Campagne'!$A$4:$AB$7,24,FALSE),IF(I7=VLOOKUP(C7,'Valeurs Règlement Campagne'!$A$4:$AB$7,25,FALSE),VLOOKUP(C7,'Valeurs Règlement Campagne'!$A$4:$AB$7,25,FALSE),""))),1,0)),"Doublon",TRUE)))," "))))," ")</f>
        <v xml:space="preserve"> </v>
      </c>
      <c r="Y7" s="142" t="str" cm="1">
        <f t="array" ref="Y7">IFERROR(IF(OR(C7="",C7=" ")," ",IF(NOT(ISNUMBER(J7))," ",IF(E7="Inconnues",AND(J7&gt;=S7,J7&lt;=T7),IF(E7="Connues",IF('Valeurs Règlement Campagne'!$L$14="OUI",IF(IF(ABS(J7-VLOOKUP(C7,'Valeurs Règlement Campagne'!$A$4:$AB$7,26,FALSE))&lt;=2,VLOOKUP(C7,'Valeurs Règlement Campagne'!$A$4:$AB$7,26,FALSE),IF(ABS(J7-VLOOKUP(C7,'Valeurs Règlement Campagne'!$A$4:$AB$7,27,FALSE))&lt;=2,VLOOKUP(C7,'Valeurs Règlement Campagne'!$A$4:$AB$7,27,FALSE),IF(ABS(J7-VLOOKUP(C7,'Valeurs Règlement Campagne'!$A$4:$AB$7,28,FALSE))&lt;=2,VLOOKUP(C7,'Valeurs Règlement Campagne'!$A$4:$AB$7,28,FALSE),"")))="",FALSE,IF(COUNTIFS($C$6:C7,C7,$E$6:E7,"Connues",$J$6:J7,"&gt;="&amp;(IF(ABS(J7-VLOOKUP(C7,'Valeurs Règlement Campagne'!$A$4:$AB$7,26,FALSE))&lt;=2,VLOOKUP(C7,'Valeurs Règlement Campagne'!$A$4:$AB$7,26,FALSE),IF(ABS(J7-VLOOKUP(C7,'Valeurs Règlement Campagne'!$A$4:$AB$7,27,FALSE))&lt;=2,VLOOKUP(C7,'Valeurs Règlement Campagne'!$A$4:$AB$7,27,FALSE),IF(ABS(J7-VLOOKUP(C7,'Valeurs Règlement Campagne'!$A$4:$AB$7,28,FALSE))&lt;=2,VLOOKUP(C7,'Valeurs Règlement Campagne'!$A$4:$AB$7,28,FALSE),"")))-2),$J$6:J7,"&lt;="&amp;(IF(ABS(J7-VLOOKUP(C7,'Valeurs Règlement Campagne'!$A$4:$AB$7,26,FALSE))&lt;=2,VLOOKUP(C7,'Valeurs Règlement Campagne'!$A$4:$AB$7,26,FALSE),IF(ABS(J7-VLOOKUP(C7,'Valeurs Règlement Campagne'!$A$4:$AB$7,27,FALSE))&lt;=2,VLOOKUP(C7,'Valeurs Règlement Campagne'!$A$4:$AB$7,27,FALSE),IF(ABS(J7-VLOOKUP(C7,'Valeurs Règlement Campagne'!$A$4:$AB$7,28,FALSE))&lt;=2,VLOOKUP(C7,'Valeurs Règlement Campagne'!$A$4:$AB$7,28,FALSE),"")))+2))&gt;(IF(VLOOKUP(C7,'Valeurs Règlement Campagne'!$A$4:$AB$7,26,FALSE)=IF(ABS(J7-VLOOKUP(C7,'Valeurs Règlement Campagne'!$A$4:$AB$7,26,FALSE))&lt;=2,VLOOKUP(C7,'Valeurs Règlement Campagne'!$A$4:$AB$7,26,FALSE),IF(ABS(J7-VLOOKUP(C7,'Valeurs Règlement Campagne'!$A$4:$AB$7,27,FALSE))&lt;=2,VLOOKUP(C7,'Valeurs Règlement Campagne'!$A$4:$AB$7,27,FALSE),IF(ABS(J7-VLOOKUP(C7,'Valeurs Règlement Campagne'!$A$4:$AB$7,28,FALSE))&lt;=2,VLOOKUP(C7,'Valeurs Règlement Campagne'!$A$4:$AB$7,28,FALSE),""))),1,0)+IF(VLOOKUP(C7,'Valeurs Règlement Campagne'!$A$4:$AB$7,27,FALSE)=IF(ABS(J7-VLOOKUP(C7,'Valeurs Règlement Campagne'!$A$4:$AB$7,26,FALSE))&lt;=2,VLOOKUP(C7,'Valeurs Règlement Campagne'!$A$4:$AB$7,26,FALSE),IF(ABS(J7-VLOOKUP(C7,'Valeurs Règlement Campagne'!$A$4:$AB$7,27,FALSE))&lt;=2,VLOOKUP(C7,'Valeurs Règlement Campagne'!$A$4:$AB$7,27,FALSE),IF(ABS(J7-VLOOKUP(C7,'Valeurs Règlement Campagne'!$A$4:$AB$7,28,FALSE))&lt;=2,VLOOKUP(C7,'Valeurs Règlement Campagne'!$A$4:$AB$7,28,FALSE),""))),1,0)+IF(VLOOKUP(C7,'Valeurs Règlement Campagne'!$A$4:$AB$7,28,FALSE)=IF(ABS(J7-VLOOKUP(C7,'Valeurs Règlement Campagne'!$A$4:$AB$7,26,FALSE))&lt;=2,VLOOKUP(C7,'Valeurs Règlement Campagne'!$A$4:$AB$7,26,FALSE),IF(ABS(J7-VLOOKUP(C7,'Valeurs Règlement Campagne'!$A$4:$AB$7,27,FALSE))&lt;=2,VLOOKUP(C7,'Valeurs Règlement Campagne'!$A$4:$AB$7,27,FALSE),IF(ABS(J7-VLOOKUP(C7,'Valeurs Règlement Campagne'!$A$4:$AB$7,28,FALSE))&lt;=2,VLOOKUP(C7,'Valeurs Règlement Campagne'!$A$4:$AB$7,28,FALSE),""))),1,0)),"Doublon",TRUE)),IF(IF(J7=VLOOKUP(C7,'Valeurs Règlement Campagne'!$A$4:$AB$7,26,FALSE),VLOOKUP(C7,'Valeurs Règlement Campagne'!$A$4:$AB$7,26,FALSE),IF(J7=VLOOKUP(C7,'Valeurs Règlement Campagne'!$A$4:$AB$7,27,FALSE),VLOOKUP(C7,'Valeurs Règlement Campagne'!$A$4:$AB$7,27,FALSE),IF(J7=VLOOKUP(C7,'Valeurs Règlement Campagne'!$A$4:$AB$7,28,FALSE),VLOOKUP(C7,'Valeurs Règlement Campagne'!$A$4:$AB$7,28,FALSE),"")))="",FALSE,IF(COUNTIFS($C$6:C7,C7,$E$6:E7,"Connues",$J$6:J7,IF(J7=VLOOKUP(C7,'Valeurs Règlement Campagne'!$A$4:$AB$7,26,FALSE),VLOOKUP(C7,'Valeurs Règlement Campagne'!$A$4:$AB$7,26,FALSE),IF(J7=VLOOKUP(C7,'Valeurs Règlement Campagne'!$A$4:$AB$7,27,FALSE),VLOOKUP(C7,'Valeurs Règlement Campagne'!$A$4:$AB$7,27,FALSE),IF(J7=VLOOKUP(C7,'Valeurs Règlement Campagne'!$A$4:$AB$7,28,FALSE),VLOOKUP(C7,'Valeurs Règlement Campagne'!$A$4:$AB$7,28,FALSE),""))))&gt;(IF(VLOOKUP(C7,'Valeurs Règlement Campagne'!$A$4:$AB$7,26,FALSE)=IF(J7=VLOOKUP(C7,'Valeurs Règlement Campagne'!$A$4:$AB$7,26,FALSE),VLOOKUP(C7,'Valeurs Règlement Campagne'!$A$4:$AB$7,26,FALSE),IF(J7=VLOOKUP(C7,'Valeurs Règlement Campagne'!$A$4:$AB$7,27,FALSE),VLOOKUP(C7,'Valeurs Règlement Campagne'!$A$4:$AB$7,27,FALSE),IF(J7=VLOOKUP(C7,'Valeurs Règlement Campagne'!$A$4:$AB$7,28,FALSE),VLOOKUP(C7,'Valeurs Règlement Campagne'!$A$4:$AB$7,28,FALSE),""))),1,0)+IF(VLOOKUP(C7,'Valeurs Règlement Campagne'!$A$4:$AB$7,27,FALSE)=IF(J7=VLOOKUP(C7,'Valeurs Règlement Campagne'!$A$4:$AB$7,26,FALSE),VLOOKUP(C7,'Valeurs Règlement Campagne'!$A$4:$AB$7,26,FALSE),IF(J7=VLOOKUP(C7,'Valeurs Règlement Campagne'!$A$4:$AB$7,27,FALSE),VLOOKUP(C7,'Valeurs Règlement Campagne'!$A$4:$AB$7,27,FALSE),IF(J7=VLOOKUP(C7,'Valeurs Règlement Campagne'!$A$4:$AB$7,28,FALSE),VLOOKUP(C7,'Valeurs Règlement Campagne'!$A$4:$AB$7,28,FALSE),""))),1,0)+IF(VLOOKUP(C7,'Valeurs Règlement Campagne'!$A$4:$AB$7,28,FALSE)=IF(J7=VLOOKUP(C7,'Valeurs Règlement Campagne'!$A$4:$AB$7,26,FALSE),VLOOKUP(C7,'Valeurs Règlement Campagne'!$A$4:$AB$7,26,FALSE),IF(J7=VLOOKUP(C7,'Valeurs Règlement Campagne'!$A$4:$AB$7,27,FALSE),VLOOKUP(C7,'Valeurs Règlement Campagne'!$A$4:$AB$7,27,FALSE),IF(J7=VLOOKUP(C7,'Valeurs Règlement Campagne'!$A$4:$AB$7,28,FALSE),VLOOKUP(C7,'Valeurs Règlement Campagne'!$A$4:$AB$7,28,FALSE),""))),1,0)),"Doublon",TRUE)))," "))))," ")</f>
        <v xml:space="preserve"> </v>
      </c>
      <c r="Z7" s="253" t="str">
        <f t="shared" si="3"/>
        <v xml:space="preserve"> </v>
      </c>
      <c r="AA7" s="254"/>
      <c r="AB7" s="254" t="str">
        <f t="shared" si="0"/>
        <v xml:space="preserve"> </v>
      </c>
      <c r="AC7" s="254"/>
      <c r="AD7" s="254" t="str">
        <f t="shared" si="1"/>
        <v xml:space="preserve"> </v>
      </c>
      <c r="AE7" s="254"/>
      <c r="AF7" s="254" t="str">
        <f t="shared" si="4"/>
        <v xml:space="preserve"> </v>
      </c>
      <c r="AG7" s="299"/>
      <c r="AH7" s="50" t="str">
        <f t="shared" si="2"/>
        <v/>
      </c>
      <c r="AI7" s="39">
        <f>IFERROR(IF(OR(C7="",C7=" ",NOT(ISNUMBER(F7))),0,IF(E7="Inconnues",IF(AND(F7&gt;=L7,F7&lt;=M7),0,1),IF(E7="Connues",IF('Valeurs Règlement Campagne'!$L$14="OUI",IF(IF(ABS(F7-VLOOKUP(C7,'Valeurs Règlement Campagne'!$A$4:$AB$7,14,FALSE))&lt;=2,VLOOKUP(C7,'Valeurs Règlement Campagne'!$A$4:$AB$7,14,FALSE),IF(ABS(F7-VLOOKUP(C7,'Valeurs Règlement Campagne'!$A$4:$AB$7,15,FALSE))&lt;=2,VLOOKUP(C7,'Valeurs Règlement Campagne'!$A$4:$AB$7,15,FALSE),IF(ABS(F7-VLOOKUP(C7,'Valeurs Règlement Campagne'!$A$4:$AB$7,16,FALSE))&lt;=2,VLOOKUP(C7,'Valeurs Règlement Campagne'!$A$4:$AB$7,16,FALSE),"")))="",1,IF(COUNTIFS($C$6:C7,C7,$E$6:E7,"Connues",$F$6:F7,"&gt;="&amp;(IF(ABS(F7-VLOOKUP(C7,'Valeurs Règlement Campagne'!$A$4:$AB$7,14,FALSE))&lt;=2,VLOOKUP(C7,'Valeurs Règlement Campagne'!$A$4:$AB$7,14,FALSE),IF(ABS(F7-VLOOKUP(C7,'Valeurs Règlement Campagne'!$A$4:$AB$7,15,FALSE))&lt;=2,VLOOKUP(C7,'Valeurs Règlement Campagne'!$A$4:$AB$7,15,FALSE),IF(ABS(F7-VLOOKUP(C7,'Valeurs Règlement Campagne'!$A$4:$AB$7,16,FALSE))&lt;=2,VLOOKUP(C7,'Valeurs Règlement Campagne'!$A$4:$AB$7,16,FALSE),"")))-2),$F$6:F7,"&lt;="&amp;(IF(ABS(F7-VLOOKUP(C7,'Valeurs Règlement Campagne'!$A$4:$AB$7,14,FALSE))&lt;=2,VLOOKUP(C7,'Valeurs Règlement Campagne'!$A$4:$AB$7,14,FALSE),IF(ABS(F7-VLOOKUP(C7,'Valeurs Règlement Campagne'!$A$4:$AB$7,15,FALSE))&lt;=2,VLOOKUP(C7,'Valeurs Règlement Campagne'!$A$4:$AB$7,15,FALSE),IF(ABS(F7-VLOOKUP(C7,'Valeurs Règlement Campagne'!$A$4:$AB$7,16,FALSE))&lt;=2,VLOOKUP(C7,'Valeurs Règlement Campagne'!$A$4:$AB$7,16,FALSE),"")))+2))&gt;(IF(VLOOKUP(C7,'Valeurs Règlement Campagne'!$A$4:$AB$7,14,FALSE)=IF(ABS(F7-VLOOKUP(C7,'Valeurs Règlement Campagne'!$A$4:$AB$7,14,FALSE))&lt;=2,VLOOKUP(C7,'Valeurs Règlement Campagne'!$A$4:$AB$7,14,FALSE),IF(ABS(F7-VLOOKUP(C7,'Valeurs Règlement Campagne'!$A$4:$AB$7,15,FALSE))&lt;=2,VLOOKUP(C7,'Valeurs Règlement Campagne'!$A$4:$AB$7,15,FALSE),IF(ABS(F7-VLOOKUP(C7,'Valeurs Règlement Campagne'!$A$4:$AB$7,16,FALSE))&lt;=2,VLOOKUP(C7,'Valeurs Règlement Campagne'!$A$4:$AB$7,16,FALSE),""))),1,0)+IF(VLOOKUP(C7,'Valeurs Règlement Campagne'!$A$4:$AB$7,15,FALSE)=IF(ABS(F7-VLOOKUP(C7,'Valeurs Règlement Campagne'!$A$4:$AB$7,14,FALSE))&lt;=2,VLOOKUP(C7,'Valeurs Règlement Campagne'!$A$4:$AB$7,14,FALSE),IF(ABS(F7-VLOOKUP(C7,'Valeurs Règlement Campagne'!$A$4:$AB$7,15,FALSE))&lt;=2,VLOOKUP(C7,'Valeurs Règlement Campagne'!$A$4:$AB$7,15,FALSE),IF(ABS(F7-VLOOKUP(C7,'Valeurs Règlement Campagne'!$A$4:$AB$7,16,FALSE))&lt;=2,VLOOKUP(C7,'Valeurs Règlement Campagne'!$A$4:$AB$7,16,FALSE),""))),1,0)+IF(VLOOKUP(C7,'Valeurs Règlement Campagne'!$A$4:$AB$7,16,FALSE)=IF(ABS(F7-VLOOKUP(C7,'Valeurs Règlement Campagne'!$A$4:$AB$7,14,FALSE))&lt;=2,VLOOKUP(C7,'Valeurs Règlement Campagne'!$A$4:$AB$7,14,FALSE),IF(ABS(F7-VLOOKUP(C7,'Valeurs Règlement Campagne'!$A$4:$AB$7,15,FALSE))&lt;=2,VLOOKUP(C7,'Valeurs Règlement Campagne'!$A$4:$AB$7,15,FALSE),IF(ABS(F7-VLOOKUP(C7,'Valeurs Règlement Campagne'!$A$4:$AB$7,16,FALSE))&lt;=2,VLOOKUP(C7,'Valeurs Règlement Campagne'!$A$4:$AB$7,16,FALSE),""))),1,0)),1,0)),IF(IF(F7=VLOOKUP(C7,'Valeurs Règlement Campagne'!$A$4:$AB$7,14,FALSE),VLOOKUP(C7,'Valeurs Règlement Campagne'!$A$4:$AB$7,14,FALSE),IF(F7=VLOOKUP(C7,'Valeurs Règlement Campagne'!$A$4:$AB$7,15,FALSE),VLOOKUP(C7,'Valeurs Règlement Campagne'!$A$4:$AB$7,15,FALSE),IF(F7=VLOOKUP(C7,'Valeurs Règlement Campagne'!$A$4:$AB$7,16,FALSE),VLOOKUP(C7,'Valeurs Règlement Campagne'!$A$4:$AB$7,16,FALSE),"")))="",1,IF(COUNTIFS($C$6:C7,C7,$E$6:E7,"Connues",$F$6:F7,IF(F7=VLOOKUP(C7,'Valeurs Règlement Campagne'!$A$4:$AB$7,14,FALSE),VLOOKUP(C7,'Valeurs Règlement Campagne'!$A$4:$AB$7,14,FALSE),IF(F7=VLOOKUP(C7,'Valeurs Règlement Campagne'!$A$4:$AB$7,15,FALSE),VLOOKUP(C7,'Valeurs Règlement Campagne'!$A$4:$AB$7,15,FALSE),IF(F7=VLOOKUP(C7,'Valeurs Règlement Campagne'!$A$4:$AB$7,16,FALSE),VLOOKUP(C7,'Valeurs Règlement Campagne'!$A$4:$AB$7,16,FALSE),""))))&gt;(IF(VLOOKUP(C7,'Valeurs Règlement Campagne'!$A$4:$AB$7,14,FALSE)=IF(F7=VLOOKUP(C7,'Valeurs Règlement Campagne'!$A$4:$AB$7,14,FALSE),VLOOKUP(C7,'Valeurs Règlement Campagne'!$A$4:$AB$7,14,FALSE),IF(F7=VLOOKUP(C7,'Valeurs Règlement Campagne'!$A$4:$AB$7,15,FALSE),VLOOKUP(C7,'Valeurs Règlement Campagne'!$A$4:$AB$7,15,FALSE),IF(F7=VLOOKUP(C7,'Valeurs Règlement Campagne'!$A$4:$AB$7,16,FALSE),VLOOKUP(C7,'Valeurs Règlement Campagne'!$A$4:$AB$7,16,FALSE),""))),1,0)+IF(VLOOKUP(C7,'Valeurs Règlement Campagne'!$A$4:$AB$7,15,FALSE)=IF(F7=VLOOKUP(C7,'Valeurs Règlement Campagne'!$A$4:$AB$7,14,FALSE),VLOOKUP(C7,'Valeurs Règlement Campagne'!$A$4:$AB$7,14,FALSE),IF(F7=VLOOKUP(C7,'Valeurs Règlement Campagne'!$A$4:$AB$7,15,FALSE),VLOOKUP(C7,'Valeurs Règlement Campagne'!$A$4:$AB$7,15,FALSE),IF(F7=VLOOKUP(C7,'Valeurs Règlement Campagne'!$A$4:$AB$7,16,FALSE),VLOOKUP(C7,'Valeurs Règlement Campagne'!$A$4:$AB$7,16,FALSE),""))),1,0)+IF(VLOOKUP(C7,'Valeurs Règlement Campagne'!$A$4:$AB$7,16,FALSE)=IF(F7=VLOOKUP(C7,'Valeurs Règlement Campagne'!$A$4:$AB$7,14,FALSE),VLOOKUP(C7,'Valeurs Règlement Campagne'!$A$4:$AB$7,14,FALSE),IF(F7=VLOOKUP(C7,'Valeurs Règlement Campagne'!$A$4:$AB$7,15,FALSE),VLOOKUP(C7,'Valeurs Règlement Campagne'!$A$4:$AB$7,15,FALSE),IF(F7=VLOOKUP(C7,'Valeurs Règlement Campagne'!$A$4:$AB$7,16,FALSE),VLOOKUP(C7,'Valeurs Règlement Campagne'!$A$4:$AB$7,16,FALSE),""))),1,0)),1,0))),0))),0)</f>
        <v>0</v>
      </c>
      <c r="AJ7" s="39">
        <f>IFERROR(IF(OR(C7="",C7=" ",NOT(ISNUMBER(G7))),0,IF(E7="Inconnues",IF(AND(G7&gt;=N7,G7&lt;=O7),0,1),IF(E7="Connues",IF('Valeurs Règlement Campagne'!$L$14="OUI",IF(IF(ABS(G7-VLOOKUP(C7,'Valeurs Règlement Campagne'!$A$4:$AB$7,17,FALSE))&lt;=2,VLOOKUP(C7,'Valeurs Règlement Campagne'!$A$4:$AB$7,17,FALSE),IF(ABS(G7-VLOOKUP(C7,'Valeurs Règlement Campagne'!$A$4:$AB$7,18,FALSE))&lt;=2,VLOOKUP(C7,'Valeurs Règlement Campagne'!$A$4:$AB$7,18,FALSE),IF(ABS(G7-VLOOKUP(C7,'Valeurs Règlement Campagne'!$A$4:$AB$7,19,FALSE))&lt;=2,VLOOKUP(C7,'Valeurs Règlement Campagne'!$A$4:$AB$7,19,FALSE),"")))="",1,IF(COUNTIFS($C$6:C7,C7,$E$6:E7,"Connues",$G$6:G7,"&gt;="&amp;(IF(ABS(G7-VLOOKUP(C7,'Valeurs Règlement Campagne'!$A$4:$AB$7,17,FALSE))&lt;=2,VLOOKUP(C7,'Valeurs Règlement Campagne'!$A$4:$AB$7,17,FALSE),IF(ABS(G7-VLOOKUP(C7,'Valeurs Règlement Campagne'!$A$4:$AB$7,18,FALSE))&lt;=2,VLOOKUP(C7,'Valeurs Règlement Campagne'!$A$4:$AB$7,18,FALSE),IF(ABS(G7-VLOOKUP(C7,'Valeurs Règlement Campagne'!$A$4:$AB$7,19,FALSE))&lt;=2,VLOOKUP(C7,'Valeurs Règlement Campagne'!$A$4:$AB$7,19,FALSE),"")))-2),$G$6:G7,"&lt;="&amp;(IF(ABS(G7-VLOOKUP(C7,'Valeurs Règlement Campagne'!$A$4:$AB$7,17,FALSE))&lt;=2,VLOOKUP(C7,'Valeurs Règlement Campagne'!$A$4:$AB$7,17,FALSE),IF(ABS(G7-VLOOKUP(C7,'Valeurs Règlement Campagne'!$A$4:$AB$7,18,FALSE))&lt;=2,VLOOKUP(C7,'Valeurs Règlement Campagne'!$A$4:$AB$7,18,FALSE),IF(ABS(G7-VLOOKUP(C7,'Valeurs Règlement Campagne'!$A$4:$AB$7,19,FALSE))&lt;=2,VLOOKUP(C7,'Valeurs Règlement Campagne'!$A$4:$AB$7,19,FALSE),"")))+2))&gt;(IF(VLOOKUP(C7,'Valeurs Règlement Campagne'!$A$4:$AB$7,17,FALSE)=IF(ABS(G7-VLOOKUP(C7,'Valeurs Règlement Campagne'!$A$4:$AB$7,17,FALSE))&lt;=2,VLOOKUP(C7,'Valeurs Règlement Campagne'!$A$4:$AB$7,17,FALSE),IF(ABS(G7-VLOOKUP(C7,'Valeurs Règlement Campagne'!$A$4:$AB$7,18,FALSE))&lt;=2,VLOOKUP(C7,'Valeurs Règlement Campagne'!$A$4:$AB$7,18,FALSE),IF(ABS(G7-VLOOKUP(C7,'Valeurs Règlement Campagne'!$A$4:$AB$7,19,FALSE))&lt;=2,VLOOKUP(C7,'Valeurs Règlement Campagne'!$A$4:$AB$7,19,FALSE),""))),1,0)+IF(VLOOKUP(C7,'Valeurs Règlement Campagne'!$A$4:$AB$7,18,FALSE)=IF(ABS(G7-VLOOKUP(C7,'Valeurs Règlement Campagne'!$A$4:$AB$7,17,FALSE))&lt;=2,VLOOKUP(C7,'Valeurs Règlement Campagne'!$A$4:$AB$7,17,FALSE),IF(ABS(G7-VLOOKUP(C7,'Valeurs Règlement Campagne'!$A$4:$AB$7,18,FALSE))&lt;=2,VLOOKUP(C7,'Valeurs Règlement Campagne'!$A$4:$AB$7,18,FALSE),IF(ABS(G7-VLOOKUP(C7,'Valeurs Règlement Campagne'!$A$4:$AB$7,19,FALSE))&lt;=2,VLOOKUP(C7,'Valeurs Règlement Campagne'!$A$4:$AB$7,19,FALSE),""))),1,0)+IF(VLOOKUP(C7,'Valeurs Règlement Campagne'!$A$4:$AB$7,19,FALSE)=IF(ABS(G7-VLOOKUP(C7,'Valeurs Règlement Campagne'!$A$4:$AB$7,17,FALSE))&lt;=2,VLOOKUP(C7,'Valeurs Règlement Campagne'!$A$4:$AB$7,17,FALSE),IF(ABS(G7-VLOOKUP(C7,'Valeurs Règlement Campagne'!$A$4:$AB$7,18,FALSE))&lt;=2,VLOOKUP(C7,'Valeurs Règlement Campagne'!$A$4:$AB$7,18,FALSE),IF(ABS(G7-VLOOKUP(C7,'Valeurs Règlement Campagne'!$A$4:$AB$7,19,FALSE))&lt;=2,VLOOKUP(C7,'Valeurs Règlement Campagne'!$A$4:$AB$7,19,FALSE),""))),1,0)),1,0)),IF(IF(G7=VLOOKUP(C7,'Valeurs Règlement Campagne'!$A$4:$AB$7,17,FALSE),VLOOKUP(C7,'Valeurs Règlement Campagne'!$A$4:$AB$7,17,FALSE),IF(G7=VLOOKUP(C7,'Valeurs Règlement Campagne'!$A$4:$AB$7,18,FALSE),VLOOKUP(C7,'Valeurs Règlement Campagne'!$A$4:$AB$7,18,FALSE),IF(G7=VLOOKUP(C7,'Valeurs Règlement Campagne'!$A$4:$AB$7,19,FALSE),VLOOKUP(C7,'Valeurs Règlement Campagne'!$A$4:$AB$7,19,FALSE),"")))="",1,IF(COUNTIFS($C$6:C7,C7,$E$6:E7,"Connues",$G$6:G7,IF(G7=VLOOKUP(C7,'Valeurs Règlement Campagne'!$A$4:$AB$7,17,FALSE),VLOOKUP(C7,'Valeurs Règlement Campagne'!$A$4:$AB$7,17,FALSE),IF(G7=VLOOKUP(C7,'Valeurs Règlement Campagne'!$A$4:$AB$7,18,FALSE),VLOOKUP(C7,'Valeurs Règlement Campagne'!$A$4:$AB$7,18,FALSE),IF(G7=VLOOKUP(C7,'Valeurs Règlement Campagne'!$A$4:$AB$7,19,FALSE),VLOOKUP(C7,'Valeurs Règlement Campagne'!$A$4:$AB$7,19,FALSE),""))))&gt;(IF(VLOOKUP(C7,'Valeurs Règlement Campagne'!$A$4:$AB$7,17,FALSE)=IF(G7=VLOOKUP(C7,'Valeurs Règlement Campagne'!$A$4:$AB$7,17,FALSE),VLOOKUP(C7,'Valeurs Règlement Campagne'!$A$4:$AB$7,17,FALSE),IF(G7=VLOOKUP(C7,'Valeurs Règlement Campagne'!$A$4:$AB$7,18,FALSE),VLOOKUP(C7,'Valeurs Règlement Campagne'!$A$4:$AB$7,18,FALSE),IF(G7=VLOOKUP(C7,'Valeurs Règlement Campagne'!$A$4:$AB$7,19,FALSE),VLOOKUP(C7,'Valeurs Règlement Campagne'!$A$4:$AB$7,19,FALSE),""))),1,0)+IF(VLOOKUP(C7,'Valeurs Règlement Campagne'!$A$4:$AB$7,18,FALSE)=IF(G7=VLOOKUP(C7,'Valeurs Règlement Campagne'!$A$4:$AB$7,17,FALSE),VLOOKUP(C7,'Valeurs Règlement Campagne'!$A$4:$AB$7,17,FALSE),IF(G7=VLOOKUP(C7,'Valeurs Règlement Campagne'!$A$4:$AB$7,18,FALSE),VLOOKUP(C7,'Valeurs Règlement Campagne'!$A$4:$AB$7,18,FALSE),IF(G7=VLOOKUP(C7,'Valeurs Règlement Campagne'!$A$4:$AB$7,19,FALSE),VLOOKUP(C7,'Valeurs Règlement Campagne'!$A$4:$AB$7,19,FALSE),""))),1,0)+IF(VLOOKUP(C7,'Valeurs Règlement Campagne'!$A$4:$AB$7,19,FALSE)=IF(G7=VLOOKUP(C7,'Valeurs Règlement Campagne'!$A$4:$AB$7,17,FALSE),VLOOKUP(C7,'Valeurs Règlement Campagne'!$A$4:$AB$7,17,FALSE),IF(G7=VLOOKUP(C7,'Valeurs Règlement Campagne'!$A$4:$AB$7,18,FALSE),VLOOKUP(C7,'Valeurs Règlement Campagne'!$A$4:$AB$7,18,FALSE),IF(G7=VLOOKUP(C7,'Valeurs Règlement Campagne'!$A$4:$AB$7,19,FALSE),VLOOKUP(C7,'Valeurs Règlement Campagne'!$A$4:$AB$7,19,FALSE),""))),1,0)),1,0))),0))),0)</f>
        <v>0</v>
      </c>
      <c r="AK7" s="39">
        <f>IFERROR(IF(OR(C7="",C7=" ",NOT(ISNUMBER(H7))),0,IF(E7="Inconnues",IF(AND(H7&gt;=P7,H7&lt;=Q7),0,1),IF(E7="Connues",IF('Valeurs Règlement Campagne'!$L$14="OUI",IF(IF(ABS(H7-VLOOKUP(C7,'Valeurs Règlement Campagne'!$A$4:$AB$7,20,FALSE))&lt;=2,VLOOKUP(C7,'Valeurs Règlement Campagne'!$A$4:$AB$7,20,FALSE),IF(ABS(H7-VLOOKUP(C7,'Valeurs Règlement Campagne'!$A$4:$AB$7,21,FALSE))&lt;=2,VLOOKUP(C7,'Valeurs Règlement Campagne'!$A$4:$AB$7,21,FALSE),IF(ABS(H7-VLOOKUP(C7,'Valeurs Règlement Campagne'!$A$4:$AB$7,22,FALSE))&lt;=2,VLOOKUP(C7,'Valeurs Règlement Campagne'!$A$4:$AB$7,22,FALSE),"")))="",1,IF(COUNTIFS($C$6:C7,C7,$E$6:E7,"Connues",$H$6:H7,"&gt;="&amp;(IF(ABS(H7-VLOOKUP(C7,'Valeurs Règlement Campagne'!$A$4:$AB$7,20,FALSE))&lt;=2,VLOOKUP(C7,'Valeurs Règlement Campagne'!$A$4:$AB$7,20,FALSE),IF(ABS(H7-VLOOKUP(C7,'Valeurs Règlement Campagne'!$A$4:$AB$7,21,FALSE))&lt;=2,VLOOKUP(C7,'Valeurs Règlement Campagne'!$A$4:$AB$7,21,FALSE),IF(ABS(H7-VLOOKUP(C7,'Valeurs Règlement Campagne'!$A$4:$AB$7,22,FALSE))&lt;=2,VLOOKUP(C7,'Valeurs Règlement Campagne'!$A$4:$AB$7,22,FALSE),"")))-2),$H$6:H7,"&lt;="&amp;(IF(ABS(H7-VLOOKUP(C7,'Valeurs Règlement Campagne'!$A$4:$AB$7,20,FALSE))&lt;=2,VLOOKUP(C7,'Valeurs Règlement Campagne'!$A$4:$AB$7,20,FALSE),IF(ABS(H7-VLOOKUP(C7,'Valeurs Règlement Campagne'!$A$4:$AB$7,21,FALSE))&lt;=2,VLOOKUP(C7,'Valeurs Règlement Campagne'!$A$4:$AB$7,21,FALSE),IF(ABS(H7-VLOOKUP(C7,'Valeurs Règlement Campagne'!$A$4:$AB$7,22,FALSE))&lt;=2,VLOOKUP(C7,'Valeurs Règlement Campagne'!$A$4:$AB$7,22,FALSE),"")))+2))&gt;(IF(VLOOKUP(C7,'Valeurs Règlement Campagne'!$A$4:$AB$7,20,FALSE)=IF(ABS(H7-VLOOKUP(C7,'Valeurs Règlement Campagne'!$A$4:$AB$7,20,FALSE))&lt;=2,VLOOKUP(C7,'Valeurs Règlement Campagne'!$A$4:$AB$7,20,FALSE),IF(ABS(H7-VLOOKUP(C7,'Valeurs Règlement Campagne'!$A$4:$AB$7,21,FALSE))&lt;=2,VLOOKUP(C7,'Valeurs Règlement Campagne'!$A$4:$AB$7,21,FALSE),IF(ABS(H7-VLOOKUP(C7,'Valeurs Règlement Campagne'!$A$4:$AB$7,22,FALSE))&lt;=2,VLOOKUP(C7,'Valeurs Règlement Campagne'!$A$4:$AB$7,22,FALSE),""))),1,0)+IF(VLOOKUP(C7,'Valeurs Règlement Campagne'!$A$4:$AB$7,21,FALSE)=IF(ABS(H7-VLOOKUP(C7,'Valeurs Règlement Campagne'!$A$4:$AB$7,20,FALSE))&lt;=2,VLOOKUP(C7,'Valeurs Règlement Campagne'!$A$4:$AB$7,20,FALSE),IF(ABS(H7-VLOOKUP(C7,'Valeurs Règlement Campagne'!$A$4:$AB$7,21,FALSE))&lt;=2,VLOOKUP(C7,'Valeurs Règlement Campagne'!$A$4:$AB$7,21,FALSE),IF(ABS(H7-VLOOKUP(C7,'Valeurs Règlement Campagne'!$A$4:$AB$7,22,FALSE))&lt;=2,VLOOKUP(C7,'Valeurs Règlement Campagne'!$A$4:$AB$7,22,FALSE),""))),1,0)+IF(VLOOKUP(C7,'Valeurs Règlement Campagne'!$A$4:$AB$7,22,FALSE)=IF(ABS(H7-VLOOKUP(C7,'Valeurs Règlement Campagne'!$A$4:$AB$7,20,FALSE))&lt;=2,VLOOKUP(C7,'Valeurs Règlement Campagne'!$A$4:$AB$7,20,FALSE),IF(ABS(H7-VLOOKUP(C7,'Valeurs Règlement Campagne'!$A$4:$AB$7,21,FALSE))&lt;=2,VLOOKUP(C7,'Valeurs Règlement Campagne'!$A$4:$AB$7,21,FALSE),IF(ABS(H7-VLOOKUP(C7,'Valeurs Règlement Campagne'!$A$4:$AB$7,22,FALSE))&lt;=2,VLOOKUP(C7,'Valeurs Règlement Campagne'!$A$4:$AB$7,22,FALSE),""))),1,0)),1,0)),IF(IF(H7=VLOOKUP(C7,'Valeurs Règlement Campagne'!$A$4:$AB$7,20,FALSE),VLOOKUP(C7,'Valeurs Règlement Campagne'!$A$4:$AB$7,20,FALSE),IF(H7=VLOOKUP(C7,'Valeurs Règlement Campagne'!$A$4:$AB$7,21,FALSE),VLOOKUP(C7,'Valeurs Règlement Campagne'!$A$4:$AB$7,21,FALSE),IF(H7=VLOOKUP(C7,'Valeurs Règlement Campagne'!$A$4:$AB$7,22,FALSE),VLOOKUP(C7,'Valeurs Règlement Campagne'!$A$4:$AB$7,22,FALSE),"")))="",1,IF(COUNTIFS($C$6:C7,C7,$E$6:E7,"Connues",$H$6:H7,IF(H7=VLOOKUP(C7,'Valeurs Règlement Campagne'!$A$4:$AB$7,20,FALSE),VLOOKUP(C7,'Valeurs Règlement Campagne'!$A$4:$AB$7,20,FALSE),IF(H7=VLOOKUP(C7,'Valeurs Règlement Campagne'!$A$4:$AB$7,21,FALSE),VLOOKUP(C7,'Valeurs Règlement Campagne'!$A$4:$AB$7,21,FALSE),IF(H7=VLOOKUP(C7,'Valeurs Règlement Campagne'!$A$4:$AB$7,22,FALSE),VLOOKUP(C7,'Valeurs Règlement Campagne'!$A$4:$AB$7,22,FALSE),""))))&gt;(IF(VLOOKUP(C7,'Valeurs Règlement Campagne'!$A$4:$AB$7,20,FALSE)=IF(H7=VLOOKUP(C7,'Valeurs Règlement Campagne'!$A$4:$AB$7,20,FALSE),VLOOKUP(C7,'Valeurs Règlement Campagne'!$A$4:$AB$7,20,FALSE),IF(H7=VLOOKUP(C7,'Valeurs Règlement Campagne'!$A$4:$AB$7,21,FALSE),VLOOKUP(C7,'Valeurs Règlement Campagne'!$A$4:$AB$7,21,FALSE),IF(H7=VLOOKUP(C7,'Valeurs Règlement Campagne'!$A$4:$AB$7,22,FALSE),VLOOKUP(C7,'Valeurs Règlement Campagne'!$A$4:$AB$7,22,FALSE),""))),1,0)+IF(VLOOKUP(C7,'Valeurs Règlement Campagne'!$A$4:$AB$7,21,FALSE)=IF(H7=VLOOKUP(C7,'Valeurs Règlement Campagne'!$A$4:$AB$7,20,FALSE),VLOOKUP(C7,'Valeurs Règlement Campagne'!$A$4:$AB$7,20,FALSE),IF(H7=VLOOKUP(C7,'Valeurs Règlement Campagne'!$A$4:$AB$7,21,FALSE),VLOOKUP(C7,'Valeurs Règlement Campagne'!$A$4:$AB$7,21,FALSE),IF(H7=VLOOKUP(C7,'Valeurs Règlement Campagne'!$A$4:$AB$7,22,FALSE),VLOOKUP(C7,'Valeurs Règlement Campagne'!$A$4:$AB$7,22,FALSE),""))),1,0)+IF(VLOOKUP(C7,'Valeurs Règlement Campagne'!$A$4:$AB$7,22,FALSE)=IF(H7=VLOOKUP(C7,'Valeurs Règlement Campagne'!$A$4:$AB$7,20,FALSE),VLOOKUP(C7,'Valeurs Règlement Campagne'!$A$4:$AB$7,20,FALSE),IF(H7=VLOOKUP(C7,'Valeurs Règlement Campagne'!$A$4:$AB$7,21,FALSE),VLOOKUP(C7,'Valeurs Règlement Campagne'!$A$4:$AB$7,21,FALSE),IF(H7=VLOOKUP(C7,'Valeurs Règlement Campagne'!$A$4:$AB$7,22,FALSE),VLOOKUP(C7,'Valeurs Règlement Campagne'!$A$4:$AB$7,22,FALSE),""))),1,0)),1,0))),0))),0)</f>
        <v>0</v>
      </c>
      <c r="AL7">
        <f>IFERROR(IF(OR(C7="",C7=" ",NOT(ISNUMBER(I7))),0,IF(E7="Inconnues",IF(AND(I7&gt;=P7,I7&lt;=R7),0,1),IF(E7="Connues",IF('Valeurs Règlement Campagne'!$L$14="OUI",IF(IF(ABS(I7-VLOOKUP(C7,'Valeurs Règlement Campagne'!$A$4:$AB$7,23,FALSE))&lt;=2,VLOOKUP(C7,'Valeurs Règlement Campagne'!$A$4:$AB$7,23,FALSE),IF(ABS(I7-VLOOKUP(C7,'Valeurs Règlement Campagne'!$A$4:$AB$7,24,FALSE))&lt;=2,VLOOKUP(C7,'Valeurs Règlement Campagne'!$A$4:$AB$7,24,FALSE),IF(ABS(I7-VLOOKUP(C7,'Valeurs Règlement Campagne'!$A$4:$AB$7,25,FALSE))&lt;=2,VLOOKUP(C7,'Valeurs Règlement Campagne'!$A$4:$AB$7,25,FALSE),"")))="",1,IF(COUNTIFS($C$6:C7,C7,$E$6:E7,"Connues",$I$6:I7,"&gt;="&amp;(IF(ABS(I7-VLOOKUP(C7,'Valeurs Règlement Campagne'!$A$4:$AB$7,23,FALSE))&lt;=2,VLOOKUP(C7,'Valeurs Règlement Campagne'!$A$4:$AB$7,23,FALSE),IF(ABS(I7-VLOOKUP(C7,'Valeurs Règlement Campagne'!$A$4:$AB$7,24,FALSE))&lt;=2,VLOOKUP(C7,'Valeurs Règlement Campagne'!$A$4:$AB$7,24,FALSE),IF(ABS(I7-VLOOKUP(C7,'Valeurs Règlement Campagne'!$A$4:$AB$7,25,FALSE))&lt;=2,VLOOKUP(C7,'Valeurs Règlement Campagne'!$A$4:$AB$7,25,FALSE),"")))-2),$I$6:I7,"&lt;="&amp;(IF(ABS(I7-VLOOKUP(C7,'Valeurs Règlement Campagne'!$A$4:$AB$7,23,FALSE))&lt;=2,VLOOKUP(C7,'Valeurs Règlement Campagne'!$A$4:$AB$7,23,FALSE),IF(ABS(I7-VLOOKUP(C7,'Valeurs Règlement Campagne'!$A$4:$AB$7,24,FALSE))&lt;=2,VLOOKUP(C7,'Valeurs Règlement Campagne'!$A$4:$AB$7,24,FALSE),IF(ABS(I7-VLOOKUP(C7,'Valeurs Règlement Campagne'!$A$4:$AB$7,25,FALSE))&lt;=2,VLOOKUP(C7,'Valeurs Règlement Campagne'!$A$4:$AB$7,25,FALSE),"")))+2))&gt;(IF(VLOOKUP(C7,'Valeurs Règlement Campagne'!$A$4:$AB$7,23,FALSE)=IF(ABS(I7-VLOOKUP(C7,'Valeurs Règlement Campagne'!$A$4:$AB$7,23,FALSE))&lt;=2,VLOOKUP(C7,'Valeurs Règlement Campagne'!$A$4:$AB$7,23,FALSE),IF(ABS(I7-VLOOKUP(C7,'Valeurs Règlement Campagne'!$A$4:$AB$7,24,FALSE))&lt;=2,VLOOKUP(C7,'Valeurs Règlement Campagne'!$A$4:$AB$7,24,FALSE),IF(ABS(I7-VLOOKUP(C7,'Valeurs Règlement Campagne'!$A$4:$AB$7,25,FALSE))&lt;=2,VLOOKUP(C7,'Valeurs Règlement Campagne'!$A$4:$AB$7,25,FALSE),""))),1,0)+IF(VLOOKUP(C7,'Valeurs Règlement Campagne'!$A$4:$AB$7,24,FALSE)=IF(ABS(I7-VLOOKUP(C7,'Valeurs Règlement Campagne'!$A$4:$AB$7,23,FALSE))&lt;=2,VLOOKUP(C7,'Valeurs Règlement Campagne'!$A$4:$AB$7,23,FALSE),IF(ABS(I7-VLOOKUP(C7,'Valeurs Règlement Campagne'!$A$4:$AB$7,24,FALSE))&lt;=2,VLOOKUP(C7,'Valeurs Règlement Campagne'!$A$4:$AB$7,24,FALSE),IF(ABS(I7-VLOOKUP(C7,'Valeurs Règlement Campagne'!$A$4:$AB$7,25,FALSE))&lt;=2,VLOOKUP(C7,'Valeurs Règlement Campagne'!$A$4:$AB$7,25,FALSE),""))),1,0)+IF(VLOOKUP(C7,'Valeurs Règlement Campagne'!$A$4:$AB$7,25,FALSE)=IF(ABS(I7-VLOOKUP(C7,'Valeurs Règlement Campagne'!$A$4:$AB$7,23,FALSE))&lt;=2,VLOOKUP(C7,'Valeurs Règlement Campagne'!$A$4:$AB$7,23,FALSE),IF(ABS(I7-VLOOKUP(C7,'Valeurs Règlement Campagne'!$A$4:$AB$7,24,FALSE))&lt;=2,VLOOKUP(C7,'Valeurs Règlement Campagne'!$A$4:$AB$7,24,FALSE),IF(ABS(I7-VLOOKUP(C7,'Valeurs Règlement Campagne'!$A$4:$AB$7,25,FALSE))&lt;=2,VLOOKUP(C7,'Valeurs Règlement Campagne'!$A$4:$AB$7,25,FALSE),""))),1,0)),1,0)),IF(IF(I7=VLOOKUP(C7,'Valeurs Règlement Campagne'!$A$4:$AB$7,23,FALSE),VLOOKUP(C7,'Valeurs Règlement Campagne'!$A$4:$AB$7,23,FALSE),IF(I7=VLOOKUP(C7,'Valeurs Règlement Campagne'!$A$4:$AB$7,24,FALSE),VLOOKUP(C7,'Valeurs Règlement Campagne'!$A$4:$AB$7,24,FALSE),IF(I7=VLOOKUP(C7,'Valeurs Règlement Campagne'!$A$4:$AB$7,25,FALSE),VLOOKUP(C7,'Valeurs Règlement Campagne'!$A$4:$AB$7,25,FALSE),"")))="",1,IF(COUNTIFS($C$6:C7,C7,$E$6:E7,"Connues",$I$6:I7,IF(I7=VLOOKUP(C7,'Valeurs Règlement Campagne'!$A$4:$AB$7,23,FALSE),VLOOKUP(C7,'Valeurs Règlement Campagne'!$A$4:$AB$7,23,FALSE),IF(I7=VLOOKUP(C7,'Valeurs Règlement Campagne'!$A$4:$AB$7,24,FALSE),VLOOKUP(C7,'Valeurs Règlement Campagne'!$A$4:$AB$7,24,FALSE),IF(I7=VLOOKUP(C7,'Valeurs Règlement Campagne'!$A$4:$AB$7,25,FALSE),VLOOKUP(C7,'Valeurs Règlement Campagne'!$A$4:$AB$7,25,FALSE),""))))&gt;(IF(VLOOKUP(C7,'Valeurs Règlement Campagne'!$A$4:$AB$7,23,FALSE)=IF(I7=VLOOKUP(C7,'Valeurs Règlement Campagne'!$A$4:$AB$7,23,FALSE),VLOOKUP(C7,'Valeurs Règlement Campagne'!$A$4:$AB$7,23,FALSE),IF(I7=VLOOKUP(C7,'Valeurs Règlement Campagne'!$A$4:$AB$7,24,FALSE),VLOOKUP(C7,'Valeurs Règlement Campagne'!$A$4:$AB$7,24,FALSE),IF(I7=VLOOKUP(C7,'Valeurs Règlement Campagne'!$A$4:$AB$7,25,FALSE),VLOOKUP(C7,'Valeurs Règlement Campagne'!$A$4:$AB$7,25,FALSE),""))),1,0)+IF(VLOOKUP(C7,'Valeurs Règlement Campagne'!$A$4:$AB$7,24,FALSE)=IF(I7=VLOOKUP(C7,'Valeurs Règlement Campagne'!$A$4:$AB$7,23,FALSE),VLOOKUP(C7,'Valeurs Règlement Campagne'!$A$4:$AB$7,23,FALSE),IF(I7=VLOOKUP(C7,'Valeurs Règlement Campagne'!$A$4:$AB$7,24,FALSE),VLOOKUP(C7,'Valeurs Règlement Campagne'!$A$4:$AB$7,24,FALSE),IF(I7=VLOOKUP(C7,'Valeurs Règlement Campagne'!$A$4:$AB$7,25,FALSE),VLOOKUP(C7,'Valeurs Règlement Campagne'!$A$4:$AB$7,25,FALSE),""))),1,0)+IF(VLOOKUP(C7,'Valeurs Règlement Campagne'!$A$4:$AB$7,25,FALSE)=IF(I7=VLOOKUP(C7,'Valeurs Règlement Campagne'!$A$4:$AB$7,23,FALSE),VLOOKUP(C7,'Valeurs Règlement Campagne'!$A$4:$AB$7,23,FALSE),IF(I7=VLOOKUP(C7,'Valeurs Règlement Campagne'!$A$4:$AB$7,24,FALSE),VLOOKUP(C7,'Valeurs Règlement Campagne'!$A$4:$AB$7,24,FALSE),IF(I7=VLOOKUP(C7,'Valeurs Règlement Campagne'!$A$4:$AB$7,25,FALSE),VLOOKUP(C7,'Valeurs Règlement Campagne'!$A$4:$AB$7,25,FALSE),""))),1,0)),1,0))),0))),0)</f>
        <v>0</v>
      </c>
      <c r="AM7">
        <f>IFERROR(IF(OR(C7="",C7=" ",NOT(ISNUMBER(J7))),0,IF(E7="Inconnues",IF(AND(J7&gt;=S7,J7&lt;=T7),0,1),IF(E7="Connues",IF('Valeurs Règlement Campagne'!$L$14="OUI",IF(IF(ABS(J7-VLOOKUP(C7,'Valeurs Règlement Campagne'!$A$4:$AB$7,26,FALSE))&lt;=2,VLOOKUP(C7,'Valeurs Règlement Campagne'!$A$4:$AB$7,26,FALSE),IF(ABS(J7-VLOOKUP(C7,'Valeurs Règlement Campagne'!$A$4:$AB$7,27,FALSE))&lt;=2,VLOOKUP(C7,'Valeurs Règlement Campagne'!$A$4:$AB$7,27,FALSE),IF(ABS(J7-VLOOKUP(C7,'Valeurs Règlement Campagne'!$A$4:$AB$7,28,FALSE))&lt;=2,VLOOKUP(C7,'Valeurs Règlement Campagne'!$A$4:$AB$7,28,FALSE),"")))="",1,IF(COUNTIFS($C$6:C7,C7,$E$6:E7,"Connues",$J$6:J7,"&gt;="&amp;(IF(ABS(J7-VLOOKUP(C7,'Valeurs Règlement Campagne'!$A$4:$AB$7,26,FALSE))&lt;=2,VLOOKUP(C7,'Valeurs Règlement Campagne'!$A$4:$AB$7,26,FALSE),IF(ABS(J7-VLOOKUP(C7,'Valeurs Règlement Campagne'!$A$4:$AB$7,27,FALSE))&lt;=2,VLOOKUP(C7,'Valeurs Règlement Campagne'!$A$4:$AB$7,27,FALSE),IF(ABS(J7-VLOOKUP(C7,'Valeurs Règlement Campagne'!$A$4:$AB$7,28,FALSE))&lt;=2,VLOOKUP(C7,'Valeurs Règlement Campagne'!$A$4:$AB$7,28,FALSE),"")))-2),$J$6:J7,"&lt;="&amp;(IF(ABS(J7-VLOOKUP(C7,'Valeurs Règlement Campagne'!$A$4:$AB$7,26,FALSE))&lt;=2,VLOOKUP(C7,'Valeurs Règlement Campagne'!$A$4:$AB$7,26,FALSE),IF(ABS(J7-VLOOKUP(C7,'Valeurs Règlement Campagne'!$A$4:$AB$7,27,FALSE))&lt;=2,VLOOKUP(C7,'Valeurs Règlement Campagne'!$A$4:$AB$7,27,FALSE),IF(ABS(J7-VLOOKUP(C7,'Valeurs Règlement Campagne'!$A$4:$AB$7,28,FALSE))&lt;=2,VLOOKUP(C7,'Valeurs Règlement Campagne'!$A$4:$AB$7,28,FALSE),"")))+2))&gt;(IF(VLOOKUP(C7,'Valeurs Règlement Campagne'!$A$4:$AB$7,26,FALSE)=IF(ABS(J7-VLOOKUP(C7,'Valeurs Règlement Campagne'!$A$4:$AB$7,26,FALSE))&lt;=2,VLOOKUP(C7,'Valeurs Règlement Campagne'!$A$4:$AB$7,26,FALSE),IF(ABS(J7-VLOOKUP(C7,'Valeurs Règlement Campagne'!$A$4:$AB$7,27,FALSE))&lt;=2,VLOOKUP(C7,'Valeurs Règlement Campagne'!$A$4:$AB$7,27,FALSE),IF(ABS(J7-VLOOKUP(C7,'Valeurs Règlement Campagne'!$A$4:$AB$7,28,FALSE))&lt;=2,VLOOKUP(C7,'Valeurs Règlement Campagne'!$A$4:$AB$7,28,FALSE),""))),1,0)+IF(VLOOKUP(C7,'Valeurs Règlement Campagne'!$A$4:$AB$7,27,FALSE)=IF(ABS(J7-VLOOKUP(C7,'Valeurs Règlement Campagne'!$A$4:$AB$7,26,FALSE))&lt;=2,VLOOKUP(C7,'Valeurs Règlement Campagne'!$A$4:$AB$7,26,FALSE),IF(ABS(J7-VLOOKUP(C7,'Valeurs Règlement Campagne'!$A$4:$AB$7,27,FALSE))&lt;=2,VLOOKUP(C7,'Valeurs Règlement Campagne'!$A$4:$AB$7,27,FALSE),IF(ABS(J7-VLOOKUP(C7,'Valeurs Règlement Campagne'!$A$4:$AB$7,28,FALSE))&lt;=2,VLOOKUP(C7,'Valeurs Règlement Campagne'!$A$4:$AB$7,28,FALSE),""))),1,0)+IF(VLOOKUP(C7,'Valeurs Règlement Campagne'!$A$4:$AB$7,28,FALSE)=IF(ABS(J7-VLOOKUP(C7,'Valeurs Règlement Campagne'!$A$4:$AB$7,26,FALSE))&lt;=2,VLOOKUP(C7,'Valeurs Règlement Campagne'!$A$4:$AB$7,26,FALSE),IF(ABS(J7-VLOOKUP(C7,'Valeurs Règlement Campagne'!$A$4:$AB$7,27,FALSE))&lt;=2,VLOOKUP(C7,'Valeurs Règlement Campagne'!$A$4:$AB$7,27,FALSE),IF(ABS(J7-VLOOKUP(C7,'Valeurs Règlement Campagne'!$A$4:$AB$7,28,FALSE))&lt;=2,VLOOKUP(C7,'Valeurs Règlement Campagne'!$A$4:$AB$7,28,FALSE),""))),1,0)),1,0)),IF(IF(J7=VLOOKUP(C7,'Valeurs Règlement Campagne'!$A$4:$AB$7,26,FALSE),VLOOKUP(C7,'Valeurs Règlement Campagne'!$A$4:$AB$7,26,FALSE),IF(J7=VLOOKUP(C7,'Valeurs Règlement Campagne'!$A$4:$AB$7,27,FALSE),VLOOKUP(C7,'Valeurs Règlement Campagne'!$A$4:$AB$7,27,FALSE),IF(J7=VLOOKUP(C7,'Valeurs Règlement Campagne'!$A$4:$AB$7,28,FALSE),VLOOKUP(C7,'Valeurs Règlement Campagne'!$A$4:$AB$7,28,FALSE),"")))="",1,IF(COUNTIFS($C$6:C7,C7,$E$6:E7,"Connues",$J$6:J7,IF(J7=VLOOKUP(C7,'Valeurs Règlement Campagne'!$A$4:$AB$7,26,FALSE),VLOOKUP(C7,'Valeurs Règlement Campagne'!$A$4:$AB$7,26,FALSE),IF(J7=VLOOKUP(C7,'Valeurs Règlement Campagne'!$A$4:$AB$7,27,FALSE),VLOOKUP(C7,'Valeurs Règlement Campagne'!$A$4:$AB$7,27,FALSE),IF(J7=VLOOKUP(C7,'Valeurs Règlement Campagne'!$A$4:$AB$7,28,FALSE),VLOOKUP(C7,'Valeurs Règlement Campagne'!$A$4:$AB$7,28,FALSE),""))))&gt;(IF(VLOOKUP(C7,'Valeurs Règlement Campagne'!$A$4:$AB$7,26,FALSE)=IF(J7=VLOOKUP(C7,'Valeurs Règlement Campagne'!$A$4:$AB$7,26,FALSE),VLOOKUP(C7,'Valeurs Règlement Campagne'!$A$4:$AB$7,26,FALSE),IF(J7=VLOOKUP(C7,'Valeurs Règlement Campagne'!$A$4:$AB$7,27,FALSE),VLOOKUP(C7,'Valeurs Règlement Campagne'!$A$4:$AB$7,27,FALSE),IF(J7=VLOOKUP(C7,'Valeurs Règlement Campagne'!$A$4:$AB$7,28,FALSE),VLOOKUP(C7,'Valeurs Règlement Campagne'!$A$4:$AB$7,28,FALSE),""))),1,0)+IF(VLOOKUP(C7,'Valeurs Règlement Campagne'!$A$4:$AB$7,27,FALSE)=IF(J7=VLOOKUP(C7,'Valeurs Règlement Campagne'!$A$4:$AB$7,26,FALSE),VLOOKUP(C7,'Valeurs Règlement Campagne'!$A$4:$AB$7,26,FALSE),IF(J7=VLOOKUP(C7,'Valeurs Règlement Campagne'!$A$4:$AB$7,27,FALSE),VLOOKUP(C7,'Valeurs Règlement Campagne'!$A$4:$AB$7,27,FALSE),IF(J7=VLOOKUP(C7,'Valeurs Règlement Campagne'!$A$4:$AB$7,28,FALSE),VLOOKUP(C7,'Valeurs Règlement Campagne'!$A$4:$AB$7,28,FALSE),""))),1,0)+IF(VLOOKUP(C7,'Valeurs Règlement Campagne'!$A$4:$AB$7,28,FALSE)=IF(J7=VLOOKUP(C7,'Valeurs Règlement Campagne'!$A$4:$AB$7,26,FALSE),VLOOKUP(C7,'Valeurs Règlement Campagne'!$A$4:$AB$7,26,FALSE),IF(J7=VLOOKUP(C7,'Valeurs Règlement Campagne'!$A$4:$AB$7,27,FALSE),VLOOKUP(C7,'Valeurs Règlement Campagne'!$A$4:$AB$7,27,FALSE),IF(J7=VLOOKUP(C7,'Valeurs Règlement Campagne'!$A$4:$AB$7,28,FALSE),VLOOKUP(C7,'Valeurs Règlement Campagne'!$A$4:$AB$7,28,FALSE),""))),1,0)),1,0))),0))),0)</f>
        <v>0</v>
      </c>
    </row>
    <row r="8" spans="1:39" ht="20.75" customHeight="1">
      <c r="A8" s="127">
        <v>3</v>
      </c>
      <c r="B8" s="178"/>
      <c r="C8" s="277"/>
      <c r="D8" s="277"/>
      <c r="E8" s="179"/>
      <c r="F8" s="180"/>
      <c r="G8" s="181"/>
      <c r="H8" s="182"/>
      <c r="I8" s="183"/>
      <c r="J8" s="184"/>
      <c r="L8" s="41" t="str">
        <f>IF($E8=0," ",IF($E8=$D$31,VLOOKUP($C8,'Valeurs Règlement Campagne'!$A$4:$AB$7,14,FALSE),VLOOKUP($C8,'Valeurs Règlement Campagne'!$A$4:$M$7,4,FALSE)))</f>
        <v xml:space="preserve"> </v>
      </c>
      <c r="M8" s="42" t="str">
        <f>IF($E8=0," ",IF($E8=$D$31,VLOOKUP($C8,'Valeurs Règlement Campagne'!$A$4:$AB$7,16,FALSE),VLOOKUP($C8,'Valeurs Règlement Campagne'!$A$4:$AB$7,5,FALSE)))</f>
        <v xml:space="preserve"> </v>
      </c>
      <c r="N8" s="41" t="str">
        <f>IF($E8=0," ",IF($E8=$D$31,VLOOKUP($C8,'Valeurs Règlement Campagne'!$A$4:$AB$7,17,FALSE),VLOOKUP($C8,'Valeurs Règlement Campagne'!$A$4:$AB$7,6,FALSE)))</f>
        <v xml:space="preserve"> </v>
      </c>
      <c r="O8" s="43" t="str">
        <f>IF($E8=0," ",IF($E8=$D$31,VLOOKUP($C8,'Valeurs Règlement Campagne'!$A$4:$AB$7,19,FALSE),VLOOKUP($C8,'Valeurs Règlement Campagne'!$A$4:$AB$7,7,FALSE)))</f>
        <v xml:space="preserve"> </v>
      </c>
      <c r="P8" s="44" t="str">
        <f>IF($E8=0," ",IF($E8=$D$31,VLOOKUP($C8,'Valeurs Règlement Campagne'!$A$4:$AB$7,20,FALSE),VLOOKUP($C8,'Valeurs Règlement Campagne'!$A$4:$AB$7,8,FALSE)))</f>
        <v xml:space="preserve"> </v>
      </c>
      <c r="Q8" s="43" t="str">
        <f>IF($E8=0," ",IF($E8=$D$31,VLOOKUP($C8,'Valeurs Règlement Campagne'!$A$4:$AB$7,22,FALSE),VLOOKUP($C8,'Valeurs Règlement Campagne'!$A$4:$AB$7,9,FALSE)))</f>
        <v xml:space="preserve"> </v>
      </c>
      <c r="R8" s="47" t="str">
        <f>IF($E8=0," ",IF($E8=$D$31,VLOOKUP($C8,'Valeurs Règlement Campagne'!$A$4:$AB$7,25,FALSE),VLOOKUP($C8,'Valeurs Règlement Campagne'!$A$4:$AB$7,11,FALSE)))</f>
        <v xml:space="preserve"> </v>
      </c>
      <c r="S8" s="41" t="str">
        <f>IF($E8=0," ",IF($E8=$D$31,VLOOKUP($C8,'Valeurs Règlement Campagne'!$A$4:$AB$7,26,FALSE),VLOOKUP($C8,'Valeurs Règlement Campagne'!$A$4:$AB$7,12,FALSE)))</f>
        <v xml:space="preserve"> </v>
      </c>
      <c r="T8" s="42" t="str">
        <f>IF($E8=0," ",IF($E8=$D$31,VLOOKUP($C8,'Valeurs Règlement Campagne'!$A$4:$AB$7,28,FALSE),VLOOKUP($C8,'Valeurs Règlement Campagne'!$A$4:$AB$7,13,FALSE)))</f>
        <v xml:space="preserve"> </v>
      </c>
      <c r="U8" s="48" t="str" cm="1">
        <f t="array" ref="U8">IFERROR(IF(OR(C8="",C8=" ")," ",IF(NOT(ISNUMBER(F8))," ",IF(E8="Inconnues",AND(F8&gt;=L8,F8&lt;=M8),IF(E8="Connues",IF('Valeurs Règlement Campagne'!$L$14="OUI",IF(IF(ABS(F8-VLOOKUP(C8,'Valeurs Règlement Campagne'!$A$4:$AB$7,14,FALSE))&lt;=2,VLOOKUP(C8,'Valeurs Règlement Campagne'!$A$4:$AB$7,14,FALSE),IF(ABS(F8-VLOOKUP(C8,'Valeurs Règlement Campagne'!$A$4:$AB$7,15,FALSE))&lt;=2,VLOOKUP(C8,'Valeurs Règlement Campagne'!$A$4:$AB$7,15,FALSE),IF(ABS(F8-VLOOKUP(C8,'Valeurs Règlement Campagne'!$A$4:$AB$7,16,FALSE))&lt;=2,VLOOKUP(C8,'Valeurs Règlement Campagne'!$A$4:$AB$7,16,FALSE),"")))="",FALSE,IF(COUNTIFS($C$6:C8,C8,$E$6:E8,"Connues",$F$6:F8,"&gt;="&amp;(IF(ABS(F8-VLOOKUP(C8,'Valeurs Règlement Campagne'!$A$4:$AB$7,14,FALSE))&lt;=2,VLOOKUP(C8,'Valeurs Règlement Campagne'!$A$4:$AB$7,14,FALSE),IF(ABS(F8-VLOOKUP(C8,'Valeurs Règlement Campagne'!$A$4:$AB$7,15,FALSE))&lt;=2,VLOOKUP(C8,'Valeurs Règlement Campagne'!$A$4:$AB$7,15,FALSE),IF(ABS(F8-VLOOKUP(C8,'Valeurs Règlement Campagne'!$A$4:$AB$7,16,FALSE))&lt;=2,VLOOKUP(C8,'Valeurs Règlement Campagne'!$A$4:$AB$7,16,FALSE),"")))-2),$F$6:F8,"&lt;="&amp;(IF(ABS(F8-VLOOKUP(C8,'Valeurs Règlement Campagne'!$A$4:$AB$7,14,FALSE))&lt;=2,VLOOKUP(C8,'Valeurs Règlement Campagne'!$A$4:$AB$7,14,FALSE),IF(ABS(F8-VLOOKUP(C8,'Valeurs Règlement Campagne'!$A$4:$AB$7,15,FALSE))&lt;=2,VLOOKUP(C8,'Valeurs Règlement Campagne'!$A$4:$AB$7,15,FALSE),IF(ABS(F8-VLOOKUP(C8,'Valeurs Règlement Campagne'!$A$4:$AB$7,16,FALSE))&lt;=2,VLOOKUP(C8,'Valeurs Règlement Campagne'!$A$4:$AB$7,16,FALSE),"")))+2))&gt;(IF(VLOOKUP(C8,'Valeurs Règlement Campagne'!$A$4:$AB$7,14,FALSE)=IF(ABS(F8-VLOOKUP(C8,'Valeurs Règlement Campagne'!$A$4:$AB$7,14,FALSE))&lt;=2,VLOOKUP(C8,'Valeurs Règlement Campagne'!$A$4:$AB$7,14,FALSE),IF(ABS(F8-VLOOKUP(C8,'Valeurs Règlement Campagne'!$A$4:$AB$7,15,FALSE))&lt;=2,VLOOKUP(C8,'Valeurs Règlement Campagne'!$A$4:$AB$7,15,FALSE),IF(ABS(F8-VLOOKUP(C8,'Valeurs Règlement Campagne'!$A$4:$AB$7,16,FALSE))&lt;=2,VLOOKUP(C8,'Valeurs Règlement Campagne'!$A$4:$AB$7,16,FALSE),""))),1,0)+IF(VLOOKUP(C8,'Valeurs Règlement Campagne'!$A$4:$AB$7,15,FALSE)=IF(ABS(F8-VLOOKUP(C8,'Valeurs Règlement Campagne'!$A$4:$AB$7,14,FALSE))&lt;=2,VLOOKUP(C8,'Valeurs Règlement Campagne'!$A$4:$AB$7,14,FALSE),IF(ABS(F8-VLOOKUP(C8,'Valeurs Règlement Campagne'!$A$4:$AB$7,15,FALSE))&lt;=2,VLOOKUP(C8,'Valeurs Règlement Campagne'!$A$4:$AB$7,15,FALSE),IF(ABS(F8-VLOOKUP(C8,'Valeurs Règlement Campagne'!$A$4:$AB$7,16,FALSE))&lt;=2,VLOOKUP(C8,'Valeurs Règlement Campagne'!$A$4:$AB$7,16,FALSE),""))),1,0)+IF(VLOOKUP(C8,'Valeurs Règlement Campagne'!$A$4:$AB$7,16,FALSE)=IF(ABS(F8-VLOOKUP(C8,'Valeurs Règlement Campagne'!$A$4:$AB$7,14,FALSE))&lt;=2,VLOOKUP(C8,'Valeurs Règlement Campagne'!$A$4:$AB$7,14,FALSE),IF(ABS(F8-VLOOKUP(C8,'Valeurs Règlement Campagne'!$A$4:$AB$7,15,FALSE))&lt;=2,VLOOKUP(C8,'Valeurs Règlement Campagne'!$A$4:$AB$7,15,FALSE),IF(ABS(F8-VLOOKUP(C8,'Valeurs Règlement Campagne'!$A$4:$AB$7,16,FALSE))&lt;=2,VLOOKUP(C8,'Valeurs Règlement Campagne'!$A$4:$AB$7,16,FALSE),""))),1,0)),"Doublon",TRUE)),IF(IF(F8=VLOOKUP(C8,'Valeurs Règlement Campagne'!$A$4:$AB$7,14,FALSE),VLOOKUP(C8,'Valeurs Règlement Campagne'!$A$4:$AB$7,14,FALSE),IF(F8=VLOOKUP(C8,'Valeurs Règlement Campagne'!$A$4:$AB$7,15,FALSE),VLOOKUP(C8,'Valeurs Règlement Campagne'!$A$4:$AB$7,15,FALSE),IF(F8=VLOOKUP(C8,'Valeurs Règlement Campagne'!$A$4:$AB$7,16,FALSE),VLOOKUP(C8,'Valeurs Règlement Campagne'!$A$4:$AB$7,16,FALSE),"")))="",FALSE,IF(COUNTIFS($C$6:C8,C8,$E$6:E8,"Connues",$F$6:F8,IF(F8=VLOOKUP(C8,'Valeurs Règlement Campagne'!$A$4:$AB$7,14,FALSE),VLOOKUP(C8,'Valeurs Règlement Campagne'!$A$4:$AB$7,14,FALSE),IF(F8=VLOOKUP(C8,'Valeurs Règlement Campagne'!$A$4:$AB$7,15,FALSE),VLOOKUP(C8,'Valeurs Règlement Campagne'!$A$4:$AB$7,15,FALSE),IF(F8=VLOOKUP(C8,'Valeurs Règlement Campagne'!$A$4:$AB$7,16,FALSE),VLOOKUP(C8,'Valeurs Règlement Campagne'!$A$4:$AB$7,16,FALSE),""))))&gt;(IF(VLOOKUP(C8,'Valeurs Règlement Campagne'!$A$4:$AB$7,14,FALSE)=IF(F8=VLOOKUP(C8,'Valeurs Règlement Campagne'!$A$4:$AB$7,14,FALSE),VLOOKUP(C8,'Valeurs Règlement Campagne'!$A$4:$AB$7,14,FALSE),IF(F8=VLOOKUP(C8,'Valeurs Règlement Campagne'!$A$4:$AB$7,15,FALSE),VLOOKUP(C8,'Valeurs Règlement Campagne'!$A$4:$AB$7,15,FALSE),IF(F8=VLOOKUP(C8,'Valeurs Règlement Campagne'!$A$4:$AB$7,16,FALSE),VLOOKUP(C8,'Valeurs Règlement Campagne'!$A$4:$AB$7,16,FALSE),""))),1,0)+IF(VLOOKUP(C8,'Valeurs Règlement Campagne'!$A$4:$AB$7,15,FALSE)=IF(F8=VLOOKUP(C8,'Valeurs Règlement Campagne'!$A$4:$AB$7,14,FALSE),VLOOKUP(C8,'Valeurs Règlement Campagne'!$A$4:$AB$7,14,FALSE),IF(F8=VLOOKUP(C8,'Valeurs Règlement Campagne'!$A$4:$AB$7,15,FALSE),VLOOKUP(C8,'Valeurs Règlement Campagne'!$A$4:$AB$7,15,FALSE),IF(F8=VLOOKUP(C8,'Valeurs Règlement Campagne'!$A$4:$AB$7,16,FALSE),VLOOKUP(C8,'Valeurs Règlement Campagne'!$A$4:$AB$7,16,FALSE),""))),1,0)+IF(VLOOKUP(C8,'Valeurs Règlement Campagne'!$A$4:$AB$7,16,FALSE)=IF(F8=VLOOKUP(C8,'Valeurs Règlement Campagne'!$A$4:$AB$7,14,FALSE),VLOOKUP(C8,'Valeurs Règlement Campagne'!$A$4:$AB$7,14,FALSE),IF(F8=VLOOKUP(C8,'Valeurs Règlement Campagne'!$A$4:$AB$7,15,FALSE),VLOOKUP(C8,'Valeurs Règlement Campagne'!$A$4:$AB$7,15,FALSE),IF(F8=VLOOKUP(C8,'Valeurs Règlement Campagne'!$A$4:$AB$7,16,FALSE),VLOOKUP(C8,'Valeurs Règlement Campagne'!$A$4:$AB$7,16,FALSE),""))),1,0)),"Doublon",TRUE)))," "))))," ")</f>
        <v xml:space="preserve"> </v>
      </c>
      <c r="V8" s="49" t="str" cm="1">
        <f t="array" ref="V8">IFERROR(IF(OR(C8="",C8=" ")," ",IF(NOT(ISNUMBER(G8))," ",IF(E8="Inconnues",AND(G8&gt;=N8,G8&lt;=O8),IF(E8="Connues",IF('Valeurs Règlement Campagne'!$L$14="OUI",IF(IF(ABS(G8-VLOOKUP(C8,'Valeurs Règlement Campagne'!$A$4:$AB$7,17,FALSE))&lt;=2,VLOOKUP(C8,'Valeurs Règlement Campagne'!$A$4:$AB$7,17,FALSE),IF(ABS(G8-VLOOKUP(C8,'Valeurs Règlement Campagne'!$A$4:$AB$7,18,FALSE))&lt;=2,VLOOKUP(C8,'Valeurs Règlement Campagne'!$A$4:$AB$7,18,FALSE),IF(ABS(G8-VLOOKUP(C8,'Valeurs Règlement Campagne'!$A$4:$AB$7,19,FALSE))&lt;=2,VLOOKUP(C8,'Valeurs Règlement Campagne'!$A$4:$AB$7,19,FALSE),"")))="",FALSE,IF(COUNTIFS($C$6:C8,C8,$E$6:E8,"Connues",$G$6:G8,"&gt;="&amp;(IF(ABS(G8-VLOOKUP(C8,'Valeurs Règlement Campagne'!$A$4:$AB$7,17,FALSE))&lt;=2,VLOOKUP(C8,'Valeurs Règlement Campagne'!$A$4:$AB$7,17,FALSE),IF(ABS(G8-VLOOKUP(C8,'Valeurs Règlement Campagne'!$A$4:$AB$7,18,FALSE))&lt;=2,VLOOKUP(C8,'Valeurs Règlement Campagne'!$A$4:$AB$7,18,FALSE),IF(ABS(G8-VLOOKUP(C8,'Valeurs Règlement Campagne'!$A$4:$AB$7,19,FALSE))&lt;=2,VLOOKUP(C8,'Valeurs Règlement Campagne'!$A$4:$AB$7,19,FALSE),"")))-2),$G$6:G8,"&lt;="&amp;(IF(ABS(G8-VLOOKUP(C8,'Valeurs Règlement Campagne'!$A$4:$AB$7,17,FALSE))&lt;=2,VLOOKUP(C8,'Valeurs Règlement Campagne'!$A$4:$AB$7,17,FALSE),IF(ABS(G8-VLOOKUP(C8,'Valeurs Règlement Campagne'!$A$4:$AB$7,18,FALSE))&lt;=2,VLOOKUP(C8,'Valeurs Règlement Campagne'!$A$4:$AB$7,18,FALSE),IF(ABS(G8-VLOOKUP(C8,'Valeurs Règlement Campagne'!$A$4:$AB$7,19,FALSE))&lt;=2,VLOOKUP(C8,'Valeurs Règlement Campagne'!$A$4:$AB$7,19,FALSE),"")))+2))&gt;(IF(VLOOKUP(C8,'Valeurs Règlement Campagne'!$A$4:$AB$7,17,FALSE)=IF(ABS(G8-VLOOKUP(C8,'Valeurs Règlement Campagne'!$A$4:$AB$7,17,FALSE))&lt;=2,VLOOKUP(C8,'Valeurs Règlement Campagne'!$A$4:$AB$7,17,FALSE),IF(ABS(G8-VLOOKUP(C8,'Valeurs Règlement Campagne'!$A$4:$AB$7,18,FALSE))&lt;=2,VLOOKUP(C8,'Valeurs Règlement Campagne'!$A$4:$AB$7,18,FALSE),IF(ABS(G8-VLOOKUP(C8,'Valeurs Règlement Campagne'!$A$4:$AB$7,19,FALSE))&lt;=2,VLOOKUP(C8,'Valeurs Règlement Campagne'!$A$4:$AB$7,19,FALSE),""))),1,0)+IF(VLOOKUP(C8,'Valeurs Règlement Campagne'!$A$4:$AB$7,18,FALSE)=IF(ABS(G8-VLOOKUP(C8,'Valeurs Règlement Campagne'!$A$4:$AB$7,17,FALSE))&lt;=2,VLOOKUP(C8,'Valeurs Règlement Campagne'!$A$4:$AB$7,17,FALSE),IF(ABS(G8-VLOOKUP(C8,'Valeurs Règlement Campagne'!$A$4:$AB$7,18,FALSE))&lt;=2,VLOOKUP(C8,'Valeurs Règlement Campagne'!$A$4:$AB$7,18,FALSE),IF(ABS(G8-VLOOKUP(C8,'Valeurs Règlement Campagne'!$A$4:$AB$7,19,FALSE))&lt;=2,VLOOKUP(C8,'Valeurs Règlement Campagne'!$A$4:$AB$7,19,FALSE),""))),1,0)+IF(VLOOKUP(C8,'Valeurs Règlement Campagne'!$A$4:$AB$7,19,FALSE)=IF(ABS(G8-VLOOKUP(C8,'Valeurs Règlement Campagne'!$A$4:$AB$7,17,FALSE))&lt;=2,VLOOKUP(C8,'Valeurs Règlement Campagne'!$A$4:$AB$7,17,FALSE),IF(ABS(G8-VLOOKUP(C8,'Valeurs Règlement Campagne'!$A$4:$AB$7,18,FALSE))&lt;=2,VLOOKUP(C8,'Valeurs Règlement Campagne'!$A$4:$AB$7,18,FALSE),IF(ABS(G8-VLOOKUP(C8,'Valeurs Règlement Campagne'!$A$4:$AB$7,19,FALSE))&lt;=2,VLOOKUP(C8,'Valeurs Règlement Campagne'!$A$4:$AB$7,19,FALSE),""))),1,0)),"Doublon",TRUE)),IF(IF(G8=VLOOKUP(C8,'Valeurs Règlement Campagne'!$A$4:$AB$7,17,FALSE),VLOOKUP(C8,'Valeurs Règlement Campagne'!$A$4:$AB$7,17,FALSE),IF(G8=VLOOKUP(C8,'Valeurs Règlement Campagne'!$A$4:$AB$7,18,FALSE),VLOOKUP(C8,'Valeurs Règlement Campagne'!$A$4:$AB$7,18,FALSE),IF(G8=VLOOKUP(C8,'Valeurs Règlement Campagne'!$A$4:$AB$7,19,FALSE),VLOOKUP(C8,'Valeurs Règlement Campagne'!$A$4:$AB$7,19,FALSE),"")))="",FALSE,IF(COUNTIFS($C$6:C8,C8,$E$6:E8,"Connues",$G$6:G8,IF(G8=VLOOKUP(C8,'Valeurs Règlement Campagne'!$A$4:$AB$7,17,FALSE),VLOOKUP(C8,'Valeurs Règlement Campagne'!$A$4:$AB$7,17,FALSE),IF(G8=VLOOKUP(C8,'Valeurs Règlement Campagne'!$A$4:$AB$7,18,FALSE),VLOOKUP(C8,'Valeurs Règlement Campagne'!$A$4:$AB$7,18,FALSE),IF(G8=VLOOKUP(C8,'Valeurs Règlement Campagne'!$A$4:$AB$7,19,FALSE),VLOOKUP(C8,'Valeurs Règlement Campagne'!$A$4:$AB$7,19,FALSE),""))))&gt;(IF(VLOOKUP(C8,'Valeurs Règlement Campagne'!$A$4:$AB$7,17,FALSE)=IF(G8=VLOOKUP(C8,'Valeurs Règlement Campagne'!$A$4:$AB$7,17,FALSE),VLOOKUP(C8,'Valeurs Règlement Campagne'!$A$4:$AB$7,17,FALSE),IF(G8=VLOOKUP(C8,'Valeurs Règlement Campagne'!$A$4:$AB$7,18,FALSE),VLOOKUP(C8,'Valeurs Règlement Campagne'!$A$4:$AB$7,18,FALSE),IF(G8=VLOOKUP(C8,'Valeurs Règlement Campagne'!$A$4:$AB$7,19,FALSE),VLOOKUP(C8,'Valeurs Règlement Campagne'!$A$4:$AB$7,19,FALSE),""))),1,0)+IF(VLOOKUP(C8,'Valeurs Règlement Campagne'!$A$4:$AB$7,18,FALSE)=IF(G8=VLOOKUP(C8,'Valeurs Règlement Campagne'!$A$4:$AB$7,17,FALSE),VLOOKUP(C8,'Valeurs Règlement Campagne'!$A$4:$AB$7,17,FALSE),IF(G8=VLOOKUP(C8,'Valeurs Règlement Campagne'!$A$4:$AB$7,18,FALSE),VLOOKUP(C8,'Valeurs Règlement Campagne'!$A$4:$AB$7,18,FALSE),IF(G8=VLOOKUP(C8,'Valeurs Règlement Campagne'!$A$4:$AB$7,19,FALSE),VLOOKUP(C8,'Valeurs Règlement Campagne'!$A$4:$AB$7,19,FALSE),""))),1,0)+IF(VLOOKUP(C8,'Valeurs Règlement Campagne'!$A$4:$AB$7,19,FALSE)=IF(G8=VLOOKUP(C8,'Valeurs Règlement Campagne'!$A$4:$AB$7,17,FALSE),VLOOKUP(C8,'Valeurs Règlement Campagne'!$A$4:$AB$7,17,FALSE),IF(G8=VLOOKUP(C8,'Valeurs Règlement Campagne'!$A$4:$AB$7,18,FALSE),VLOOKUP(C8,'Valeurs Règlement Campagne'!$A$4:$AB$7,18,FALSE),IF(G8=VLOOKUP(C8,'Valeurs Règlement Campagne'!$A$4:$AB$7,19,FALSE),VLOOKUP(C8,'Valeurs Règlement Campagne'!$A$4:$AB$7,19,FALSE),""))),1,0)),"Doublon",TRUE)))," "))))," ")</f>
        <v xml:space="preserve"> </v>
      </c>
      <c r="W8" s="49" t="str" cm="1">
        <f t="array" ref="W8">IFERROR(IF(OR(C8="",C8=" ")," ",IF(NOT(ISNUMBER(H8))," ",IF(E8="Inconnues",AND(H8&gt;=P8,H8&lt;=Q8),IF(E8="Connues",IF('Valeurs Règlement Campagne'!$L$14="OUI",IF(IF(ABS(H8-VLOOKUP(C8,'Valeurs Règlement Campagne'!$A$4:$AB$7,20,FALSE))&lt;=2,VLOOKUP(C8,'Valeurs Règlement Campagne'!$A$4:$AB$7,20,FALSE),IF(ABS(H8-VLOOKUP(C8,'Valeurs Règlement Campagne'!$A$4:$AB$7,21,FALSE))&lt;=2,VLOOKUP(C8,'Valeurs Règlement Campagne'!$A$4:$AB$7,21,FALSE),IF(ABS(H8-VLOOKUP(C8,'Valeurs Règlement Campagne'!$A$4:$AB$7,22,FALSE))&lt;=2,VLOOKUP(C8,'Valeurs Règlement Campagne'!$A$4:$AB$7,22,FALSE),"")))="",FALSE,IF(COUNTIFS($C$6:C8,C8,$E$6:E8,"Connues",$H$6:H8,"&gt;="&amp;(IF(ABS(H8-VLOOKUP(C8,'Valeurs Règlement Campagne'!$A$4:$AB$7,20,FALSE))&lt;=2,VLOOKUP(C8,'Valeurs Règlement Campagne'!$A$4:$AB$7,20,FALSE),IF(ABS(H8-VLOOKUP(C8,'Valeurs Règlement Campagne'!$A$4:$AB$7,21,FALSE))&lt;=2,VLOOKUP(C8,'Valeurs Règlement Campagne'!$A$4:$AB$7,21,FALSE),IF(ABS(H8-VLOOKUP(C8,'Valeurs Règlement Campagne'!$A$4:$AB$7,22,FALSE))&lt;=2,VLOOKUP(C8,'Valeurs Règlement Campagne'!$A$4:$AB$7,22,FALSE),"")))-2),$H$6:H8,"&lt;="&amp;(IF(ABS(H8-VLOOKUP(C8,'Valeurs Règlement Campagne'!$A$4:$AB$7,20,FALSE))&lt;=2,VLOOKUP(C8,'Valeurs Règlement Campagne'!$A$4:$AB$7,20,FALSE),IF(ABS(H8-VLOOKUP(C8,'Valeurs Règlement Campagne'!$A$4:$AB$7,21,FALSE))&lt;=2,VLOOKUP(C8,'Valeurs Règlement Campagne'!$A$4:$AB$7,21,FALSE),IF(ABS(H8-VLOOKUP(C8,'Valeurs Règlement Campagne'!$A$4:$AB$7,22,FALSE))&lt;=2,VLOOKUP(C8,'Valeurs Règlement Campagne'!$A$4:$AB$7,22,FALSE),"")))+2))&gt;(IF(VLOOKUP(C8,'Valeurs Règlement Campagne'!$A$4:$AB$7,20,FALSE)=IF(ABS(H8-VLOOKUP(C8,'Valeurs Règlement Campagne'!$A$4:$AB$7,20,FALSE))&lt;=2,VLOOKUP(C8,'Valeurs Règlement Campagne'!$A$4:$AB$7,20,FALSE),IF(ABS(H8-VLOOKUP(C8,'Valeurs Règlement Campagne'!$A$4:$AB$7,21,FALSE))&lt;=2,VLOOKUP(C8,'Valeurs Règlement Campagne'!$A$4:$AB$7,21,FALSE),IF(ABS(H8-VLOOKUP(C8,'Valeurs Règlement Campagne'!$A$4:$AB$7,22,FALSE))&lt;=2,VLOOKUP(C8,'Valeurs Règlement Campagne'!$A$4:$AB$7,22,FALSE),""))),1,0)+IF(VLOOKUP(C8,'Valeurs Règlement Campagne'!$A$4:$AB$7,21,FALSE)=IF(ABS(H8-VLOOKUP(C8,'Valeurs Règlement Campagne'!$A$4:$AB$7,20,FALSE))&lt;=2,VLOOKUP(C8,'Valeurs Règlement Campagne'!$A$4:$AB$7,20,FALSE),IF(ABS(H8-VLOOKUP(C8,'Valeurs Règlement Campagne'!$A$4:$AB$7,21,FALSE))&lt;=2,VLOOKUP(C8,'Valeurs Règlement Campagne'!$A$4:$AB$7,21,FALSE),IF(ABS(H8-VLOOKUP(C8,'Valeurs Règlement Campagne'!$A$4:$AB$7,22,FALSE))&lt;=2,VLOOKUP(C8,'Valeurs Règlement Campagne'!$A$4:$AB$7,22,FALSE),""))),1,0)+IF(VLOOKUP(C8,'Valeurs Règlement Campagne'!$A$4:$AB$7,22,FALSE)=IF(ABS(H8-VLOOKUP(C8,'Valeurs Règlement Campagne'!$A$4:$AB$7,20,FALSE))&lt;=2,VLOOKUP(C8,'Valeurs Règlement Campagne'!$A$4:$AB$7,20,FALSE),IF(ABS(H8-VLOOKUP(C8,'Valeurs Règlement Campagne'!$A$4:$AB$7,21,FALSE))&lt;=2,VLOOKUP(C8,'Valeurs Règlement Campagne'!$A$4:$AB$7,21,FALSE),IF(ABS(H8-VLOOKUP(C8,'Valeurs Règlement Campagne'!$A$4:$AB$7,22,FALSE))&lt;=2,VLOOKUP(C8,'Valeurs Règlement Campagne'!$A$4:$AB$7,22,FALSE),""))),1,0)),"Doublon",TRUE)),IF(IF(H8=VLOOKUP(C8,'Valeurs Règlement Campagne'!$A$4:$AB$7,20,FALSE),VLOOKUP(C8,'Valeurs Règlement Campagne'!$A$4:$AB$7,20,FALSE),IF(H8=VLOOKUP(C8,'Valeurs Règlement Campagne'!$A$4:$AB$7,21,FALSE),VLOOKUP(C8,'Valeurs Règlement Campagne'!$A$4:$AB$7,21,FALSE),IF(H8=VLOOKUP(C8,'Valeurs Règlement Campagne'!$A$4:$AB$7,22,FALSE),VLOOKUP(C8,'Valeurs Règlement Campagne'!$A$4:$AB$7,22,FALSE),"")))="",FALSE,IF(COUNTIFS($C$6:C8,C8,$E$6:E8,"Connues",$H$6:H8,IF(H8=VLOOKUP(C8,'Valeurs Règlement Campagne'!$A$4:$AB$7,20,FALSE),VLOOKUP(C8,'Valeurs Règlement Campagne'!$A$4:$AB$7,20,FALSE),IF(H8=VLOOKUP(C8,'Valeurs Règlement Campagne'!$A$4:$AB$7,21,FALSE),VLOOKUP(C8,'Valeurs Règlement Campagne'!$A$4:$AB$7,21,FALSE),IF(H8=VLOOKUP(C8,'Valeurs Règlement Campagne'!$A$4:$AB$7,22,FALSE),VLOOKUP(C8,'Valeurs Règlement Campagne'!$A$4:$AB$7,22,FALSE),""))))&gt;(IF(VLOOKUP(C8,'Valeurs Règlement Campagne'!$A$4:$AB$7,20,FALSE)=IF(H8=VLOOKUP(C8,'Valeurs Règlement Campagne'!$A$4:$AB$7,20,FALSE),VLOOKUP(C8,'Valeurs Règlement Campagne'!$A$4:$AB$7,20,FALSE),IF(H8=VLOOKUP(C8,'Valeurs Règlement Campagne'!$A$4:$AB$7,21,FALSE),VLOOKUP(C8,'Valeurs Règlement Campagne'!$A$4:$AB$7,21,FALSE),IF(H8=VLOOKUP(C8,'Valeurs Règlement Campagne'!$A$4:$AB$7,22,FALSE),VLOOKUP(C8,'Valeurs Règlement Campagne'!$A$4:$AB$7,22,FALSE),""))),1,0)+IF(VLOOKUP(C8,'Valeurs Règlement Campagne'!$A$4:$AB$7,21,FALSE)=IF(H8=VLOOKUP(C8,'Valeurs Règlement Campagne'!$A$4:$AB$7,20,FALSE),VLOOKUP(C8,'Valeurs Règlement Campagne'!$A$4:$AB$7,20,FALSE),IF(H8=VLOOKUP(C8,'Valeurs Règlement Campagne'!$A$4:$AB$7,21,FALSE),VLOOKUP(C8,'Valeurs Règlement Campagne'!$A$4:$AB$7,21,FALSE),IF(H8=VLOOKUP(C8,'Valeurs Règlement Campagne'!$A$4:$AB$7,22,FALSE),VLOOKUP(C8,'Valeurs Règlement Campagne'!$A$4:$AB$7,22,FALSE),""))),1,0)+IF(VLOOKUP(C8,'Valeurs Règlement Campagne'!$A$4:$AB$7,22,FALSE)=IF(H8=VLOOKUP(C8,'Valeurs Règlement Campagne'!$A$4:$AB$7,20,FALSE),VLOOKUP(C8,'Valeurs Règlement Campagne'!$A$4:$AB$7,20,FALSE),IF(H8=VLOOKUP(C8,'Valeurs Règlement Campagne'!$A$4:$AB$7,21,FALSE),VLOOKUP(C8,'Valeurs Règlement Campagne'!$A$4:$AB$7,21,FALSE),IF(H8=VLOOKUP(C8,'Valeurs Règlement Campagne'!$A$4:$AB$7,22,FALSE),VLOOKUP(C8,'Valeurs Règlement Campagne'!$A$4:$AB$7,22,FALSE),""))),1,0)),"Doublon",TRUE)))," "))))," ")</f>
        <v xml:space="preserve"> </v>
      </c>
      <c r="X8" s="49" t="str" cm="1">
        <f t="array" ref="X8">IFERROR(IF(OR(C8="",C8=" ")," ",IF(NOT(ISNUMBER(I8))," ",IF(E8="Inconnues",AND(I8&gt;=P8,I8&lt;=R8),IF(E8="Connues",IF('Valeurs Règlement Campagne'!$L$14="OUI",IF(IF(ABS(I8-VLOOKUP(C8,'Valeurs Règlement Campagne'!$A$4:$AB$7,23,FALSE))&lt;=2,VLOOKUP(C8,'Valeurs Règlement Campagne'!$A$4:$AB$7,23,FALSE),IF(ABS(I8-VLOOKUP(C8,'Valeurs Règlement Campagne'!$A$4:$AB$7,24,FALSE))&lt;=2,VLOOKUP(C8,'Valeurs Règlement Campagne'!$A$4:$AB$7,24,FALSE),IF(ABS(I8-VLOOKUP(C8,'Valeurs Règlement Campagne'!$A$4:$AB$7,25,FALSE))&lt;=2,VLOOKUP(C8,'Valeurs Règlement Campagne'!$A$4:$AB$7,25,FALSE),"")))="",FALSE,IF(COUNTIFS($C$6:C8,C8,$E$6:E8,"Connues",$I$6:I8,"&gt;="&amp;(IF(ABS(I8-VLOOKUP(C8,'Valeurs Règlement Campagne'!$A$4:$AB$7,23,FALSE))&lt;=2,VLOOKUP(C8,'Valeurs Règlement Campagne'!$A$4:$AB$7,23,FALSE),IF(ABS(I8-VLOOKUP(C8,'Valeurs Règlement Campagne'!$A$4:$AB$7,24,FALSE))&lt;=2,VLOOKUP(C8,'Valeurs Règlement Campagne'!$A$4:$AB$7,24,FALSE),IF(ABS(I8-VLOOKUP(C8,'Valeurs Règlement Campagne'!$A$4:$AB$7,25,FALSE))&lt;=2,VLOOKUP(C8,'Valeurs Règlement Campagne'!$A$4:$AB$7,25,FALSE),"")))-2),$I$6:I8,"&lt;="&amp;(IF(ABS(I8-VLOOKUP(C8,'Valeurs Règlement Campagne'!$A$4:$AB$7,23,FALSE))&lt;=2,VLOOKUP(C8,'Valeurs Règlement Campagne'!$A$4:$AB$7,23,FALSE),IF(ABS(I8-VLOOKUP(C8,'Valeurs Règlement Campagne'!$A$4:$AB$7,24,FALSE))&lt;=2,VLOOKUP(C8,'Valeurs Règlement Campagne'!$A$4:$AB$7,24,FALSE),IF(ABS(I8-VLOOKUP(C8,'Valeurs Règlement Campagne'!$A$4:$AB$7,25,FALSE))&lt;=2,VLOOKUP(C8,'Valeurs Règlement Campagne'!$A$4:$AB$7,25,FALSE),"")))+2))&gt;(IF(VLOOKUP(C8,'Valeurs Règlement Campagne'!$A$4:$AB$7,23,FALSE)=IF(ABS(I8-VLOOKUP(C8,'Valeurs Règlement Campagne'!$A$4:$AB$7,23,FALSE))&lt;=2,VLOOKUP(C8,'Valeurs Règlement Campagne'!$A$4:$AB$7,23,FALSE),IF(ABS(I8-VLOOKUP(C8,'Valeurs Règlement Campagne'!$A$4:$AB$7,24,FALSE))&lt;=2,VLOOKUP(C8,'Valeurs Règlement Campagne'!$A$4:$AB$7,24,FALSE),IF(ABS(I8-VLOOKUP(C8,'Valeurs Règlement Campagne'!$A$4:$AB$7,25,FALSE))&lt;=2,VLOOKUP(C8,'Valeurs Règlement Campagne'!$A$4:$AB$7,25,FALSE),""))),1,0)+IF(VLOOKUP(C8,'Valeurs Règlement Campagne'!$A$4:$AB$7,24,FALSE)=IF(ABS(I8-VLOOKUP(C8,'Valeurs Règlement Campagne'!$A$4:$AB$7,23,FALSE))&lt;=2,VLOOKUP(C8,'Valeurs Règlement Campagne'!$A$4:$AB$7,23,FALSE),IF(ABS(I8-VLOOKUP(C8,'Valeurs Règlement Campagne'!$A$4:$AB$7,24,FALSE))&lt;=2,VLOOKUP(C8,'Valeurs Règlement Campagne'!$A$4:$AB$7,24,FALSE),IF(ABS(I8-VLOOKUP(C8,'Valeurs Règlement Campagne'!$A$4:$AB$7,25,FALSE))&lt;=2,VLOOKUP(C8,'Valeurs Règlement Campagne'!$A$4:$AB$7,25,FALSE),""))),1,0)+IF(VLOOKUP(C8,'Valeurs Règlement Campagne'!$A$4:$AB$7,25,FALSE)=IF(ABS(I8-VLOOKUP(C8,'Valeurs Règlement Campagne'!$A$4:$AB$7,23,FALSE))&lt;=2,VLOOKUP(C8,'Valeurs Règlement Campagne'!$A$4:$AB$7,23,FALSE),IF(ABS(I8-VLOOKUP(C8,'Valeurs Règlement Campagne'!$A$4:$AB$7,24,FALSE))&lt;=2,VLOOKUP(C8,'Valeurs Règlement Campagne'!$A$4:$AB$7,24,FALSE),IF(ABS(I8-VLOOKUP(C8,'Valeurs Règlement Campagne'!$A$4:$AB$7,25,FALSE))&lt;=2,VLOOKUP(C8,'Valeurs Règlement Campagne'!$A$4:$AB$7,25,FALSE),""))),1,0)),"Doublon",TRUE)),IF(IF(I8=VLOOKUP(C8,'Valeurs Règlement Campagne'!$A$4:$AB$7,23,FALSE),VLOOKUP(C8,'Valeurs Règlement Campagne'!$A$4:$AB$7,23,FALSE),IF(I8=VLOOKUP(C8,'Valeurs Règlement Campagne'!$A$4:$AB$7,24,FALSE),VLOOKUP(C8,'Valeurs Règlement Campagne'!$A$4:$AB$7,24,FALSE),IF(I8=VLOOKUP(C8,'Valeurs Règlement Campagne'!$A$4:$AB$7,25,FALSE),VLOOKUP(C8,'Valeurs Règlement Campagne'!$A$4:$AB$7,25,FALSE),"")))="",FALSE,IF(COUNTIFS($C$6:C8,C8,$E$6:E8,"Connues",$I$6:I8,IF(I8=VLOOKUP(C8,'Valeurs Règlement Campagne'!$A$4:$AB$7,23,FALSE),VLOOKUP(C8,'Valeurs Règlement Campagne'!$A$4:$AB$7,23,FALSE),IF(I8=VLOOKUP(C8,'Valeurs Règlement Campagne'!$A$4:$AB$7,24,FALSE),VLOOKUP(C8,'Valeurs Règlement Campagne'!$A$4:$AB$7,24,FALSE),IF(I8=VLOOKUP(C8,'Valeurs Règlement Campagne'!$A$4:$AB$7,25,FALSE),VLOOKUP(C8,'Valeurs Règlement Campagne'!$A$4:$AB$7,25,FALSE),""))))&gt;(IF(VLOOKUP(C8,'Valeurs Règlement Campagne'!$A$4:$AB$7,23,FALSE)=IF(I8=VLOOKUP(C8,'Valeurs Règlement Campagne'!$A$4:$AB$7,23,FALSE),VLOOKUP(C8,'Valeurs Règlement Campagne'!$A$4:$AB$7,23,FALSE),IF(I8=VLOOKUP(C8,'Valeurs Règlement Campagne'!$A$4:$AB$7,24,FALSE),VLOOKUP(C8,'Valeurs Règlement Campagne'!$A$4:$AB$7,24,FALSE),IF(I8=VLOOKUP(C8,'Valeurs Règlement Campagne'!$A$4:$AB$7,25,FALSE),VLOOKUP(C8,'Valeurs Règlement Campagne'!$A$4:$AB$7,25,FALSE),""))),1,0)+IF(VLOOKUP(C8,'Valeurs Règlement Campagne'!$A$4:$AB$7,24,FALSE)=IF(I8=VLOOKUP(C8,'Valeurs Règlement Campagne'!$A$4:$AB$7,23,FALSE),VLOOKUP(C8,'Valeurs Règlement Campagne'!$A$4:$AB$7,23,FALSE),IF(I8=VLOOKUP(C8,'Valeurs Règlement Campagne'!$A$4:$AB$7,24,FALSE),VLOOKUP(C8,'Valeurs Règlement Campagne'!$A$4:$AB$7,24,FALSE),IF(I8=VLOOKUP(C8,'Valeurs Règlement Campagne'!$A$4:$AB$7,25,FALSE),VLOOKUP(C8,'Valeurs Règlement Campagne'!$A$4:$AB$7,25,FALSE),""))),1,0)+IF(VLOOKUP(C8,'Valeurs Règlement Campagne'!$A$4:$AB$7,25,FALSE)=IF(I8=VLOOKUP(C8,'Valeurs Règlement Campagne'!$A$4:$AB$7,23,FALSE),VLOOKUP(C8,'Valeurs Règlement Campagne'!$A$4:$AB$7,23,FALSE),IF(I8=VLOOKUP(C8,'Valeurs Règlement Campagne'!$A$4:$AB$7,24,FALSE),VLOOKUP(C8,'Valeurs Règlement Campagne'!$A$4:$AB$7,24,FALSE),IF(I8=VLOOKUP(C8,'Valeurs Règlement Campagne'!$A$4:$AB$7,25,FALSE),VLOOKUP(C8,'Valeurs Règlement Campagne'!$A$4:$AB$7,25,FALSE),""))),1,0)),"Doublon",TRUE)))," "))))," ")</f>
        <v xml:space="preserve"> </v>
      </c>
      <c r="Y8" s="142" t="str" cm="1">
        <f t="array" ref="Y8">IFERROR(IF(OR(C8="",C8=" ")," ",IF(NOT(ISNUMBER(J8))," ",IF(E8="Inconnues",AND(J8&gt;=S8,J8&lt;=T8),IF(E8="Connues",IF('Valeurs Règlement Campagne'!$L$14="OUI",IF(IF(ABS(J8-VLOOKUP(C8,'Valeurs Règlement Campagne'!$A$4:$AB$7,26,FALSE))&lt;=2,VLOOKUP(C8,'Valeurs Règlement Campagne'!$A$4:$AB$7,26,FALSE),IF(ABS(J8-VLOOKUP(C8,'Valeurs Règlement Campagne'!$A$4:$AB$7,27,FALSE))&lt;=2,VLOOKUP(C8,'Valeurs Règlement Campagne'!$A$4:$AB$7,27,FALSE),IF(ABS(J8-VLOOKUP(C8,'Valeurs Règlement Campagne'!$A$4:$AB$7,28,FALSE))&lt;=2,VLOOKUP(C8,'Valeurs Règlement Campagne'!$A$4:$AB$7,28,FALSE),"")))="",FALSE,IF(COUNTIFS($C$6:C8,C8,$E$6:E8,"Connues",$J$6:J8,"&gt;="&amp;(IF(ABS(J8-VLOOKUP(C8,'Valeurs Règlement Campagne'!$A$4:$AB$7,26,FALSE))&lt;=2,VLOOKUP(C8,'Valeurs Règlement Campagne'!$A$4:$AB$7,26,FALSE),IF(ABS(J8-VLOOKUP(C8,'Valeurs Règlement Campagne'!$A$4:$AB$7,27,FALSE))&lt;=2,VLOOKUP(C8,'Valeurs Règlement Campagne'!$A$4:$AB$7,27,FALSE),IF(ABS(J8-VLOOKUP(C8,'Valeurs Règlement Campagne'!$A$4:$AB$7,28,FALSE))&lt;=2,VLOOKUP(C8,'Valeurs Règlement Campagne'!$A$4:$AB$7,28,FALSE),"")))-2),$J$6:J8,"&lt;="&amp;(IF(ABS(J8-VLOOKUP(C8,'Valeurs Règlement Campagne'!$A$4:$AB$7,26,FALSE))&lt;=2,VLOOKUP(C8,'Valeurs Règlement Campagne'!$A$4:$AB$7,26,FALSE),IF(ABS(J8-VLOOKUP(C8,'Valeurs Règlement Campagne'!$A$4:$AB$7,27,FALSE))&lt;=2,VLOOKUP(C8,'Valeurs Règlement Campagne'!$A$4:$AB$7,27,FALSE),IF(ABS(J8-VLOOKUP(C8,'Valeurs Règlement Campagne'!$A$4:$AB$7,28,FALSE))&lt;=2,VLOOKUP(C8,'Valeurs Règlement Campagne'!$A$4:$AB$7,28,FALSE),"")))+2))&gt;(IF(VLOOKUP(C8,'Valeurs Règlement Campagne'!$A$4:$AB$7,26,FALSE)=IF(ABS(J8-VLOOKUP(C8,'Valeurs Règlement Campagne'!$A$4:$AB$7,26,FALSE))&lt;=2,VLOOKUP(C8,'Valeurs Règlement Campagne'!$A$4:$AB$7,26,FALSE),IF(ABS(J8-VLOOKUP(C8,'Valeurs Règlement Campagne'!$A$4:$AB$7,27,FALSE))&lt;=2,VLOOKUP(C8,'Valeurs Règlement Campagne'!$A$4:$AB$7,27,FALSE),IF(ABS(J8-VLOOKUP(C8,'Valeurs Règlement Campagne'!$A$4:$AB$7,28,FALSE))&lt;=2,VLOOKUP(C8,'Valeurs Règlement Campagne'!$A$4:$AB$7,28,FALSE),""))),1,0)+IF(VLOOKUP(C8,'Valeurs Règlement Campagne'!$A$4:$AB$7,27,FALSE)=IF(ABS(J8-VLOOKUP(C8,'Valeurs Règlement Campagne'!$A$4:$AB$7,26,FALSE))&lt;=2,VLOOKUP(C8,'Valeurs Règlement Campagne'!$A$4:$AB$7,26,FALSE),IF(ABS(J8-VLOOKUP(C8,'Valeurs Règlement Campagne'!$A$4:$AB$7,27,FALSE))&lt;=2,VLOOKUP(C8,'Valeurs Règlement Campagne'!$A$4:$AB$7,27,FALSE),IF(ABS(J8-VLOOKUP(C8,'Valeurs Règlement Campagne'!$A$4:$AB$7,28,FALSE))&lt;=2,VLOOKUP(C8,'Valeurs Règlement Campagne'!$A$4:$AB$7,28,FALSE),""))),1,0)+IF(VLOOKUP(C8,'Valeurs Règlement Campagne'!$A$4:$AB$7,28,FALSE)=IF(ABS(J8-VLOOKUP(C8,'Valeurs Règlement Campagne'!$A$4:$AB$7,26,FALSE))&lt;=2,VLOOKUP(C8,'Valeurs Règlement Campagne'!$A$4:$AB$7,26,FALSE),IF(ABS(J8-VLOOKUP(C8,'Valeurs Règlement Campagne'!$A$4:$AB$7,27,FALSE))&lt;=2,VLOOKUP(C8,'Valeurs Règlement Campagne'!$A$4:$AB$7,27,FALSE),IF(ABS(J8-VLOOKUP(C8,'Valeurs Règlement Campagne'!$A$4:$AB$7,28,FALSE))&lt;=2,VLOOKUP(C8,'Valeurs Règlement Campagne'!$A$4:$AB$7,28,FALSE),""))),1,0)),"Doublon",TRUE)),IF(IF(J8=VLOOKUP(C8,'Valeurs Règlement Campagne'!$A$4:$AB$7,26,FALSE),VLOOKUP(C8,'Valeurs Règlement Campagne'!$A$4:$AB$7,26,FALSE),IF(J8=VLOOKUP(C8,'Valeurs Règlement Campagne'!$A$4:$AB$7,27,FALSE),VLOOKUP(C8,'Valeurs Règlement Campagne'!$A$4:$AB$7,27,FALSE),IF(J8=VLOOKUP(C8,'Valeurs Règlement Campagne'!$A$4:$AB$7,28,FALSE),VLOOKUP(C8,'Valeurs Règlement Campagne'!$A$4:$AB$7,28,FALSE),"")))="",FALSE,IF(COUNTIFS($C$6:C8,C8,$E$6:E8,"Connues",$J$6:J8,IF(J8=VLOOKUP(C8,'Valeurs Règlement Campagne'!$A$4:$AB$7,26,FALSE),VLOOKUP(C8,'Valeurs Règlement Campagne'!$A$4:$AB$7,26,FALSE),IF(J8=VLOOKUP(C8,'Valeurs Règlement Campagne'!$A$4:$AB$7,27,FALSE),VLOOKUP(C8,'Valeurs Règlement Campagne'!$A$4:$AB$7,27,FALSE),IF(J8=VLOOKUP(C8,'Valeurs Règlement Campagne'!$A$4:$AB$7,28,FALSE),VLOOKUP(C8,'Valeurs Règlement Campagne'!$A$4:$AB$7,28,FALSE),""))))&gt;(IF(VLOOKUP(C8,'Valeurs Règlement Campagne'!$A$4:$AB$7,26,FALSE)=IF(J8=VLOOKUP(C8,'Valeurs Règlement Campagne'!$A$4:$AB$7,26,FALSE),VLOOKUP(C8,'Valeurs Règlement Campagne'!$A$4:$AB$7,26,FALSE),IF(J8=VLOOKUP(C8,'Valeurs Règlement Campagne'!$A$4:$AB$7,27,FALSE),VLOOKUP(C8,'Valeurs Règlement Campagne'!$A$4:$AB$7,27,FALSE),IF(J8=VLOOKUP(C8,'Valeurs Règlement Campagne'!$A$4:$AB$7,28,FALSE),VLOOKUP(C8,'Valeurs Règlement Campagne'!$A$4:$AB$7,28,FALSE),""))),1,0)+IF(VLOOKUP(C8,'Valeurs Règlement Campagne'!$A$4:$AB$7,27,FALSE)=IF(J8=VLOOKUP(C8,'Valeurs Règlement Campagne'!$A$4:$AB$7,26,FALSE),VLOOKUP(C8,'Valeurs Règlement Campagne'!$A$4:$AB$7,26,FALSE),IF(J8=VLOOKUP(C8,'Valeurs Règlement Campagne'!$A$4:$AB$7,27,FALSE),VLOOKUP(C8,'Valeurs Règlement Campagne'!$A$4:$AB$7,27,FALSE),IF(J8=VLOOKUP(C8,'Valeurs Règlement Campagne'!$A$4:$AB$7,28,FALSE),VLOOKUP(C8,'Valeurs Règlement Campagne'!$A$4:$AB$7,28,FALSE),""))),1,0)+IF(VLOOKUP(C8,'Valeurs Règlement Campagne'!$A$4:$AB$7,28,FALSE)=IF(J8=VLOOKUP(C8,'Valeurs Règlement Campagne'!$A$4:$AB$7,26,FALSE),VLOOKUP(C8,'Valeurs Règlement Campagne'!$A$4:$AB$7,26,FALSE),IF(J8=VLOOKUP(C8,'Valeurs Règlement Campagne'!$A$4:$AB$7,27,FALSE),VLOOKUP(C8,'Valeurs Règlement Campagne'!$A$4:$AB$7,27,FALSE),IF(J8=VLOOKUP(C8,'Valeurs Règlement Campagne'!$A$4:$AB$7,28,FALSE),VLOOKUP(C8,'Valeurs Règlement Campagne'!$A$4:$AB$7,28,FALSE),""))),1,0)),"Doublon",TRUE)))," "))))," ")</f>
        <v xml:space="preserve"> </v>
      </c>
      <c r="Z8" s="253" t="str">
        <f t="shared" si="3"/>
        <v xml:space="preserve"> </v>
      </c>
      <c r="AA8" s="254"/>
      <c r="AB8" s="254" t="str">
        <f t="shared" si="0"/>
        <v xml:space="preserve"> </v>
      </c>
      <c r="AC8" s="254"/>
      <c r="AD8" s="254" t="str">
        <f t="shared" si="1"/>
        <v xml:space="preserve"> </v>
      </c>
      <c r="AE8" s="254"/>
      <c r="AF8" s="254" t="str">
        <f t="shared" si="4"/>
        <v xml:space="preserve"> </v>
      </c>
      <c r="AG8" s="299"/>
      <c r="AH8" s="50" t="str">
        <f t="shared" si="2"/>
        <v/>
      </c>
      <c r="AI8" s="39">
        <f>IFERROR(IF(OR(C8="",C8=" ",NOT(ISNUMBER(F8))),0,IF(E8="Inconnues",IF(AND(F8&gt;=L8,F8&lt;=M8),0,1),IF(E8="Connues",IF('Valeurs Règlement Campagne'!$L$14="OUI",IF(IF(ABS(F8-VLOOKUP(C8,'Valeurs Règlement Campagne'!$A$4:$AB$7,14,FALSE))&lt;=2,VLOOKUP(C8,'Valeurs Règlement Campagne'!$A$4:$AB$7,14,FALSE),IF(ABS(F8-VLOOKUP(C8,'Valeurs Règlement Campagne'!$A$4:$AB$7,15,FALSE))&lt;=2,VLOOKUP(C8,'Valeurs Règlement Campagne'!$A$4:$AB$7,15,FALSE),IF(ABS(F8-VLOOKUP(C8,'Valeurs Règlement Campagne'!$A$4:$AB$7,16,FALSE))&lt;=2,VLOOKUP(C8,'Valeurs Règlement Campagne'!$A$4:$AB$7,16,FALSE),"")))="",1,IF(COUNTIFS($C$6:C8,C8,$E$6:E8,"Connues",$F$6:F8,"&gt;="&amp;(IF(ABS(F8-VLOOKUP(C8,'Valeurs Règlement Campagne'!$A$4:$AB$7,14,FALSE))&lt;=2,VLOOKUP(C8,'Valeurs Règlement Campagne'!$A$4:$AB$7,14,FALSE),IF(ABS(F8-VLOOKUP(C8,'Valeurs Règlement Campagne'!$A$4:$AB$7,15,FALSE))&lt;=2,VLOOKUP(C8,'Valeurs Règlement Campagne'!$A$4:$AB$7,15,FALSE),IF(ABS(F8-VLOOKUP(C8,'Valeurs Règlement Campagne'!$A$4:$AB$7,16,FALSE))&lt;=2,VLOOKUP(C8,'Valeurs Règlement Campagne'!$A$4:$AB$7,16,FALSE),"")))-2),$F$6:F8,"&lt;="&amp;(IF(ABS(F8-VLOOKUP(C8,'Valeurs Règlement Campagne'!$A$4:$AB$7,14,FALSE))&lt;=2,VLOOKUP(C8,'Valeurs Règlement Campagne'!$A$4:$AB$7,14,FALSE),IF(ABS(F8-VLOOKUP(C8,'Valeurs Règlement Campagne'!$A$4:$AB$7,15,FALSE))&lt;=2,VLOOKUP(C8,'Valeurs Règlement Campagne'!$A$4:$AB$7,15,FALSE),IF(ABS(F8-VLOOKUP(C8,'Valeurs Règlement Campagne'!$A$4:$AB$7,16,FALSE))&lt;=2,VLOOKUP(C8,'Valeurs Règlement Campagne'!$A$4:$AB$7,16,FALSE),"")))+2))&gt;(IF(VLOOKUP(C8,'Valeurs Règlement Campagne'!$A$4:$AB$7,14,FALSE)=IF(ABS(F8-VLOOKUP(C8,'Valeurs Règlement Campagne'!$A$4:$AB$7,14,FALSE))&lt;=2,VLOOKUP(C8,'Valeurs Règlement Campagne'!$A$4:$AB$7,14,FALSE),IF(ABS(F8-VLOOKUP(C8,'Valeurs Règlement Campagne'!$A$4:$AB$7,15,FALSE))&lt;=2,VLOOKUP(C8,'Valeurs Règlement Campagne'!$A$4:$AB$7,15,FALSE),IF(ABS(F8-VLOOKUP(C8,'Valeurs Règlement Campagne'!$A$4:$AB$7,16,FALSE))&lt;=2,VLOOKUP(C8,'Valeurs Règlement Campagne'!$A$4:$AB$7,16,FALSE),""))),1,0)+IF(VLOOKUP(C8,'Valeurs Règlement Campagne'!$A$4:$AB$7,15,FALSE)=IF(ABS(F8-VLOOKUP(C8,'Valeurs Règlement Campagne'!$A$4:$AB$7,14,FALSE))&lt;=2,VLOOKUP(C8,'Valeurs Règlement Campagne'!$A$4:$AB$7,14,FALSE),IF(ABS(F8-VLOOKUP(C8,'Valeurs Règlement Campagne'!$A$4:$AB$7,15,FALSE))&lt;=2,VLOOKUP(C8,'Valeurs Règlement Campagne'!$A$4:$AB$7,15,FALSE),IF(ABS(F8-VLOOKUP(C8,'Valeurs Règlement Campagne'!$A$4:$AB$7,16,FALSE))&lt;=2,VLOOKUP(C8,'Valeurs Règlement Campagne'!$A$4:$AB$7,16,FALSE),""))),1,0)+IF(VLOOKUP(C8,'Valeurs Règlement Campagne'!$A$4:$AB$7,16,FALSE)=IF(ABS(F8-VLOOKUP(C8,'Valeurs Règlement Campagne'!$A$4:$AB$7,14,FALSE))&lt;=2,VLOOKUP(C8,'Valeurs Règlement Campagne'!$A$4:$AB$7,14,FALSE),IF(ABS(F8-VLOOKUP(C8,'Valeurs Règlement Campagne'!$A$4:$AB$7,15,FALSE))&lt;=2,VLOOKUP(C8,'Valeurs Règlement Campagne'!$A$4:$AB$7,15,FALSE),IF(ABS(F8-VLOOKUP(C8,'Valeurs Règlement Campagne'!$A$4:$AB$7,16,FALSE))&lt;=2,VLOOKUP(C8,'Valeurs Règlement Campagne'!$A$4:$AB$7,16,FALSE),""))),1,0)),1,0)),IF(IF(F8=VLOOKUP(C8,'Valeurs Règlement Campagne'!$A$4:$AB$7,14,FALSE),VLOOKUP(C8,'Valeurs Règlement Campagne'!$A$4:$AB$7,14,FALSE),IF(F8=VLOOKUP(C8,'Valeurs Règlement Campagne'!$A$4:$AB$7,15,FALSE),VLOOKUP(C8,'Valeurs Règlement Campagne'!$A$4:$AB$7,15,FALSE),IF(F8=VLOOKUP(C8,'Valeurs Règlement Campagne'!$A$4:$AB$7,16,FALSE),VLOOKUP(C8,'Valeurs Règlement Campagne'!$A$4:$AB$7,16,FALSE),"")))="",1,IF(COUNTIFS($C$6:C8,C8,$E$6:E8,"Connues",$F$6:F8,IF(F8=VLOOKUP(C8,'Valeurs Règlement Campagne'!$A$4:$AB$7,14,FALSE),VLOOKUP(C8,'Valeurs Règlement Campagne'!$A$4:$AB$7,14,FALSE),IF(F8=VLOOKUP(C8,'Valeurs Règlement Campagne'!$A$4:$AB$7,15,FALSE),VLOOKUP(C8,'Valeurs Règlement Campagne'!$A$4:$AB$7,15,FALSE),IF(F8=VLOOKUP(C8,'Valeurs Règlement Campagne'!$A$4:$AB$7,16,FALSE),VLOOKUP(C8,'Valeurs Règlement Campagne'!$A$4:$AB$7,16,FALSE),""))))&gt;(IF(VLOOKUP(C8,'Valeurs Règlement Campagne'!$A$4:$AB$7,14,FALSE)=IF(F8=VLOOKUP(C8,'Valeurs Règlement Campagne'!$A$4:$AB$7,14,FALSE),VLOOKUP(C8,'Valeurs Règlement Campagne'!$A$4:$AB$7,14,FALSE),IF(F8=VLOOKUP(C8,'Valeurs Règlement Campagne'!$A$4:$AB$7,15,FALSE),VLOOKUP(C8,'Valeurs Règlement Campagne'!$A$4:$AB$7,15,FALSE),IF(F8=VLOOKUP(C8,'Valeurs Règlement Campagne'!$A$4:$AB$7,16,FALSE),VLOOKUP(C8,'Valeurs Règlement Campagne'!$A$4:$AB$7,16,FALSE),""))),1,0)+IF(VLOOKUP(C8,'Valeurs Règlement Campagne'!$A$4:$AB$7,15,FALSE)=IF(F8=VLOOKUP(C8,'Valeurs Règlement Campagne'!$A$4:$AB$7,14,FALSE),VLOOKUP(C8,'Valeurs Règlement Campagne'!$A$4:$AB$7,14,FALSE),IF(F8=VLOOKUP(C8,'Valeurs Règlement Campagne'!$A$4:$AB$7,15,FALSE),VLOOKUP(C8,'Valeurs Règlement Campagne'!$A$4:$AB$7,15,FALSE),IF(F8=VLOOKUP(C8,'Valeurs Règlement Campagne'!$A$4:$AB$7,16,FALSE),VLOOKUP(C8,'Valeurs Règlement Campagne'!$A$4:$AB$7,16,FALSE),""))),1,0)+IF(VLOOKUP(C8,'Valeurs Règlement Campagne'!$A$4:$AB$7,16,FALSE)=IF(F8=VLOOKUP(C8,'Valeurs Règlement Campagne'!$A$4:$AB$7,14,FALSE),VLOOKUP(C8,'Valeurs Règlement Campagne'!$A$4:$AB$7,14,FALSE),IF(F8=VLOOKUP(C8,'Valeurs Règlement Campagne'!$A$4:$AB$7,15,FALSE),VLOOKUP(C8,'Valeurs Règlement Campagne'!$A$4:$AB$7,15,FALSE),IF(F8=VLOOKUP(C8,'Valeurs Règlement Campagne'!$A$4:$AB$7,16,FALSE),VLOOKUP(C8,'Valeurs Règlement Campagne'!$A$4:$AB$7,16,FALSE),""))),1,0)),1,0))),0))),0)</f>
        <v>0</v>
      </c>
      <c r="AJ8" s="39">
        <f>IFERROR(IF(OR(C8="",C8=" ",NOT(ISNUMBER(G8))),0,IF(E8="Inconnues",IF(AND(G8&gt;=N8,G8&lt;=O8),0,1),IF(E8="Connues",IF('Valeurs Règlement Campagne'!$L$14="OUI",IF(IF(ABS(G8-VLOOKUP(C8,'Valeurs Règlement Campagne'!$A$4:$AB$7,17,FALSE))&lt;=2,VLOOKUP(C8,'Valeurs Règlement Campagne'!$A$4:$AB$7,17,FALSE),IF(ABS(G8-VLOOKUP(C8,'Valeurs Règlement Campagne'!$A$4:$AB$7,18,FALSE))&lt;=2,VLOOKUP(C8,'Valeurs Règlement Campagne'!$A$4:$AB$7,18,FALSE),IF(ABS(G8-VLOOKUP(C8,'Valeurs Règlement Campagne'!$A$4:$AB$7,19,FALSE))&lt;=2,VLOOKUP(C8,'Valeurs Règlement Campagne'!$A$4:$AB$7,19,FALSE),"")))="",1,IF(COUNTIFS($C$6:C8,C8,$E$6:E8,"Connues",$G$6:G8,"&gt;="&amp;(IF(ABS(G8-VLOOKUP(C8,'Valeurs Règlement Campagne'!$A$4:$AB$7,17,FALSE))&lt;=2,VLOOKUP(C8,'Valeurs Règlement Campagne'!$A$4:$AB$7,17,FALSE),IF(ABS(G8-VLOOKUP(C8,'Valeurs Règlement Campagne'!$A$4:$AB$7,18,FALSE))&lt;=2,VLOOKUP(C8,'Valeurs Règlement Campagne'!$A$4:$AB$7,18,FALSE),IF(ABS(G8-VLOOKUP(C8,'Valeurs Règlement Campagne'!$A$4:$AB$7,19,FALSE))&lt;=2,VLOOKUP(C8,'Valeurs Règlement Campagne'!$A$4:$AB$7,19,FALSE),"")))-2),$G$6:G8,"&lt;="&amp;(IF(ABS(G8-VLOOKUP(C8,'Valeurs Règlement Campagne'!$A$4:$AB$7,17,FALSE))&lt;=2,VLOOKUP(C8,'Valeurs Règlement Campagne'!$A$4:$AB$7,17,FALSE),IF(ABS(G8-VLOOKUP(C8,'Valeurs Règlement Campagne'!$A$4:$AB$7,18,FALSE))&lt;=2,VLOOKUP(C8,'Valeurs Règlement Campagne'!$A$4:$AB$7,18,FALSE),IF(ABS(G8-VLOOKUP(C8,'Valeurs Règlement Campagne'!$A$4:$AB$7,19,FALSE))&lt;=2,VLOOKUP(C8,'Valeurs Règlement Campagne'!$A$4:$AB$7,19,FALSE),"")))+2))&gt;(IF(VLOOKUP(C8,'Valeurs Règlement Campagne'!$A$4:$AB$7,17,FALSE)=IF(ABS(G8-VLOOKUP(C8,'Valeurs Règlement Campagne'!$A$4:$AB$7,17,FALSE))&lt;=2,VLOOKUP(C8,'Valeurs Règlement Campagne'!$A$4:$AB$7,17,FALSE),IF(ABS(G8-VLOOKUP(C8,'Valeurs Règlement Campagne'!$A$4:$AB$7,18,FALSE))&lt;=2,VLOOKUP(C8,'Valeurs Règlement Campagne'!$A$4:$AB$7,18,FALSE),IF(ABS(G8-VLOOKUP(C8,'Valeurs Règlement Campagne'!$A$4:$AB$7,19,FALSE))&lt;=2,VLOOKUP(C8,'Valeurs Règlement Campagne'!$A$4:$AB$7,19,FALSE),""))),1,0)+IF(VLOOKUP(C8,'Valeurs Règlement Campagne'!$A$4:$AB$7,18,FALSE)=IF(ABS(G8-VLOOKUP(C8,'Valeurs Règlement Campagne'!$A$4:$AB$7,17,FALSE))&lt;=2,VLOOKUP(C8,'Valeurs Règlement Campagne'!$A$4:$AB$7,17,FALSE),IF(ABS(G8-VLOOKUP(C8,'Valeurs Règlement Campagne'!$A$4:$AB$7,18,FALSE))&lt;=2,VLOOKUP(C8,'Valeurs Règlement Campagne'!$A$4:$AB$7,18,FALSE),IF(ABS(G8-VLOOKUP(C8,'Valeurs Règlement Campagne'!$A$4:$AB$7,19,FALSE))&lt;=2,VLOOKUP(C8,'Valeurs Règlement Campagne'!$A$4:$AB$7,19,FALSE),""))),1,0)+IF(VLOOKUP(C8,'Valeurs Règlement Campagne'!$A$4:$AB$7,19,FALSE)=IF(ABS(G8-VLOOKUP(C8,'Valeurs Règlement Campagne'!$A$4:$AB$7,17,FALSE))&lt;=2,VLOOKUP(C8,'Valeurs Règlement Campagne'!$A$4:$AB$7,17,FALSE),IF(ABS(G8-VLOOKUP(C8,'Valeurs Règlement Campagne'!$A$4:$AB$7,18,FALSE))&lt;=2,VLOOKUP(C8,'Valeurs Règlement Campagne'!$A$4:$AB$7,18,FALSE),IF(ABS(G8-VLOOKUP(C8,'Valeurs Règlement Campagne'!$A$4:$AB$7,19,FALSE))&lt;=2,VLOOKUP(C8,'Valeurs Règlement Campagne'!$A$4:$AB$7,19,FALSE),""))),1,0)),1,0)),IF(IF(G8=VLOOKUP(C8,'Valeurs Règlement Campagne'!$A$4:$AB$7,17,FALSE),VLOOKUP(C8,'Valeurs Règlement Campagne'!$A$4:$AB$7,17,FALSE),IF(G8=VLOOKUP(C8,'Valeurs Règlement Campagne'!$A$4:$AB$7,18,FALSE),VLOOKUP(C8,'Valeurs Règlement Campagne'!$A$4:$AB$7,18,FALSE),IF(G8=VLOOKUP(C8,'Valeurs Règlement Campagne'!$A$4:$AB$7,19,FALSE),VLOOKUP(C8,'Valeurs Règlement Campagne'!$A$4:$AB$7,19,FALSE),"")))="",1,IF(COUNTIFS($C$6:C8,C8,$E$6:E8,"Connues",$G$6:G8,IF(G8=VLOOKUP(C8,'Valeurs Règlement Campagne'!$A$4:$AB$7,17,FALSE),VLOOKUP(C8,'Valeurs Règlement Campagne'!$A$4:$AB$7,17,FALSE),IF(G8=VLOOKUP(C8,'Valeurs Règlement Campagne'!$A$4:$AB$7,18,FALSE),VLOOKUP(C8,'Valeurs Règlement Campagne'!$A$4:$AB$7,18,FALSE),IF(G8=VLOOKUP(C8,'Valeurs Règlement Campagne'!$A$4:$AB$7,19,FALSE),VLOOKUP(C8,'Valeurs Règlement Campagne'!$A$4:$AB$7,19,FALSE),""))))&gt;(IF(VLOOKUP(C8,'Valeurs Règlement Campagne'!$A$4:$AB$7,17,FALSE)=IF(G8=VLOOKUP(C8,'Valeurs Règlement Campagne'!$A$4:$AB$7,17,FALSE),VLOOKUP(C8,'Valeurs Règlement Campagne'!$A$4:$AB$7,17,FALSE),IF(G8=VLOOKUP(C8,'Valeurs Règlement Campagne'!$A$4:$AB$7,18,FALSE),VLOOKUP(C8,'Valeurs Règlement Campagne'!$A$4:$AB$7,18,FALSE),IF(G8=VLOOKUP(C8,'Valeurs Règlement Campagne'!$A$4:$AB$7,19,FALSE),VLOOKUP(C8,'Valeurs Règlement Campagne'!$A$4:$AB$7,19,FALSE),""))),1,0)+IF(VLOOKUP(C8,'Valeurs Règlement Campagne'!$A$4:$AB$7,18,FALSE)=IF(G8=VLOOKUP(C8,'Valeurs Règlement Campagne'!$A$4:$AB$7,17,FALSE),VLOOKUP(C8,'Valeurs Règlement Campagne'!$A$4:$AB$7,17,FALSE),IF(G8=VLOOKUP(C8,'Valeurs Règlement Campagne'!$A$4:$AB$7,18,FALSE),VLOOKUP(C8,'Valeurs Règlement Campagne'!$A$4:$AB$7,18,FALSE),IF(G8=VLOOKUP(C8,'Valeurs Règlement Campagne'!$A$4:$AB$7,19,FALSE),VLOOKUP(C8,'Valeurs Règlement Campagne'!$A$4:$AB$7,19,FALSE),""))),1,0)+IF(VLOOKUP(C8,'Valeurs Règlement Campagne'!$A$4:$AB$7,19,FALSE)=IF(G8=VLOOKUP(C8,'Valeurs Règlement Campagne'!$A$4:$AB$7,17,FALSE),VLOOKUP(C8,'Valeurs Règlement Campagne'!$A$4:$AB$7,17,FALSE),IF(G8=VLOOKUP(C8,'Valeurs Règlement Campagne'!$A$4:$AB$7,18,FALSE),VLOOKUP(C8,'Valeurs Règlement Campagne'!$A$4:$AB$7,18,FALSE),IF(G8=VLOOKUP(C8,'Valeurs Règlement Campagne'!$A$4:$AB$7,19,FALSE),VLOOKUP(C8,'Valeurs Règlement Campagne'!$A$4:$AB$7,19,FALSE),""))),1,0)),1,0))),0))),0)</f>
        <v>0</v>
      </c>
      <c r="AK8" s="39">
        <f>IFERROR(IF(OR(C8="",C8=" ",NOT(ISNUMBER(H8))),0,IF(E8="Inconnues",IF(AND(H8&gt;=P8,H8&lt;=Q8),0,1),IF(E8="Connues",IF('Valeurs Règlement Campagne'!$L$14="OUI",IF(IF(ABS(H8-VLOOKUP(C8,'Valeurs Règlement Campagne'!$A$4:$AB$7,20,FALSE))&lt;=2,VLOOKUP(C8,'Valeurs Règlement Campagne'!$A$4:$AB$7,20,FALSE),IF(ABS(H8-VLOOKUP(C8,'Valeurs Règlement Campagne'!$A$4:$AB$7,21,FALSE))&lt;=2,VLOOKUP(C8,'Valeurs Règlement Campagne'!$A$4:$AB$7,21,FALSE),IF(ABS(H8-VLOOKUP(C8,'Valeurs Règlement Campagne'!$A$4:$AB$7,22,FALSE))&lt;=2,VLOOKUP(C8,'Valeurs Règlement Campagne'!$A$4:$AB$7,22,FALSE),"")))="",1,IF(COUNTIFS($C$6:C8,C8,$E$6:E8,"Connues",$H$6:H8,"&gt;="&amp;(IF(ABS(H8-VLOOKUP(C8,'Valeurs Règlement Campagne'!$A$4:$AB$7,20,FALSE))&lt;=2,VLOOKUP(C8,'Valeurs Règlement Campagne'!$A$4:$AB$7,20,FALSE),IF(ABS(H8-VLOOKUP(C8,'Valeurs Règlement Campagne'!$A$4:$AB$7,21,FALSE))&lt;=2,VLOOKUP(C8,'Valeurs Règlement Campagne'!$A$4:$AB$7,21,FALSE),IF(ABS(H8-VLOOKUP(C8,'Valeurs Règlement Campagne'!$A$4:$AB$7,22,FALSE))&lt;=2,VLOOKUP(C8,'Valeurs Règlement Campagne'!$A$4:$AB$7,22,FALSE),"")))-2),$H$6:H8,"&lt;="&amp;(IF(ABS(H8-VLOOKUP(C8,'Valeurs Règlement Campagne'!$A$4:$AB$7,20,FALSE))&lt;=2,VLOOKUP(C8,'Valeurs Règlement Campagne'!$A$4:$AB$7,20,FALSE),IF(ABS(H8-VLOOKUP(C8,'Valeurs Règlement Campagne'!$A$4:$AB$7,21,FALSE))&lt;=2,VLOOKUP(C8,'Valeurs Règlement Campagne'!$A$4:$AB$7,21,FALSE),IF(ABS(H8-VLOOKUP(C8,'Valeurs Règlement Campagne'!$A$4:$AB$7,22,FALSE))&lt;=2,VLOOKUP(C8,'Valeurs Règlement Campagne'!$A$4:$AB$7,22,FALSE),"")))+2))&gt;(IF(VLOOKUP(C8,'Valeurs Règlement Campagne'!$A$4:$AB$7,20,FALSE)=IF(ABS(H8-VLOOKUP(C8,'Valeurs Règlement Campagne'!$A$4:$AB$7,20,FALSE))&lt;=2,VLOOKUP(C8,'Valeurs Règlement Campagne'!$A$4:$AB$7,20,FALSE),IF(ABS(H8-VLOOKUP(C8,'Valeurs Règlement Campagne'!$A$4:$AB$7,21,FALSE))&lt;=2,VLOOKUP(C8,'Valeurs Règlement Campagne'!$A$4:$AB$7,21,FALSE),IF(ABS(H8-VLOOKUP(C8,'Valeurs Règlement Campagne'!$A$4:$AB$7,22,FALSE))&lt;=2,VLOOKUP(C8,'Valeurs Règlement Campagne'!$A$4:$AB$7,22,FALSE),""))),1,0)+IF(VLOOKUP(C8,'Valeurs Règlement Campagne'!$A$4:$AB$7,21,FALSE)=IF(ABS(H8-VLOOKUP(C8,'Valeurs Règlement Campagne'!$A$4:$AB$7,20,FALSE))&lt;=2,VLOOKUP(C8,'Valeurs Règlement Campagne'!$A$4:$AB$7,20,FALSE),IF(ABS(H8-VLOOKUP(C8,'Valeurs Règlement Campagne'!$A$4:$AB$7,21,FALSE))&lt;=2,VLOOKUP(C8,'Valeurs Règlement Campagne'!$A$4:$AB$7,21,FALSE),IF(ABS(H8-VLOOKUP(C8,'Valeurs Règlement Campagne'!$A$4:$AB$7,22,FALSE))&lt;=2,VLOOKUP(C8,'Valeurs Règlement Campagne'!$A$4:$AB$7,22,FALSE),""))),1,0)+IF(VLOOKUP(C8,'Valeurs Règlement Campagne'!$A$4:$AB$7,22,FALSE)=IF(ABS(H8-VLOOKUP(C8,'Valeurs Règlement Campagne'!$A$4:$AB$7,20,FALSE))&lt;=2,VLOOKUP(C8,'Valeurs Règlement Campagne'!$A$4:$AB$7,20,FALSE),IF(ABS(H8-VLOOKUP(C8,'Valeurs Règlement Campagne'!$A$4:$AB$7,21,FALSE))&lt;=2,VLOOKUP(C8,'Valeurs Règlement Campagne'!$A$4:$AB$7,21,FALSE),IF(ABS(H8-VLOOKUP(C8,'Valeurs Règlement Campagne'!$A$4:$AB$7,22,FALSE))&lt;=2,VLOOKUP(C8,'Valeurs Règlement Campagne'!$A$4:$AB$7,22,FALSE),""))),1,0)),1,0)),IF(IF(H8=VLOOKUP(C8,'Valeurs Règlement Campagne'!$A$4:$AB$7,20,FALSE),VLOOKUP(C8,'Valeurs Règlement Campagne'!$A$4:$AB$7,20,FALSE),IF(H8=VLOOKUP(C8,'Valeurs Règlement Campagne'!$A$4:$AB$7,21,FALSE),VLOOKUP(C8,'Valeurs Règlement Campagne'!$A$4:$AB$7,21,FALSE),IF(H8=VLOOKUP(C8,'Valeurs Règlement Campagne'!$A$4:$AB$7,22,FALSE),VLOOKUP(C8,'Valeurs Règlement Campagne'!$A$4:$AB$7,22,FALSE),"")))="",1,IF(COUNTIFS($C$6:C8,C8,$E$6:E8,"Connues",$H$6:H8,IF(H8=VLOOKUP(C8,'Valeurs Règlement Campagne'!$A$4:$AB$7,20,FALSE),VLOOKUP(C8,'Valeurs Règlement Campagne'!$A$4:$AB$7,20,FALSE),IF(H8=VLOOKUP(C8,'Valeurs Règlement Campagne'!$A$4:$AB$7,21,FALSE),VLOOKUP(C8,'Valeurs Règlement Campagne'!$A$4:$AB$7,21,FALSE),IF(H8=VLOOKUP(C8,'Valeurs Règlement Campagne'!$A$4:$AB$7,22,FALSE),VLOOKUP(C8,'Valeurs Règlement Campagne'!$A$4:$AB$7,22,FALSE),""))))&gt;(IF(VLOOKUP(C8,'Valeurs Règlement Campagne'!$A$4:$AB$7,20,FALSE)=IF(H8=VLOOKUP(C8,'Valeurs Règlement Campagne'!$A$4:$AB$7,20,FALSE),VLOOKUP(C8,'Valeurs Règlement Campagne'!$A$4:$AB$7,20,FALSE),IF(H8=VLOOKUP(C8,'Valeurs Règlement Campagne'!$A$4:$AB$7,21,FALSE),VLOOKUP(C8,'Valeurs Règlement Campagne'!$A$4:$AB$7,21,FALSE),IF(H8=VLOOKUP(C8,'Valeurs Règlement Campagne'!$A$4:$AB$7,22,FALSE),VLOOKUP(C8,'Valeurs Règlement Campagne'!$A$4:$AB$7,22,FALSE),""))),1,0)+IF(VLOOKUP(C8,'Valeurs Règlement Campagne'!$A$4:$AB$7,21,FALSE)=IF(H8=VLOOKUP(C8,'Valeurs Règlement Campagne'!$A$4:$AB$7,20,FALSE),VLOOKUP(C8,'Valeurs Règlement Campagne'!$A$4:$AB$7,20,FALSE),IF(H8=VLOOKUP(C8,'Valeurs Règlement Campagne'!$A$4:$AB$7,21,FALSE),VLOOKUP(C8,'Valeurs Règlement Campagne'!$A$4:$AB$7,21,FALSE),IF(H8=VLOOKUP(C8,'Valeurs Règlement Campagne'!$A$4:$AB$7,22,FALSE),VLOOKUP(C8,'Valeurs Règlement Campagne'!$A$4:$AB$7,22,FALSE),""))),1,0)+IF(VLOOKUP(C8,'Valeurs Règlement Campagne'!$A$4:$AB$7,22,FALSE)=IF(H8=VLOOKUP(C8,'Valeurs Règlement Campagne'!$A$4:$AB$7,20,FALSE),VLOOKUP(C8,'Valeurs Règlement Campagne'!$A$4:$AB$7,20,FALSE),IF(H8=VLOOKUP(C8,'Valeurs Règlement Campagne'!$A$4:$AB$7,21,FALSE),VLOOKUP(C8,'Valeurs Règlement Campagne'!$A$4:$AB$7,21,FALSE),IF(H8=VLOOKUP(C8,'Valeurs Règlement Campagne'!$A$4:$AB$7,22,FALSE),VLOOKUP(C8,'Valeurs Règlement Campagne'!$A$4:$AB$7,22,FALSE),""))),1,0)),1,0))),0))),0)</f>
        <v>0</v>
      </c>
      <c r="AL8">
        <f>IFERROR(IF(OR(C8="",C8=" ",NOT(ISNUMBER(I8))),0,IF(E8="Inconnues",IF(AND(I8&gt;=P8,I8&lt;=R8),0,1),IF(E8="Connues",IF('Valeurs Règlement Campagne'!$L$14="OUI",IF(IF(ABS(I8-VLOOKUP(C8,'Valeurs Règlement Campagne'!$A$4:$AB$7,23,FALSE))&lt;=2,VLOOKUP(C8,'Valeurs Règlement Campagne'!$A$4:$AB$7,23,FALSE),IF(ABS(I8-VLOOKUP(C8,'Valeurs Règlement Campagne'!$A$4:$AB$7,24,FALSE))&lt;=2,VLOOKUP(C8,'Valeurs Règlement Campagne'!$A$4:$AB$7,24,FALSE),IF(ABS(I8-VLOOKUP(C8,'Valeurs Règlement Campagne'!$A$4:$AB$7,25,FALSE))&lt;=2,VLOOKUP(C8,'Valeurs Règlement Campagne'!$A$4:$AB$7,25,FALSE),"")))="",1,IF(COUNTIFS($C$6:C8,C8,$E$6:E8,"Connues",$I$6:I8,"&gt;="&amp;(IF(ABS(I8-VLOOKUP(C8,'Valeurs Règlement Campagne'!$A$4:$AB$7,23,FALSE))&lt;=2,VLOOKUP(C8,'Valeurs Règlement Campagne'!$A$4:$AB$7,23,FALSE),IF(ABS(I8-VLOOKUP(C8,'Valeurs Règlement Campagne'!$A$4:$AB$7,24,FALSE))&lt;=2,VLOOKUP(C8,'Valeurs Règlement Campagne'!$A$4:$AB$7,24,FALSE),IF(ABS(I8-VLOOKUP(C8,'Valeurs Règlement Campagne'!$A$4:$AB$7,25,FALSE))&lt;=2,VLOOKUP(C8,'Valeurs Règlement Campagne'!$A$4:$AB$7,25,FALSE),"")))-2),$I$6:I8,"&lt;="&amp;(IF(ABS(I8-VLOOKUP(C8,'Valeurs Règlement Campagne'!$A$4:$AB$7,23,FALSE))&lt;=2,VLOOKUP(C8,'Valeurs Règlement Campagne'!$A$4:$AB$7,23,FALSE),IF(ABS(I8-VLOOKUP(C8,'Valeurs Règlement Campagne'!$A$4:$AB$7,24,FALSE))&lt;=2,VLOOKUP(C8,'Valeurs Règlement Campagne'!$A$4:$AB$7,24,FALSE),IF(ABS(I8-VLOOKUP(C8,'Valeurs Règlement Campagne'!$A$4:$AB$7,25,FALSE))&lt;=2,VLOOKUP(C8,'Valeurs Règlement Campagne'!$A$4:$AB$7,25,FALSE),"")))+2))&gt;(IF(VLOOKUP(C8,'Valeurs Règlement Campagne'!$A$4:$AB$7,23,FALSE)=IF(ABS(I8-VLOOKUP(C8,'Valeurs Règlement Campagne'!$A$4:$AB$7,23,FALSE))&lt;=2,VLOOKUP(C8,'Valeurs Règlement Campagne'!$A$4:$AB$7,23,FALSE),IF(ABS(I8-VLOOKUP(C8,'Valeurs Règlement Campagne'!$A$4:$AB$7,24,FALSE))&lt;=2,VLOOKUP(C8,'Valeurs Règlement Campagne'!$A$4:$AB$7,24,FALSE),IF(ABS(I8-VLOOKUP(C8,'Valeurs Règlement Campagne'!$A$4:$AB$7,25,FALSE))&lt;=2,VLOOKUP(C8,'Valeurs Règlement Campagne'!$A$4:$AB$7,25,FALSE),""))),1,0)+IF(VLOOKUP(C8,'Valeurs Règlement Campagne'!$A$4:$AB$7,24,FALSE)=IF(ABS(I8-VLOOKUP(C8,'Valeurs Règlement Campagne'!$A$4:$AB$7,23,FALSE))&lt;=2,VLOOKUP(C8,'Valeurs Règlement Campagne'!$A$4:$AB$7,23,FALSE),IF(ABS(I8-VLOOKUP(C8,'Valeurs Règlement Campagne'!$A$4:$AB$7,24,FALSE))&lt;=2,VLOOKUP(C8,'Valeurs Règlement Campagne'!$A$4:$AB$7,24,FALSE),IF(ABS(I8-VLOOKUP(C8,'Valeurs Règlement Campagne'!$A$4:$AB$7,25,FALSE))&lt;=2,VLOOKUP(C8,'Valeurs Règlement Campagne'!$A$4:$AB$7,25,FALSE),""))),1,0)+IF(VLOOKUP(C8,'Valeurs Règlement Campagne'!$A$4:$AB$7,25,FALSE)=IF(ABS(I8-VLOOKUP(C8,'Valeurs Règlement Campagne'!$A$4:$AB$7,23,FALSE))&lt;=2,VLOOKUP(C8,'Valeurs Règlement Campagne'!$A$4:$AB$7,23,FALSE),IF(ABS(I8-VLOOKUP(C8,'Valeurs Règlement Campagne'!$A$4:$AB$7,24,FALSE))&lt;=2,VLOOKUP(C8,'Valeurs Règlement Campagne'!$A$4:$AB$7,24,FALSE),IF(ABS(I8-VLOOKUP(C8,'Valeurs Règlement Campagne'!$A$4:$AB$7,25,FALSE))&lt;=2,VLOOKUP(C8,'Valeurs Règlement Campagne'!$A$4:$AB$7,25,FALSE),""))),1,0)),1,0)),IF(IF(I8=VLOOKUP(C8,'Valeurs Règlement Campagne'!$A$4:$AB$7,23,FALSE),VLOOKUP(C8,'Valeurs Règlement Campagne'!$A$4:$AB$7,23,FALSE),IF(I8=VLOOKUP(C8,'Valeurs Règlement Campagne'!$A$4:$AB$7,24,FALSE),VLOOKUP(C8,'Valeurs Règlement Campagne'!$A$4:$AB$7,24,FALSE),IF(I8=VLOOKUP(C8,'Valeurs Règlement Campagne'!$A$4:$AB$7,25,FALSE),VLOOKUP(C8,'Valeurs Règlement Campagne'!$A$4:$AB$7,25,FALSE),"")))="",1,IF(COUNTIFS($C$6:C8,C8,$E$6:E8,"Connues",$I$6:I8,IF(I8=VLOOKUP(C8,'Valeurs Règlement Campagne'!$A$4:$AB$7,23,FALSE),VLOOKUP(C8,'Valeurs Règlement Campagne'!$A$4:$AB$7,23,FALSE),IF(I8=VLOOKUP(C8,'Valeurs Règlement Campagne'!$A$4:$AB$7,24,FALSE),VLOOKUP(C8,'Valeurs Règlement Campagne'!$A$4:$AB$7,24,FALSE),IF(I8=VLOOKUP(C8,'Valeurs Règlement Campagne'!$A$4:$AB$7,25,FALSE),VLOOKUP(C8,'Valeurs Règlement Campagne'!$A$4:$AB$7,25,FALSE),""))))&gt;(IF(VLOOKUP(C8,'Valeurs Règlement Campagne'!$A$4:$AB$7,23,FALSE)=IF(I8=VLOOKUP(C8,'Valeurs Règlement Campagne'!$A$4:$AB$7,23,FALSE),VLOOKUP(C8,'Valeurs Règlement Campagne'!$A$4:$AB$7,23,FALSE),IF(I8=VLOOKUP(C8,'Valeurs Règlement Campagne'!$A$4:$AB$7,24,FALSE),VLOOKUP(C8,'Valeurs Règlement Campagne'!$A$4:$AB$7,24,FALSE),IF(I8=VLOOKUP(C8,'Valeurs Règlement Campagne'!$A$4:$AB$7,25,FALSE),VLOOKUP(C8,'Valeurs Règlement Campagne'!$A$4:$AB$7,25,FALSE),""))),1,0)+IF(VLOOKUP(C8,'Valeurs Règlement Campagne'!$A$4:$AB$7,24,FALSE)=IF(I8=VLOOKUP(C8,'Valeurs Règlement Campagne'!$A$4:$AB$7,23,FALSE),VLOOKUP(C8,'Valeurs Règlement Campagne'!$A$4:$AB$7,23,FALSE),IF(I8=VLOOKUP(C8,'Valeurs Règlement Campagne'!$A$4:$AB$7,24,FALSE),VLOOKUP(C8,'Valeurs Règlement Campagne'!$A$4:$AB$7,24,FALSE),IF(I8=VLOOKUP(C8,'Valeurs Règlement Campagne'!$A$4:$AB$7,25,FALSE),VLOOKUP(C8,'Valeurs Règlement Campagne'!$A$4:$AB$7,25,FALSE),""))),1,0)+IF(VLOOKUP(C8,'Valeurs Règlement Campagne'!$A$4:$AB$7,25,FALSE)=IF(I8=VLOOKUP(C8,'Valeurs Règlement Campagne'!$A$4:$AB$7,23,FALSE),VLOOKUP(C8,'Valeurs Règlement Campagne'!$A$4:$AB$7,23,FALSE),IF(I8=VLOOKUP(C8,'Valeurs Règlement Campagne'!$A$4:$AB$7,24,FALSE),VLOOKUP(C8,'Valeurs Règlement Campagne'!$A$4:$AB$7,24,FALSE),IF(I8=VLOOKUP(C8,'Valeurs Règlement Campagne'!$A$4:$AB$7,25,FALSE),VLOOKUP(C8,'Valeurs Règlement Campagne'!$A$4:$AB$7,25,FALSE),""))),1,0)),1,0))),0))),0)</f>
        <v>0</v>
      </c>
      <c r="AM8">
        <f>IFERROR(IF(OR(C8="",C8=" ",NOT(ISNUMBER(J8))),0,IF(E8="Inconnues",IF(AND(J8&gt;=S8,J8&lt;=T8),0,1),IF(E8="Connues",IF('Valeurs Règlement Campagne'!$L$14="OUI",IF(IF(ABS(J8-VLOOKUP(C8,'Valeurs Règlement Campagne'!$A$4:$AB$7,26,FALSE))&lt;=2,VLOOKUP(C8,'Valeurs Règlement Campagne'!$A$4:$AB$7,26,FALSE),IF(ABS(J8-VLOOKUP(C8,'Valeurs Règlement Campagne'!$A$4:$AB$7,27,FALSE))&lt;=2,VLOOKUP(C8,'Valeurs Règlement Campagne'!$A$4:$AB$7,27,FALSE),IF(ABS(J8-VLOOKUP(C8,'Valeurs Règlement Campagne'!$A$4:$AB$7,28,FALSE))&lt;=2,VLOOKUP(C8,'Valeurs Règlement Campagne'!$A$4:$AB$7,28,FALSE),"")))="",1,IF(COUNTIFS($C$6:C8,C8,$E$6:E8,"Connues",$J$6:J8,"&gt;="&amp;(IF(ABS(J8-VLOOKUP(C8,'Valeurs Règlement Campagne'!$A$4:$AB$7,26,FALSE))&lt;=2,VLOOKUP(C8,'Valeurs Règlement Campagne'!$A$4:$AB$7,26,FALSE),IF(ABS(J8-VLOOKUP(C8,'Valeurs Règlement Campagne'!$A$4:$AB$7,27,FALSE))&lt;=2,VLOOKUP(C8,'Valeurs Règlement Campagne'!$A$4:$AB$7,27,FALSE),IF(ABS(J8-VLOOKUP(C8,'Valeurs Règlement Campagne'!$A$4:$AB$7,28,FALSE))&lt;=2,VLOOKUP(C8,'Valeurs Règlement Campagne'!$A$4:$AB$7,28,FALSE),"")))-2),$J$6:J8,"&lt;="&amp;(IF(ABS(J8-VLOOKUP(C8,'Valeurs Règlement Campagne'!$A$4:$AB$7,26,FALSE))&lt;=2,VLOOKUP(C8,'Valeurs Règlement Campagne'!$A$4:$AB$7,26,FALSE),IF(ABS(J8-VLOOKUP(C8,'Valeurs Règlement Campagne'!$A$4:$AB$7,27,FALSE))&lt;=2,VLOOKUP(C8,'Valeurs Règlement Campagne'!$A$4:$AB$7,27,FALSE),IF(ABS(J8-VLOOKUP(C8,'Valeurs Règlement Campagne'!$A$4:$AB$7,28,FALSE))&lt;=2,VLOOKUP(C8,'Valeurs Règlement Campagne'!$A$4:$AB$7,28,FALSE),"")))+2))&gt;(IF(VLOOKUP(C8,'Valeurs Règlement Campagne'!$A$4:$AB$7,26,FALSE)=IF(ABS(J8-VLOOKUP(C8,'Valeurs Règlement Campagne'!$A$4:$AB$7,26,FALSE))&lt;=2,VLOOKUP(C8,'Valeurs Règlement Campagne'!$A$4:$AB$7,26,FALSE),IF(ABS(J8-VLOOKUP(C8,'Valeurs Règlement Campagne'!$A$4:$AB$7,27,FALSE))&lt;=2,VLOOKUP(C8,'Valeurs Règlement Campagne'!$A$4:$AB$7,27,FALSE),IF(ABS(J8-VLOOKUP(C8,'Valeurs Règlement Campagne'!$A$4:$AB$7,28,FALSE))&lt;=2,VLOOKUP(C8,'Valeurs Règlement Campagne'!$A$4:$AB$7,28,FALSE),""))),1,0)+IF(VLOOKUP(C8,'Valeurs Règlement Campagne'!$A$4:$AB$7,27,FALSE)=IF(ABS(J8-VLOOKUP(C8,'Valeurs Règlement Campagne'!$A$4:$AB$7,26,FALSE))&lt;=2,VLOOKUP(C8,'Valeurs Règlement Campagne'!$A$4:$AB$7,26,FALSE),IF(ABS(J8-VLOOKUP(C8,'Valeurs Règlement Campagne'!$A$4:$AB$7,27,FALSE))&lt;=2,VLOOKUP(C8,'Valeurs Règlement Campagne'!$A$4:$AB$7,27,FALSE),IF(ABS(J8-VLOOKUP(C8,'Valeurs Règlement Campagne'!$A$4:$AB$7,28,FALSE))&lt;=2,VLOOKUP(C8,'Valeurs Règlement Campagne'!$A$4:$AB$7,28,FALSE),""))),1,0)+IF(VLOOKUP(C8,'Valeurs Règlement Campagne'!$A$4:$AB$7,28,FALSE)=IF(ABS(J8-VLOOKUP(C8,'Valeurs Règlement Campagne'!$A$4:$AB$7,26,FALSE))&lt;=2,VLOOKUP(C8,'Valeurs Règlement Campagne'!$A$4:$AB$7,26,FALSE),IF(ABS(J8-VLOOKUP(C8,'Valeurs Règlement Campagne'!$A$4:$AB$7,27,FALSE))&lt;=2,VLOOKUP(C8,'Valeurs Règlement Campagne'!$A$4:$AB$7,27,FALSE),IF(ABS(J8-VLOOKUP(C8,'Valeurs Règlement Campagne'!$A$4:$AB$7,28,FALSE))&lt;=2,VLOOKUP(C8,'Valeurs Règlement Campagne'!$A$4:$AB$7,28,FALSE),""))),1,0)),1,0)),IF(IF(J8=VLOOKUP(C8,'Valeurs Règlement Campagne'!$A$4:$AB$7,26,FALSE),VLOOKUP(C8,'Valeurs Règlement Campagne'!$A$4:$AB$7,26,FALSE),IF(J8=VLOOKUP(C8,'Valeurs Règlement Campagne'!$A$4:$AB$7,27,FALSE),VLOOKUP(C8,'Valeurs Règlement Campagne'!$A$4:$AB$7,27,FALSE),IF(J8=VLOOKUP(C8,'Valeurs Règlement Campagne'!$A$4:$AB$7,28,FALSE),VLOOKUP(C8,'Valeurs Règlement Campagne'!$A$4:$AB$7,28,FALSE),"")))="",1,IF(COUNTIFS($C$6:C8,C8,$E$6:E8,"Connues",$J$6:J8,IF(J8=VLOOKUP(C8,'Valeurs Règlement Campagne'!$A$4:$AB$7,26,FALSE),VLOOKUP(C8,'Valeurs Règlement Campagne'!$A$4:$AB$7,26,FALSE),IF(J8=VLOOKUP(C8,'Valeurs Règlement Campagne'!$A$4:$AB$7,27,FALSE),VLOOKUP(C8,'Valeurs Règlement Campagne'!$A$4:$AB$7,27,FALSE),IF(J8=VLOOKUP(C8,'Valeurs Règlement Campagne'!$A$4:$AB$7,28,FALSE),VLOOKUP(C8,'Valeurs Règlement Campagne'!$A$4:$AB$7,28,FALSE),""))))&gt;(IF(VLOOKUP(C8,'Valeurs Règlement Campagne'!$A$4:$AB$7,26,FALSE)=IF(J8=VLOOKUP(C8,'Valeurs Règlement Campagne'!$A$4:$AB$7,26,FALSE),VLOOKUP(C8,'Valeurs Règlement Campagne'!$A$4:$AB$7,26,FALSE),IF(J8=VLOOKUP(C8,'Valeurs Règlement Campagne'!$A$4:$AB$7,27,FALSE),VLOOKUP(C8,'Valeurs Règlement Campagne'!$A$4:$AB$7,27,FALSE),IF(J8=VLOOKUP(C8,'Valeurs Règlement Campagne'!$A$4:$AB$7,28,FALSE),VLOOKUP(C8,'Valeurs Règlement Campagne'!$A$4:$AB$7,28,FALSE),""))),1,0)+IF(VLOOKUP(C8,'Valeurs Règlement Campagne'!$A$4:$AB$7,27,FALSE)=IF(J8=VLOOKUP(C8,'Valeurs Règlement Campagne'!$A$4:$AB$7,26,FALSE),VLOOKUP(C8,'Valeurs Règlement Campagne'!$A$4:$AB$7,26,FALSE),IF(J8=VLOOKUP(C8,'Valeurs Règlement Campagne'!$A$4:$AB$7,27,FALSE),VLOOKUP(C8,'Valeurs Règlement Campagne'!$A$4:$AB$7,27,FALSE),IF(J8=VLOOKUP(C8,'Valeurs Règlement Campagne'!$A$4:$AB$7,28,FALSE),VLOOKUP(C8,'Valeurs Règlement Campagne'!$A$4:$AB$7,28,FALSE),""))),1,0)+IF(VLOOKUP(C8,'Valeurs Règlement Campagne'!$A$4:$AB$7,28,FALSE)=IF(J8=VLOOKUP(C8,'Valeurs Règlement Campagne'!$A$4:$AB$7,26,FALSE),VLOOKUP(C8,'Valeurs Règlement Campagne'!$A$4:$AB$7,26,FALSE),IF(J8=VLOOKUP(C8,'Valeurs Règlement Campagne'!$A$4:$AB$7,27,FALSE),VLOOKUP(C8,'Valeurs Règlement Campagne'!$A$4:$AB$7,27,FALSE),IF(J8=VLOOKUP(C8,'Valeurs Règlement Campagne'!$A$4:$AB$7,28,FALSE),VLOOKUP(C8,'Valeurs Règlement Campagne'!$A$4:$AB$7,28,FALSE),""))),1,0)),1,0))),0))),0)</f>
        <v>0</v>
      </c>
    </row>
    <row r="9" spans="1:39" ht="20.75" customHeight="1">
      <c r="A9" s="127">
        <v>4</v>
      </c>
      <c r="B9" s="178"/>
      <c r="C9" s="251"/>
      <c r="D9" s="252"/>
      <c r="E9" s="179"/>
      <c r="F9" s="180"/>
      <c r="G9" s="181"/>
      <c r="H9" s="182"/>
      <c r="I9" s="183"/>
      <c r="J9" s="184"/>
      <c r="L9" s="41" t="str">
        <f>IF($E9=0," ",IF($E9=$D$31,VLOOKUP($C9,'Valeurs Règlement Campagne'!$A$4:$AB$7,14,FALSE),VLOOKUP($C9,'Valeurs Règlement Campagne'!$A$4:$M$7,4,FALSE)))</f>
        <v xml:space="preserve"> </v>
      </c>
      <c r="M9" s="42" t="str">
        <f>IF($E9=0," ",IF($E9=$D$31,VLOOKUP($C9,'Valeurs Règlement Campagne'!$A$4:$AB$7,16,FALSE),VLOOKUP($C9,'Valeurs Règlement Campagne'!$A$4:$AB$7,5,FALSE)))</f>
        <v xml:space="preserve"> </v>
      </c>
      <c r="N9" s="41" t="str">
        <f>IF($E9=0," ",IF($E9=$D$31,VLOOKUP($C9,'Valeurs Règlement Campagne'!$A$4:$AB$7,17,FALSE),VLOOKUP($C9,'Valeurs Règlement Campagne'!$A$4:$AB$7,6,FALSE)))</f>
        <v xml:space="preserve"> </v>
      </c>
      <c r="O9" s="43" t="str">
        <f>IF($E9=0," ",IF($E9=$D$31,VLOOKUP($C9,'Valeurs Règlement Campagne'!$A$4:$AB$7,19,FALSE),VLOOKUP($C9,'Valeurs Règlement Campagne'!$A$4:$AB$7,7,FALSE)))</f>
        <v xml:space="preserve"> </v>
      </c>
      <c r="P9" s="44" t="str">
        <f>IF($E9=0," ",IF($E9=$D$31,VLOOKUP($C9,'Valeurs Règlement Campagne'!$A$4:$AB$7,20,FALSE),VLOOKUP($C9,'Valeurs Règlement Campagne'!$A$4:$AB$7,8,FALSE)))</f>
        <v xml:space="preserve"> </v>
      </c>
      <c r="Q9" s="43" t="str">
        <f>IF($E9=0," ",IF($E9=$D$31,VLOOKUP($C9,'Valeurs Règlement Campagne'!$A$4:$AB$7,22,FALSE),VLOOKUP($C9,'Valeurs Règlement Campagne'!$A$4:$AB$7,9,FALSE)))</f>
        <v xml:space="preserve"> </v>
      </c>
      <c r="R9" s="47" t="str">
        <f>IF($E9=0," ",IF($E9=$D$31,VLOOKUP($C9,'Valeurs Règlement Campagne'!$A$4:$AB$7,25,FALSE),VLOOKUP($C9,'Valeurs Règlement Campagne'!$A$4:$AB$7,11,FALSE)))</f>
        <v xml:space="preserve"> </v>
      </c>
      <c r="S9" s="41" t="str">
        <f>IF($E9=0," ",IF($E9=$D$31,VLOOKUP($C9,'Valeurs Règlement Campagne'!$A$4:$AB$7,26,FALSE),VLOOKUP($C9,'Valeurs Règlement Campagne'!$A$4:$AB$7,12,FALSE)))</f>
        <v xml:space="preserve"> </v>
      </c>
      <c r="T9" s="42" t="str">
        <f>IF($E9=0," ",IF($E9=$D$31,VLOOKUP($C9,'Valeurs Règlement Campagne'!$A$4:$AB$7,28,FALSE),VLOOKUP($C9,'Valeurs Règlement Campagne'!$A$4:$AB$7,13,FALSE)))</f>
        <v xml:space="preserve"> </v>
      </c>
      <c r="U9" s="48" t="str" cm="1">
        <f t="array" ref="U9">IFERROR(IF(OR(C9="",C9=" ")," ",IF(NOT(ISNUMBER(F9))," ",IF(E9="Inconnues",AND(F9&gt;=L9,F9&lt;=M9),IF(E9="Connues",IF('Valeurs Règlement Campagne'!$L$14="OUI",IF(IF(ABS(F9-VLOOKUP(C9,'Valeurs Règlement Campagne'!$A$4:$AB$7,14,FALSE))&lt;=2,VLOOKUP(C9,'Valeurs Règlement Campagne'!$A$4:$AB$7,14,FALSE),IF(ABS(F9-VLOOKUP(C9,'Valeurs Règlement Campagne'!$A$4:$AB$7,15,FALSE))&lt;=2,VLOOKUP(C9,'Valeurs Règlement Campagne'!$A$4:$AB$7,15,FALSE),IF(ABS(F9-VLOOKUP(C9,'Valeurs Règlement Campagne'!$A$4:$AB$7,16,FALSE))&lt;=2,VLOOKUP(C9,'Valeurs Règlement Campagne'!$A$4:$AB$7,16,FALSE),"")))="",FALSE,IF(COUNTIFS($C$6:C9,C9,$E$6:E9,"Connues",$F$6:F9,"&gt;="&amp;(IF(ABS(F9-VLOOKUP(C9,'Valeurs Règlement Campagne'!$A$4:$AB$7,14,FALSE))&lt;=2,VLOOKUP(C9,'Valeurs Règlement Campagne'!$A$4:$AB$7,14,FALSE),IF(ABS(F9-VLOOKUP(C9,'Valeurs Règlement Campagne'!$A$4:$AB$7,15,FALSE))&lt;=2,VLOOKUP(C9,'Valeurs Règlement Campagne'!$A$4:$AB$7,15,FALSE),IF(ABS(F9-VLOOKUP(C9,'Valeurs Règlement Campagne'!$A$4:$AB$7,16,FALSE))&lt;=2,VLOOKUP(C9,'Valeurs Règlement Campagne'!$A$4:$AB$7,16,FALSE),"")))-2),$F$6:F9,"&lt;="&amp;(IF(ABS(F9-VLOOKUP(C9,'Valeurs Règlement Campagne'!$A$4:$AB$7,14,FALSE))&lt;=2,VLOOKUP(C9,'Valeurs Règlement Campagne'!$A$4:$AB$7,14,FALSE),IF(ABS(F9-VLOOKUP(C9,'Valeurs Règlement Campagne'!$A$4:$AB$7,15,FALSE))&lt;=2,VLOOKUP(C9,'Valeurs Règlement Campagne'!$A$4:$AB$7,15,FALSE),IF(ABS(F9-VLOOKUP(C9,'Valeurs Règlement Campagne'!$A$4:$AB$7,16,FALSE))&lt;=2,VLOOKUP(C9,'Valeurs Règlement Campagne'!$A$4:$AB$7,16,FALSE),"")))+2))&gt;(IF(VLOOKUP(C9,'Valeurs Règlement Campagne'!$A$4:$AB$7,14,FALSE)=IF(ABS(F9-VLOOKUP(C9,'Valeurs Règlement Campagne'!$A$4:$AB$7,14,FALSE))&lt;=2,VLOOKUP(C9,'Valeurs Règlement Campagne'!$A$4:$AB$7,14,FALSE),IF(ABS(F9-VLOOKUP(C9,'Valeurs Règlement Campagne'!$A$4:$AB$7,15,FALSE))&lt;=2,VLOOKUP(C9,'Valeurs Règlement Campagne'!$A$4:$AB$7,15,FALSE),IF(ABS(F9-VLOOKUP(C9,'Valeurs Règlement Campagne'!$A$4:$AB$7,16,FALSE))&lt;=2,VLOOKUP(C9,'Valeurs Règlement Campagne'!$A$4:$AB$7,16,FALSE),""))),1,0)+IF(VLOOKUP(C9,'Valeurs Règlement Campagne'!$A$4:$AB$7,15,FALSE)=IF(ABS(F9-VLOOKUP(C9,'Valeurs Règlement Campagne'!$A$4:$AB$7,14,FALSE))&lt;=2,VLOOKUP(C9,'Valeurs Règlement Campagne'!$A$4:$AB$7,14,FALSE),IF(ABS(F9-VLOOKUP(C9,'Valeurs Règlement Campagne'!$A$4:$AB$7,15,FALSE))&lt;=2,VLOOKUP(C9,'Valeurs Règlement Campagne'!$A$4:$AB$7,15,FALSE),IF(ABS(F9-VLOOKUP(C9,'Valeurs Règlement Campagne'!$A$4:$AB$7,16,FALSE))&lt;=2,VLOOKUP(C9,'Valeurs Règlement Campagne'!$A$4:$AB$7,16,FALSE),""))),1,0)+IF(VLOOKUP(C9,'Valeurs Règlement Campagne'!$A$4:$AB$7,16,FALSE)=IF(ABS(F9-VLOOKUP(C9,'Valeurs Règlement Campagne'!$A$4:$AB$7,14,FALSE))&lt;=2,VLOOKUP(C9,'Valeurs Règlement Campagne'!$A$4:$AB$7,14,FALSE),IF(ABS(F9-VLOOKUP(C9,'Valeurs Règlement Campagne'!$A$4:$AB$7,15,FALSE))&lt;=2,VLOOKUP(C9,'Valeurs Règlement Campagne'!$A$4:$AB$7,15,FALSE),IF(ABS(F9-VLOOKUP(C9,'Valeurs Règlement Campagne'!$A$4:$AB$7,16,FALSE))&lt;=2,VLOOKUP(C9,'Valeurs Règlement Campagne'!$A$4:$AB$7,16,FALSE),""))),1,0)),"Doublon",TRUE)),IF(IF(F9=VLOOKUP(C9,'Valeurs Règlement Campagne'!$A$4:$AB$7,14,FALSE),VLOOKUP(C9,'Valeurs Règlement Campagne'!$A$4:$AB$7,14,FALSE),IF(F9=VLOOKUP(C9,'Valeurs Règlement Campagne'!$A$4:$AB$7,15,FALSE),VLOOKUP(C9,'Valeurs Règlement Campagne'!$A$4:$AB$7,15,FALSE),IF(F9=VLOOKUP(C9,'Valeurs Règlement Campagne'!$A$4:$AB$7,16,FALSE),VLOOKUP(C9,'Valeurs Règlement Campagne'!$A$4:$AB$7,16,FALSE),"")))="",FALSE,IF(COUNTIFS($C$6:C9,C9,$E$6:E9,"Connues",$F$6:F9,IF(F9=VLOOKUP(C9,'Valeurs Règlement Campagne'!$A$4:$AB$7,14,FALSE),VLOOKUP(C9,'Valeurs Règlement Campagne'!$A$4:$AB$7,14,FALSE),IF(F9=VLOOKUP(C9,'Valeurs Règlement Campagne'!$A$4:$AB$7,15,FALSE),VLOOKUP(C9,'Valeurs Règlement Campagne'!$A$4:$AB$7,15,FALSE),IF(F9=VLOOKUP(C9,'Valeurs Règlement Campagne'!$A$4:$AB$7,16,FALSE),VLOOKUP(C9,'Valeurs Règlement Campagne'!$A$4:$AB$7,16,FALSE),""))))&gt;(IF(VLOOKUP(C9,'Valeurs Règlement Campagne'!$A$4:$AB$7,14,FALSE)=IF(F9=VLOOKUP(C9,'Valeurs Règlement Campagne'!$A$4:$AB$7,14,FALSE),VLOOKUP(C9,'Valeurs Règlement Campagne'!$A$4:$AB$7,14,FALSE),IF(F9=VLOOKUP(C9,'Valeurs Règlement Campagne'!$A$4:$AB$7,15,FALSE),VLOOKUP(C9,'Valeurs Règlement Campagne'!$A$4:$AB$7,15,FALSE),IF(F9=VLOOKUP(C9,'Valeurs Règlement Campagne'!$A$4:$AB$7,16,FALSE),VLOOKUP(C9,'Valeurs Règlement Campagne'!$A$4:$AB$7,16,FALSE),""))),1,0)+IF(VLOOKUP(C9,'Valeurs Règlement Campagne'!$A$4:$AB$7,15,FALSE)=IF(F9=VLOOKUP(C9,'Valeurs Règlement Campagne'!$A$4:$AB$7,14,FALSE),VLOOKUP(C9,'Valeurs Règlement Campagne'!$A$4:$AB$7,14,FALSE),IF(F9=VLOOKUP(C9,'Valeurs Règlement Campagne'!$A$4:$AB$7,15,FALSE),VLOOKUP(C9,'Valeurs Règlement Campagne'!$A$4:$AB$7,15,FALSE),IF(F9=VLOOKUP(C9,'Valeurs Règlement Campagne'!$A$4:$AB$7,16,FALSE),VLOOKUP(C9,'Valeurs Règlement Campagne'!$A$4:$AB$7,16,FALSE),""))),1,0)+IF(VLOOKUP(C9,'Valeurs Règlement Campagne'!$A$4:$AB$7,16,FALSE)=IF(F9=VLOOKUP(C9,'Valeurs Règlement Campagne'!$A$4:$AB$7,14,FALSE),VLOOKUP(C9,'Valeurs Règlement Campagne'!$A$4:$AB$7,14,FALSE),IF(F9=VLOOKUP(C9,'Valeurs Règlement Campagne'!$A$4:$AB$7,15,FALSE),VLOOKUP(C9,'Valeurs Règlement Campagne'!$A$4:$AB$7,15,FALSE),IF(F9=VLOOKUP(C9,'Valeurs Règlement Campagne'!$A$4:$AB$7,16,FALSE),VLOOKUP(C9,'Valeurs Règlement Campagne'!$A$4:$AB$7,16,FALSE),""))),1,0)),"Doublon",TRUE)))," "))))," ")</f>
        <v xml:space="preserve"> </v>
      </c>
      <c r="V9" s="49" t="str" cm="1">
        <f t="array" ref="V9">IFERROR(IF(OR(C9="",C9=" ")," ",IF(NOT(ISNUMBER(G9))," ",IF(E9="Inconnues",AND(G9&gt;=N9,G9&lt;=O9),IF(E9="Connues",IF('Valeurs Règlement Campagne'!$L$14="OUI",IF(IF(ABS(G9-VLOOKUP(C9,'Valeurs Règlement Campagne'!$A$4:$AB$7,17,FALSE))&lt;=2,VLOOKUP(C9,'Valeurs Règlement Campagne'!$A$4:$AB$7,17,FALSE),IF(ABS(G9-VLOOKUP(C9,'Valeurs Règlement Campagne'!$A$4:$AB$7,18,FALSE))&lt;=2,VLOOKUP(C9,'Valeurs Règlement Campagne'!$A$4:$AB$7,18,FALSE),IF(ABS(G9-VLOOKUP(C9,'Valeurs Règlement Campagne'!$A$4:$AB$7,19,FALSE))&lt;=2,VLOOKUP(C9,'Valeurs Règlement Campagne'!$A$4:$AB$7,19,FALSE),"")))="",FALSE,IF(COUNTIFS($C$6:C9,C9,$E$6:E9,"Connues",$G$6:G9,"&gt;="&amp;(IF(ABS(G9-VLOOKUP(C9,'Valeurs Règlement Campagne'!$A$4:$AB$7,17,FALSE))&lt;=2,VLOOKUP(C9,'Valeurs Règlement Campagne'!$A$4:$AB$7,17,FALSE),IF(ABS(G9-VLOOKUP(C9,'Valeurs Règlement Campagne'!$A$4:$AB$7,18,FALSE))&lt;=2,VLOOKUP(C9,'Valeurs Règlement Campagne'!$A$4:$AB$7,18,FALSE),IF(ABS(G9-VLOOKUP(C9,'Valeurs Règlement Campagne'!$A$4:$AB$7,19,FALSE))&lt;=2,VLOOKUP(C9,'Valeurs Règlement Campagne'!$A$4:$AB$7,19,FALSE),"")))-2),$G$6:G9,"&lt;="&amp;(IF(ABS(G9-VLOOKUP(C9,'Valeurs Règlement Campagne'!$A$4:$AB$7,17,FALSE))&lt;=2,VLOOKUP(C9,'Valeurs Règlement Campagne'!$A$4:$AB$7,17,FALSE),IF(ABS(G9-VLOOKUP(C9,'Valeurs Règlement Campagne'!$A$4:$AB$7,18,FALSE))&lt;=2,VLOOKUP(C9,'Valeurs Règlement Campagne'!$A$4:$AB$7,18,FALSE),IF(ABS(G9-VLOOKUP(C9,'Valeurs Règlement Campagne'!$A$4:$AB$7,19,FALSE))&lt;=2,VLOOKUP(C9,'Valeurs Règlement Campagne'!$A$4:$AB$7,19,FALSE),"")))+2))&gt;(IF(VLOOKUP(C9,'Valeurs Règlement Campagne'!$A$4:$AB$7,17,FALSE)=IF(ABS(G9-VLOOKUP(C9,'Valeurs Règlement Campagne'!$A$4:$AB$7,17,FALSE))&lt;=2,VLOOKUP(C9,'Valeurs Règlement Campagne'!$A$4:$AB$7,17,FALSE),IF(ABS(G9-VLOOKUP(C9,'Valeurs Règlement Campagne'!$A$4:$AB$7,18,FALSE))&lt;=2,VLOOKUP(C9,'Valeurs Règlement Campagne'!$A$4:$AB$7,18,FALSE),IF(ABS(G9-VLOOKUP(C9,'Valeurs Règlement Campagne'!$A$4:$AB$7,19,FALSE))&lt;=2,VLOOKUP(C9,'Valeurs Règlement Campagne'!$A$4:$AB$7,19,FALSE),""))),1,0)+IF(VLOOKUP(C9,'Valeurs Règlement Campagne'!$A$4:$AB$7,18,FALSE)=IF(ABS(G9-VLOOKUP(C9,'Valeurs Règlement Campagne'!$A$4:$AB$7,17,FALSE))&lt;=2,VLOOKUP(C9,'Valeurs Règlement Campagne'!$A$4:$AB$7,17,FALSE),IF(ABS(G9-VLOOKUP(C9,'Valeurs Règlement Campagne'!$A$4:$AB$7,18,FALSE))&lt;=2,VLOOKUP(C9,'Valeurs Règlement Campagne'!$A$4:$AB$7,18,FALSE),IF(ABS(G9-VLOOKUP(C9,'Valeurs Règlement Campagne'!$A$4:$AB$7,19,FALSE))&lt;=2,VLOOKUP(C9,'Valeurs Règlement Campagne'!$A$4:$AB$7,19,FALSE),""))),1,0)+IF(VLOOKUP(C9,'Valeurs Règlement Campagne'!$A$4:$AB$7,19,FALSE)=IF(ABS(G9-VLOOKUP(C9,'Valeurs Règlement Campagne'!$A$4:$AB$7,17,FALSE))&lt;=2,VLOOKUP(C9,'Valeurs Règlement Campagne'!$A$4:$AB$7,17,FALSE),IF(ABS(G9-VLOOKUP(C9,'Valeurs Règlement Campagne'!$A$4:$AB$7,18,FALSE))&lt;=2,VLOOKUP(C9,'Valeurs Règlement Campagne'!$A$4:$AB$7,18,FALSE),IF(ABS(G9-VLOOKUP(C9,'Valeurs Règlement Campagne'!$A$4:$AB$7,19,FALSE))&lt;=2,VLOOKUP(C9,'Valeurs Règlement Campagne'!$A$4:$AB$7,19,FALSE),""))),1,0)),"Doublon",TRUE)),IF(IF(G9=VLOOKUP(C9,'Valeurs Règlement Campagne'!$A$4:$AB$7,17,FALSE),VLOOKUP(C9,'Valeurs Règlement Campagne'!$A$4:$AB$7,17,FALSE),IF(G9=VLOOKUP(C9,'Valeurs Règlement Campagne'!$A$4:$AB$7,18,FALSE),VLOOKUP(C9,'Valeurs Règlement Campagne'!$A$4:$AB$7,18,FALSE),IF(G9=VLOOKUP(C9,'Valeurs Règlement Campagne'!$A$4:$AB$7,19,FALSE),VLOOKUP(C9,'Valeurs Règlement Campagne'!$A$4:$AB$7,19,FALSE),"")))="",FALSE,IF(COUNTIFS($C$6:C9,C9,$E$6:E9,"Connues",$G$6:G9,IF(G9=VLOOKUP(C9,'Valeurs Règlement Campagne'!$A$4:$AB$7,17,FALSE),VLOOKUP(C9,'Valeurs Règlement Campagne'!$A$4:$AB$7,17,FALSE),IF(G9=VLOOKUP(C9,'Valeurs Règlement Campagne'!$A$4:$AB$7,18,FALSE),VLOOKUP(C9,'Valeurs Règlement Campagne'!$A$4:$AB$7,18,FALSE),IF(G9=VLOOKUP(C9,'Valeurs Règlement Campagne'!$A$4:$AB$7,19,FALSE),VLOOKUP(C9,'Valeurs Règlement Campagne'!$A$4:$AB$7,19,FALSE),""))))&gt;(IF(VLOOKUP(C9,'Valeurs Règlement Campagne'!$A$4:$AB$7,17,FALSE)=IF(G9=VLOOKUP(C9,'Valeurs Règlement Campagne'!$A$4:$AB$7,17,FALSE),VLOOKUP(C9,'Valeurs Règlement Campagne'!$A$4:$AB$7,17,FALSE),IF(G9=VLOOKUP(C9,'Valeurs Règlement Campagne'!$A$4:$AB$7,18,FALSE),VLOOKUP(C9,'Valeurs Règlement Campagne'!$A$4:$AB$7,18,FALSE),IF(G9=VLOOKUP(C9,'Valeurs Règlement Campagne'!$A$4:$AB$7,19,FALSE),VLOOKUP(C9,'Valeurs Règlement Campagne'!$A$4:$AB$7,19,FALSE),""))),1,0)+IF(VLOOKUP(C9,'Valeurs Règlement Campagne'!$A$4:$AB$7,18,FALSE)=IF(G9=VLOOKUP(C9,'Valeurs Règlement Campagne'!$A$4:$AB$7,17,FALSE),VLOOKUP(C9,'Valeurs Règlement Campagne'!$A$4:$AB$7,17,FALSE),IF(G9=VLOOKUP(C9,'Valeurs Règlement Campagne'!$A$4:$AB$7,18,FALSE),VLOOKUP(C9,'Valeurs Règlement Campagne'!$A$4:$AB$7,18,FALSE),IF(G9=VLOOKUP(C9,'Valeurs Règlement Campagne'!$A$4:$AB$7,19,FALSE),VLOOKUP(C9,'Valeurs Règlement Campagne'!$A$4:$AB$7,19,FALSE),""))),1,0)+IF(VLOOKUP(C9,'Valeurs Règlement Campagne'!$A$4:$AB$7,19,FALSE)=IF(G9=VLOOKUP(C9,'Valeurs Règlement Campagne'!$A$4:$AB$7,17,FALSE),VLOOKUP(C9,'Valeurs Règlement Campagne'!$A$4:$AB$7,17,FALSE),IF(G9=VLOOKUP(C9,'Valeurs Règlement Campagne'!$A$4:$AB$7,18,FALSE),VLOOKUP(C9,'Valeurs Règlement Campagne'!$A$4:$AB$7,18,FALSE),IF(G9=VLOOKUP(C9,'Valeurs Règlement Campagne'!$A$4:$AB$7,19,FALSE),VLOOKUP(C9,'Valeurs Règlement Campagne'!$A$4:$AB$7,19,FALSE),""))),1,0)),"Doublon",TRUE)))," "))))," ")</f>
        <v xml:space="preserve"> </v>
      </c>
      <c r="W9" s="49" t="str" cm="1">
        <f t="array" ref="W9">IFERROR(IF(OR(C9="",C9=" ")," ",IF(NOT(ISNUMBER(H9))," ",IF(E9="Inconnues",AND(H9&gt;=P9,H9&lt;=Q9),IF(E9="Connues",IF('Valeurs Règlement Campagne'!$L$14="OUI",IF(IF(ABS(H9-VLOOKUP(C9,'Valeurs Règlement Campagne'!$A$4:$AB$7,20,FALSE))&lt;=2,VLOOKUP(C9,'Valeurs Règlement Campagne'!$A$4:$AB$7,20,FALSE),IF(ABS(H9-VLOOKUP(C9,'Valeurs Règlement Campagne'!$A$4:$AB$7,21,FALSE))&lt;=2,VLOOKUP(C9,'Valeurs Règlement Campagne'!$A$4:$AB$7,21,FALSE),IF(ABS(H9-VLOOKUP(C9,'Valeurs Règlement Campagne'!$A$4:$AB$7,22,FALSE))&lt;=2,VLOOKUP(C9,'Valeurs Règlement Campagne'!$A$4:$AB$7,22,FALSE),"")))="",FALSE,IF(COUNTIFS($C$6:C9,C9,$E$6:E9,"Connues",$H$6:H9,"&gt;="&amp;(IF(ABS(H9-VLOOKUP(C9,'Valeurs Règlement Campagne'!$A$4:$AB$7,20,FALSE))&lt;=2,VLOOKUP(C9,'Valeurs Règlement Campagne'!$A$4:$AB$7,20,FALSE),IF(ABS(H9-VLOOKUP(C9,'Valeurs Règlement Campagne'!$A$4:$AB$7,21,FALSE))&lt;=2,VLOOKUP(C9,'Valeurs Règlement Campagne'!$A$4:$AB$7,21,FALSE),IF(ABS(H9-VLOOKUP(C9,'Valeurs Règlement Campagne'!$A$4:$AB$7,22,FALSE))&lt;=2,VLOOKUP(C9,'Valeurs Règlement Campagne'!$A$4:$AB$7,22,FALSE),"")))-2),$H$6:H9,"&lt;="&amp;(IF(ABS(H9-VLOOKUP(C9,'Valeurs Règlement Campagne'!$A$4:$AB$7,20,FALSE))&lt;=2,VLOOKUP(C9,'Valeurs Règlement Campagne'!$A$4:$AB$7,20,FALSE),IF(ABS(H9-VLOOKUP(C9,'Valeurs Règlement Campagne'!$A$4:$AB$7,21,FALSE))&lt;=2,VLOOKUP(C9,'Valeurs Règlement Campagne'!$A$4:$AB$7,21,FALSE),IF(ABS(H9-VLOOKUP(C9,'Valeurs Règlement Campagne'!$A$4:$AB$7,22,FALSE))&lt;=2,VLOOKUP(C9,'Valeurs Règlement Campagne'!$A$4:$AB$7,22,FALSE),"")))+2))&gt;(IF(VLOOKUP(C9,'Valeurs Règlement Campagne'!$A$4:$AB$7,20,FALSE)=IF(ABS(H9-VLOOKUP(C9,'Valeurs Règlement Campagne'!$A$4:$AB$7,20,FALSE))&lt;=2,VLOOKUP(C9,'Valeurs Règlement Campagne'!$A$4:$AB$7,20,FALSE),IF(ABS(H9-VLOOKUP(C9,'Valeurs Règlement Campagne'!$A$4:$AB$7,21,FALSE))&lt;=2,VLOOKUP(C9,'Valeurs Règlement Campagne'!$A$4:$AB$7,21,FALSE),IF(ABS(H9-VLOOKUP(C9,'Valeurs Règlement Campagne'!$A$4:$AB$7,22,FALSE))&lt;=2,VLOOKUP(C9,'Valeurs Règlement Campagne'!$A$4:$AB$7,22,FALSE),""))),1,0)+IF(VLOOKUP(C9,'Valeurs Règlement Campagne'!$A$4:$AB$7,21,FALSE)=IF(ABS(H9-VLOOKUP(C9,'Valeurs Règlement Campagne'!$A$4:$AB$7,20,FALSE))&lt;=2,VLOOKUP(C9,'Valeurs Règlement Campagne'!$A$4:$AB$7,20,FALSE),IF(ABS(H9-VLOOKUP(C9,'Valeurs Règlement Campagne'!$A$4:$AB$7,21,FALSE))&lt;=2,VLOOKUP(C9,'Valeurs Règlement Campagne'!$A$4:$AB$7,21,FALSE),IF(ABS(H9-VLOOKUP(C9,'Valeurs Règlement Campagne'!$A$4:$AB$7,22,FALSE))&lt;=2,VLOOKUP(C9,'Valeurs Règlement Campagne'!$A$4:$AB$7,22,FALSE),""))),1,0)+IF(VLOOKUP(C9,'Valeurs Règlement Campagne'!$A$4:$AB$7,22,FALSE)=IF(ABS(H9-VLOOKUP(C9,'Valeurs Règlement Campagne'!$A$4:$AB$7,20,FALSE))&lt;=2,VLOOKUP(C9,'Valeurs Règlement Campagne'!$A$4:$AB$7,20,FALSE),IF(ABS(H9-VLOOKUP(C9,'Valeurs Règlement Campagne'!$A$4:$AB$7,21,FALSE))&lt;=2,VLOOKUP(C9,'Valeurs Règlement Campagne'!$A$4:$AB$7,21,FALSE),IF(ABS(H9-VLOOKUP(C9,'Valeurs Règlement Campagne'!$A$4:$AB$7,22,FALSE))&lt;=2,VLOOKUP(C9,'Valeurs Règlement Campagne'!$A$4:$AB$7,22,FALSE),""))),1,0)),"Doublon",TRUE)),IF(IF(H9=VLOOKUP(C9,'Valeurs Règlement Campagne'!$A$4:$AB$7,20,FALSE),VLOOKUP(C9,'Valeurs Règlement Campagne'!$A$4:$AB$7,20,FALSE),IF(H9=VLOOKUP(C9,'Valeurs Règlement Campagne'!$A$4:$AB$7,21,FALSE),VLOOKUP(C9,'Valeurs Règlement Campagne'!$A$4:$AB$7,21,FALSE),IF(H9=VLOOKUP(C9,'Valeurs Règlement Campagne'!$A$4:$AB$7,22,FALSE),VLOOKUP(C9,'Valeurs Règlement Campagne'!$A$4:$AB$7,22,FALSE),"")))="",FALSE,IF(COUNTIFS($C$6:C9,C9,$E$6:E9,"Connues",$H$6:H9,IF(H9=VLOOKUP(C9,'Valeurs Règlement Campagne'!$A$4:$AB$7,20,FALSE),VLOOKUP(C9,'Valeurs Règlement Campagne'!$A$4:$AB$7,20,FALSE),IF(H9=VLOOKUP(C9,'Valeurs Règlement Campagne'!$A$4:$AB$7,21,FALSE),VLOOKUP(C9,'Valeurs Règlement Campagne'!$A$4:$AB$7,21,FALSE),IF(H9=VLOOKUP(C9,'Valeurs Règlement Campagne'!$A$4:$AB$7,22,FALSE),VLOOKUP(C9,'Valeurs Règlement Campagne'!$A$4:$AB$7,22,FALSE),""))))&gt;(IF(VLOOKUP(C9,'Valeurs Règlement Campagne'!$A$4:$AB$7,20,FALSE)=IF(H9=VLOOKUP(C9,'Valeurs Règlement Campagne'!$A$4:$AB$7,20,FALSE),VLOOKUP(C9,'Valeurs Règlement Campagne'!$A$4:$AB$7,20,FALSE),IF(H9=VLOOKUP(C9,'Valeurs Règlement Campagne'!$A$4:$AB$7,21,FALSE),VLOOKUP(C9,'Valeurs Règlement Campagne'!$A$4:$AB$7,21,FALSE),IF(H9=VLOOKUP(C9,'Valeurs Règlement Campagne'!$A$4:$AB$7,22,FALSE),VLOOKUP(C9,'Valeurs Règlement Campagne'!$A$4:$AB$7,22,FALSE),""))),1,0)+IF(VLOOKUP(C9,'Valeurs Règlement Campagne'!$A$4:$AB$7,21,FALSE)=IF(H9=VLOOKUP(C9,'Valeurs Règlement Campagne'!$A$4:$AB$7,20,FALSE),VLOOKUP(C9,'Valeurs Règlement Campagne'!$A$4:$AB$7,20,FALSE),IF(H9=VLOOKUP(C9,'Valeurs Règlement Campagne'!$A$4:$AB$7,21,FALSE),VLOOKUP(C9,'Valeurs Règlement Campagne'!$A$4:$AB$7,21,FALSE),IF(H9=VLOOKUP(C9,'Valeurs Règlement Campagne'!$A$4:$AB$7,22,FALSE),VLOOKUP(C9,'Valeurs Règlement Campagne'!$A$4:$AB$7,22,FALSE),""))),1,0)+IF(VLOOKUP(C9,'Valeurs Règlement Campagne'!$A$4:$AB$7,22,FALSE)=IF(H9=VLOOKUP(C9,'Valeurs Règlement Campagne'!$A$4:$AB$7,20,FALSE),VLOOKUP(C9,'Valeurs Règlement Campagne'!$A$4:$AB$7,20,FALSE),IF(H9=VLOOKUP(C9,'Valeurs Règlement Campagne'!$A$4:$AB$7,21,FALSE),VLOOKUP(C9,'Valeurs Règlement Campagne'!$A$4:$AB$7,21,FALSE),IF(H9=VLOOKUP(C9,'Valeurs Règlement Campagne'!$A$4:$AB$7,22,FALSE),VLOOKUP(C9,'Valeurs Règlement Campagne'!$A$4:$AB$7,22,FALSE),""))),1,0)),"Doublon",TRUE)))," "))))," ")</f>
        <v xml:space="preserve"> </v>
      </c>
      <c r="X9" s="49" t="str" cm="1">
        <f t="array" ref="X9">IFERROR(IF(OR(C9="",C9=" ")," ",IF(NOT(ISNUMBER(I9))," ",IF(E9="Inconnues",AND(I9&gt;=P9,I9&lt;=R9),IF(E9="Connues",IF('Valeurs Règlement Campagne'!$L$14="OUI",IF(IF(ABS(I9-VLOOKUP(C9,'Valeurs Règlement Campagne'!$A$4:$AB$7,23,FALSE))&lt;=2,VLOOKUP(C9,'Valeurs Règlement Campagne'!$A$4:$AB$7,23,FALSE),IF(ABS(I9-VLOOKUP(C9,'Valeurs Règlement Campagne'!$A$4:$AB$7,24,FALSE))&lt;=2,VLOOKUP(C9,'Valeurs Règlement Campagne'!$A$4:$AB$7,24,FALSE),IF(ABS(I9-VLOOKUP(C9,'Valeurs Règlement Campagne'!$A$4:$AB$7,25,FALSE))&lt;=2,VLOOKUP(C9,'Valeurs Règlement Campagne'!$A$4:$AB$7,25,FALSE),"")))="",FALSE,IF(COUNTIFS($C$6:C9,C9,$E$6:E9,"Connues",$I$6:I9,"&gt;="&amp;(IF(ABS(I9-VLOOKUP(C9,'Valeurs Règlement Campagne'!$A$4:$AB$7,23,FALSE))&lt;=2,VLOOKUP(C9,'Valeurs Règlement Campagne'!$A$4:$AB$7,23,FALSE),IF(ABS(I9-VLOOKUP(C9,'Valeurs Règlement Campagne'!$A$4:$AB$7,24,FALSE))&lt;=2,VLOOKUP(C9,'Valeurs Règlement Campagne'!$A$4:$AB$7,24,FALSE),IF(ABS(I9-VLOOKUP(C9,'Valeurs Règlement Campagne'!$A$4:$AB$7,25,FALSE))&lt;=2,VLOOKUP(C9,'Valeurs Règlement Campagne'!$A$4:$AB$7,25,FALSE),"")))-2),$I$6:I9,"&lt;="&amp;(IF(ABS(I9-VLOOKUP(C9,'Valeurs Règlement Campagne'!$A$4:$AB$7,23,FALSE))&lt;=2,VLOOKUP(C9,'Valeurs Règlement Campagne'!$A$4:$AB$7,23,FALSE),IF(ABS(I9-VLOOKUP(C9,'Valeurs Règlement Campagne'!$A$4:$AB$7,24,FALSE))&lt;=2,VLOOKUP(C9,'Valeurs Règlement Campagne'!$A$4:$AB$7,24,FALSE),IF(ABS(I9-VLOOKUP(C9,'Valeurs Règlement Campagne'!$A$4:$AB$7,25,FALSE))&lt;=2,VLOOKUP(C9,'Valeurs Règlement Campagne'!$A$4:$AB$7,25,FALSE),"")))+2))&gt;(IF(VLOOKUP(C9,'Valeurs Règlement Campagne'!$A$4:$AB$7,23,FALSE)=IF(ABS(I9-VLOOKUP(C9,'Valeurs Règlement Campagne'!$A$4:$AB$7,23,FALSE))&lt;=2,VLOOKUP(C9,'Valeurs Règlement Campagne'!$A$4:$AB$7,23,FALSE),IF(ABS(I9-VLOOKUP(C9,'Valeurs Règlement Campagne'!$A$4:$AB$7,24,FALSE))&lt;=2,VLOOKUP(C9,'Valeurs Règlement Campagne'!$A$4:$AB$7,24,FALSE),IF(ABS(I9-VLOOKUP(C9,'Valeurs Règlement Campagne'!$A$4:$AB$7,25,FALSE))&lt;=2,VLOOKUP(C9,'Valeurs Règlement Campagne'!$A$4:$AB$7,25,FALSE),""))),1,0)+IF(VLOOKUP(C9,'Valeurs Règlement Campagne'!$A$4:$AB$7,24,FALSE)=IF(ABS(I9-VLOOKUP(C9,'Valeurs Règlement Campagne'!$A$4:$AB$7,23,FALSE))&lt;=2,VLOOKUP(C9,'Valeurs Règlement Campagne'!$A$4:$AB$7,23,FALSE),IF(ABS(I9-VLOOKUP(C9,'Valeurs Règlement Campagne'!$A$4:$AB$7,24,FALSE))&lt;=2,VLOOKUP(C9,'Valeurs Règlement Campagne'!$A$4:$AB$7,24,FALSE),IF(ABS(I9-VLOOKUP(C9,'Valeurs Règlement Campagne'!$A$4:$AB$7,25,FALSE))&lt;=2,VLOOKUP(C9,'Valeurs Règlement Campagne'!$A$4:$AB$7,25,FALSE),""))),1,0)+IF(VLOOKUP(C9,'Valeurs Règlement Campagne'!$A$4:$AB$7,25,FALSE)=IF(ABS(I9-VLOOKUP(C9,'Valeurs Règlement Campagne'!$A$4:$AB$7,23,FALSE))&lt;=2,VLOOKUP(C9,'Valeurs Règlement Campagne'!$A$4:$AB$7,23,FALSE),IF(ABS(I9-VLOOKUP(C9,'Valeurs Règlement Campagne'!$A$4:$AB$7,24,FALSE))&lt;=2,VLOOKUP(C9,'Valeurs Règlement Campagne'!$A$4:$AB$7,24,FALSE),IF(ABS(I9-VLOOKUP(C9,'Valeurs Règlement Campagne'!$A$4:$AB$7,25,FALSE))&lt;=2,VLOOKUP(C9,'Valeurs Règlement Campagne'!$A$4:$AB$7,25,FALSE),""))),1,0)),"Doublon",TRUE)),IF(IF(I9=VLOOKUP(C9,'Valeurs Règlement Campagne'!$A$4:$AB$7,23,FALSE),VLOOKUP(C9,'Valeurs Règlement Campagne'!$A$4:$AB$7,23,FALSE),IF(I9=VLOOKUP(C9,'Valeurs Règlement Campagne'!$A$4:$AB$7,24,FALSE),VLOOKUP(C9,'Valeurs Règlement Campagne'!$A$4:$AB$7,24,FALSE),IF(I9=VLOOKUP(C9,'Valeurs Règlement Campagne'!$A$4:$AB$7,25,FALSE),VLOOKUP(C9,'Valeurs Règlement Campagne'!$A$4:$AB$7,25,FALSE),"")))="",FALSE,IF(COUNTIFS($C$6:C9,C9,$E$6:E9,"Connues",$I$6:I9,IF(I9=VLOOKUP(C9,'Valeurs Règlement Campagne'!$A$4:$AB$7,23,FALSE),VLOOKUP(C9,'Valeurs Règlement Campagne'!$A$4:$AB$7,23,FALSE),IF(I9=VLOOKUP(C9,'Valeurs Règlement Campagne'!$A$4:$AB$7,24,FALSE),VLOOKUP(C9,'Valeurs Règlement Campagne'!$A$4:$AB$7,24,FALSE),IF(I9=VLOOKUP(C9,'Valeurs Règlement Campagne'!$A$4:$AB$7,25,FALSE),VLOOKUP(C9,'Valeurs Règlement Campagne'!$A$4:$AB$7,25,FALSE),""))))&gt;(IF(VLOOKUP(C9,'Valeurs Règlement Campagne'!$A$4:$AB$7,23,FALSE)=IF(I9=VLOOKUP(C9,'Valeurs Règlement Campagne'!$A$4:$AB$7,23,FALSE),VLOOKUP(C9,'Valeurs Règlement Campagne'!$A$4:$AB$7,23,FALSE),IF(I9=VLOOKUP(C9,'Valeurs Règlement Campagne'!$A$4:$AB$7,24,FALSE),VLOOKUP(C9,'Valeurs Règlement Campagne'!$A$4:$AB$7,24,FALSE),IF(I9=VLOOKUP(C9,'Valeurs Règlement Campagne'!$A$4:$AB$7,25,FALSE),VLOOKUP(C9,'Valeurs Règlement Campagne'!$A$4:$AB$7,25,FALSE),""))),1,0)+IF(VLOOKUP(C9,'Valeurs Règlement Campagne'!$A$4:$AB$7,24,FALSE)=IF(I9=VLOOKUP(C9,'Valeurs Règlement Campagne'!$A$4:$AB$7,23,FALSE),VLOOKUP(C9,'Valeurs Règlement Campagne'!$A$4:$AB$7,23,FALSE),IF(I9=VLOOKUP(C9,'Valeurs Règlement Campagne'!$A$4:$AB$7,24,FALSE),VLOOKUP(C9,'Valeurs Règlement Campagne'!$A$4:$AB$7,24,FALSE),IF(I9=VLOOKUP(C9,'Valeurs Règlement Campagne'!$A$4:$AB$7,25,FALSE),VLOOKUP(C9,'Valeurs Règlement Campagne'!$A$4:$AB$7,25,FALSE),""))),1,0)+IF(VLOOKUP(C9,'Valeurs Règlement Campagne'!$A$4:$AB$7,25,FALSE)=IF(I9=VLOOKUP(C9,'Valeurs Règlement Campagne'!$A$4:$AB$7,23,FALSE),VLOOKUP(C9,'Valeurs Règlement Campagne'!$A$4:$AB$7,23,FALSE),IF(I9=VLOOKUP(C9,'Valeurs Règlement Campagne'!$A$4:$AB$7,24,FALSE),VLOOKUP(C9,'Valeurs Règlement Campagne'!$A$4:$AB$7,24,FALSE),IF(I9=VLOOKUP(C9,'Valeurs Règlement Campagne'!$A$4:$AB$7,25,FALSE),VLOOKUP(C9,'Valeurs Règlement Campagne'!$A$4:$AB$7,25,FALSE),""))),1,0)),"Doublon",TRUE)))," "))))," ")</f>
        <v xml:space="preserve"> </v>
      </c>
      <c r="Y9" s="142" t="str" cm="1">
        <f t="array" ref="Y9">IFERROR(IF(OR(C9="",C9=" ")," ",IF(NOT(ISNUMBER(J9))," ",IF(E9="Inconnues",AND(J9&gt;=S9,J9&lt;=T9),IF(E9="Connues",IF('Valeurs Règlement Campagne'!$L$14="OUI",IF(IF(ABS(J9-VLOOKUP(C9,'Valeurs Règlement Campagne'!$A$4:$AB$7,26,FALSE))&lt;=2,VLOOKUP(C9,'Valeurs Règlement Campagne'!$A$4:$AB$7,26,FALSE),IF(ABS(J9-VLOOKUP(C9,'Valeurs Règlement Campagne'!$A$4:$AB$7,27,FALSE))&lt;=2,VLOOKUP(C9,'Valeurs Règlement Campagne'!$A$4:$AB$7,27,FALSE),IF(ABS(J9-VLOOKUP(C9,'Valeurs Règlement Campagne'!$A$4:$AB$7,28,FALSE))&lt;=2,VLOOKUP(C9,'Valeurs Règlement Campagne'!$A$4:$AB$7,28,FALSE),"")))="",FALSE,IF(COUNTIFS($C$6:C9,C9,$E$6:E9,"Connues",$J$6:J9,"&gt;="&amp;(IF(ABS(J9-VLOOKUP(C9,'Valeurs Règlement Campagne'!$A$4:$AB$7,26,FALSE))&lt;=2,VLOOKUP(C9,'Valeurs Règlement Campagne'!$A$4:$AB$7,26,FALSE),IF(ABS(J9-VLOOKUP(C9,'Valeurs Règlement Campagne'!$A$4:$AB$7,27,FALSE))&lt;=2,VLOOKUP(C9,'Valeurs Règlement Campagne'!$A$4:$AB$7,27,FALSE),IF(ABS(J9-VLOOKUP(C9,'Valeurs Règlement Campagne'!$A$4:$AB$7,28,FALSE))&lt;=2,VLOOKUP(C9,'Valeurs Règlement Campagne'!$A$4:$AB$7,28,FALSE),"")))-2),$J$6:J9,"&lt;="&amp;(IF(ABS(J9-VLOOKUP(C9,'Valeurs Règlement Campagne'!$A$4:$AB$7,26,FALSE))&lt;=2,VLOOKUP(C9,'Valeurs Règlement Campagne'!$A$4:$AB$7,26,FALSE),IF(ABS(J9-VLOOKUP(C9,'Valeurs Règlement Campagne'!$A$4:$AB$7,27,FALSE))&lt;=2,VLOOKUP(C9,'Valeurs Règlement Campagne'!$A$4:$AB$7,27,FALSE),IF(ABS(J9-VLOOKUP(C9,'Valeurs Règlement Campagne'!$A$4:$AB$7,28,FALSE))&lt;=2,VLOOKUP(C9,'Valeurs Règlement Campagne'!$A$4:$AB$7,28,FALSE),"")))+2))&gt;(IF(VLOOKUP(C9,'Valeurs Règlement Campagne'!$A$4:$AB$7,26,FALSE)=IF(ABS(J9-VLOOKUP(C9,'Valeurs Règlement Campagne'!$A$4:$AB$7,26,FALSE))&lt;=2,VLOOKUP(C9,'Valeurs Règlement Campagne'!$A$4:$AB$7,26,FALSE),IF(ABS(J9-VLOOKUP(C9,'Valeurs Règlement Campagne'!$A$4:$AB$7,27,FALSE))&lt;=2,VLOOKUP(C9,'Valeurs Règlement Campagne'!$A$4:$AB$7,27,FALSE),IF(ABS(J9-VLOOKUP(C9,'Valeurs Règlement Campagne'!$A$4:$AB$7,28,FALSE))&lt;=2,VLOOKUP(C9,'Valeurs Règlement Campagne'!$A$4:$AB$7,28,FALSE),""))),1,0)+IF(VLOOKUP(C9,'Valeurs Règlement Campagne'!$A$4:$AB$7,27,FALSE)=IF(ABS(J9-VLOOKUP(C9,'Valeurs Règlement Campagne'!$A$4:$AB$7,26,FALSE))&lt;=2,VLOOKUP(C9,'Valeurs Règlement Campagne'!$A$4:$AB$7,26,FALSE),IF(ABS(J9-VLOOKUP(C9,'Valeurs Règlement Campagne'!$A$4:$AB$7,27,FALSE))&lt;=2,VLOOKUP(C9,'Valeurs Règlement Campagne'!$A$4:$AB$7,27,FALSE),IF(ABS(J9-VLOOKUP(C9,'Valeurs Règlement Campagne'!$A$4:$AB$7,28,FALSE))&lt;=2,VLOOKUP(C9,'Valeurs Règlement Campagne'!$A$4:$AB$7,28,FALSE),""))),1,0)+IF(VLOOKUP(C9,'Valeurs Règlement Campagne'!$A$4:$AB$7,28,FALSE)=IF(ABS(J9-VLOOKUP(C9,'Valeurs Règlement Campagne'!$A$4:$AB$7,26,FALSE))&lt;=2,VLOOKUP(C9,'Valeurs Règlement Campagne'!$A$4:$AB$7,26,FALSE),IF(ABS(J9-VLOOKUP(C9,'Valeurs Règlement Campagne'!$A$4:$AB$7,27,FALSE))&lt;=2,VLOOKUP(C9,'Valeurs Règlement Campagne'!$A$4:$AB$7,27,FALSE),IF(ABS(J9-VLOOKUP(C9,'Valeurs Règlement Campagne'!$A$4:$AB$7,28,FALSE))&lt;=2,VLOOKUP(C9,'Valeurs Règlement Campagne'!$A$4:$AB$7,28,FALSE),""))),1,0)),"Doublon",TRUE)),IF(IF(J9=VLOOKUP(C9,'Valeurs Règlement Campagne'!$A$4:$AB$7,26,FALSE),VLOOKUP(C9,'Valeurs Règlement Campagne'!$A$4:$AB$7,26,FALSE),IF(J9=VLOOKUP(C9,'Valeurs Règlement Campagne'!$A$4:$AB$7,27,FALSE),VLOOKUP(C9,'Valeurs Règlement Campagne'!$A$4:$AB$7,27,FALSE),IF(J9=VLOOKUP(C9,'Valeurs Règlement Campagne'!$A$4:$AB$7,28,FALSE),VLOOKUP(C9,'Valeurs Règlement Campagne'!$A$4:$AB$7,28,FALSE),"")))="",FALSE,IF(COUNTIFS($C$6:C9,C9,$E$6:E9,"Connues",$J$6:J9,IF(J9=VLOOKUP(C9,'Valeurs Règlement Campagne'!$A$4:$AB$7,26,FALSE),VLOOKUP(C9,'Valeurs Règlement Campagne'!$A$4:$AB$7,26,FALSE),IF(J9=VLOOKUP(C9,'Valeurs Règlement Campagne'!$A$4:$AB$7,27,FALSE),VLOOKUP(C9,'Valeurs Règlement Campagne'!$A$4:$AB$7,27,FALSE),IF(J9=VLOOKUP(C9,'Valeurs Règlement Campagne'!$A$4:$AB$7,28,FALSE),VLOOKUP(C9,'Valeurs Règlement Campagne'!$A$4:$AB$7,28,FALSE),""))))&gt;(IF(VLOOKUP(C9,'Valeurs Règlement Campagne'!$A$4:$AB$7,26,FALSE)=IF(J9=VLOOKUP(C9,'Valeurs Règlement Campagne'!$A$4:$AB$7,26,FALSE),VLOOKUP(C9,'Valeurs Règlement Campagne'!$A$4:$AB$7,26,FALSE),IF(J9=VLOOKUP(C9,'Valeurs Règlement Campagne'!$A$4:$AB$7,27,FALSE),VLOOKUP(C9,'Valeurs Règlement Campagne'!$A$4:$AB$7,27,FALSE),IF(J9=VLOOKUP(C9,'Valeurs Règlement Campagne'!$A$4:$AB$7,28,FALSE),VLOOKUP(C9,'Valeurs Règlement Campagne'!$A$4:$AB$7,28,FALSE),""))),1,0)+IF(VLOOKUP(C9,'Valeurs Règlement Campagne'!$A$4:$AB$7,27,FALSE)=IF(J9=VLOOKUP(C9,'Valeurs Règlement Campagne'!$A$4:$AB$7,26,FALSE),VLOOKUP(C9,'Valeurs Règlement Campagne'!$A$4:$AB$7,26,FALSE),IF(J9=VLOOKUP(C9,'Valeurs Règlement Campagne'!$A$4:$AB$7,27,FALSE),VLOOKUP(C9,'Valeurs Règlement Campagne'!$A$4:$AB$7,27,FALSE),IF(J9=VLOOKUP(C9,'Valeurs Règlement Campagne'!$A$4:$AB$7,28,FALSE),VLOOKUP(C9,'Valeurs Règlement Campagne'!$A$4:$AB$7,28,FALSE),""))),1,0)+IF(VLOOKUP(C9,'Valeurs Règlement Campagne'!$A$4:$AB$7,28,FALSE)=IF(J9=VLOOKUP(C9,'Valeurs Règlement Campagne'!$A$4:$AB$7,26,FALSE),VLOOKUP(C9,'Valeurs Règlement Campagne'!$A$4:$AB$7,26,FALSE),IF(J9=VLOOKUP(C9,'Valeurs Règlement Campagne'!$A$4:$AB$7,27,FALSE),VLOOKUP(C9,'Valeurs Règlement Campagne'!$A$4:$AB$7,27,FALSE),IF(J9=VLOOKUP(C9,'Valeurs Règlement Campagne'!$A$4:$AB$7,28,FALSE),VLOOKUP(C9,'Valeurs Règlement Campagne'!$A$4:$AB$7,28,FALSE),""))),1,0)),"Doublon",TRUE)))," "))))," ")</f>
        <v xml:space="preserve"> </v>
      </c>
      <c r="Z9" s="253" t="str">
        <f t="shared" si="3"/>
        <v xml:space="preserve"> </v>
      </c>
      <c r="AA9" s="254"/>
      <c r="AB9" s="254" t="str">
        <f t="shared" si="0"/>
        <v xml:space="preserve"> </v>
      </c>
      <c r="AC9" s="254"/>
      <c r="AD9" s="254" t="str">
        <f t="shared" si="1"/>
        <v xml:space="preserve"> </v>
      </c>
      <c r="AE9" s="254"/>
      <c r="AF9" s="254" t="str">
        <f t="shared" si="4"/>
        <v xml:space="preserve"> </v>
      </c>
      <c r="AG9" s="299"/>
      <c r="AH9" s="50" t="str">
        <f t="shared" si="2"/>
        <v/>
      </c>
      <c r="AI9" s="39">
        <f>IFERROR(IF(OR(C9="",C9=" ",NOT(ISNUMBER(F9))),0,IF(E9="Inconnues",IF(AND(F9&gt;=L9,F9&lt;=M9),0,1),IF(E9="Connues",IF('Valeurs Règlement Campagne'!$L$14="OUI",IF(IF(ABS(F9-VLOOKUP(C9,'Valeurs Règlement Campagne'!$A$4:$AB$7,14,FALSE))&lt;=2,VLOOKUP(C9,'Valeurs Règlement Campagne'!$A$4:$AB$7,14,FALSE),IF(ABS(F9-VLOOKUP(C9,'Valeurs Règlement Campagne'!$A$4:$AB$7,15,FALSE))&lt;=2,VLOOKUP(C9,'Valeurs Règlement Campagne'!$A$4:$AB$7,15,FALSE),IF(ABS(F9-VLOOKUP(C9,'Valeurs Règlement Campagne'!$A$4:$AB$7,16,FALSE))&lt;=2,VLOOKUP(C9,'Valeurs Règlement Campagne'!$A$4:$AB$7,16,FALSE),"")))="",1,IF(COUNTIFS($C$6:C9,C9,$E$6:E9,"Connues",$F$6:F9,"&gt;="&amp;(IF(ABS(F9-VLOOKUP(C9,'Valeurs Règlement Campagne'!$A$4:$AB$7,14,FALSE))&lt;=2,VLOOKUP(C9,'Valeurs Règlement Campagne'!$A$4:$AB$7,14,FALSE),IF(ABS(F9-VLOOKUP(C9,'Valeurs Règlement Campagne'!$A$4:$AB$7,15,FALSE))&lt;=2,VLOOKUP(C9,'Valeurs Règlement Campagne'!$A$4:$AB$7,15,FALSE),IF(ABS(F9-VLOOKUP(C9,'Valeurs Règlement Campagne'!$A$4:$AB$7,16,FALSE))&lt;=2,VLOOKUP(C9,'Valeurs Règlement Campagne'!$A$4:$AB$7,16,FALSE),"")))-2),$F$6:F9,"&lt;="&amp;(IF(ABS(F9-VLOOKUP(C9,'Valeurs Règlement Campagne'!$A$4:$AB$7,14,FALSE))&lt;=2,VLOOKUP(C9,'Valeurs Règlement Campagne'!$A$4:$AB$7,14,FALSE),IF(ABS(F9-VLOOKUP(C9,'Valeurs Règlement Campagne'!$A$4:$AB$7,15,FALSE))&lt;=2,VLOOKUP(C9,'Valeurs Règlement Campagne'!$A$4:$AB$7,15,FALSE),IF(ABS(F9-VLOOKUP(C9,'Valeurs Règlement Campagne'!$A$4:$AB$7,16,FALSE))&lt;=2,VLOOKUP(C9,'Valeurs Règlement Campagne'!$A$4:$AB$7,16,FALSE),"")))+2))&gt;(IF(VLOOKUP(C9,'Valeurs Règlement Campagne'!$A$4:$AB$7,14,FALSE)=IF(ABS(F9-VLOOKUP(C9,'Valeurs Règlement Campagne'!$A$4:$AB$7,14,FALSE))&lt;=2,VLOOKUP(C9,'Valeurs Règlement Campagne'!$A$4:$AB$7,14,FALSE),IF(ABS(F9-VLOOKUP(C9,'Valeurs Règlement Campagne'!$A$4:$AB$7,15,FALSE))&lt;=2,VLOOKUP(C9,'Valeurs Règlement Campagne'!$A$4:$AB$7,15,FALSE),IF(ABS(F9-VLOOKUP(C9,'Valeurs Règlement Campagne'!$A$4:$AB$7,16,FALSE))&lt;=2,VLOOKUP(C9,'Valeurs Règlement Campagne'!$A$4:$AB$7,16,FALSE),""))),1,0)+IF(VLOOKUP(C9,'Valeurs Règlement Campagne'!$A$4:$AB$7,15,FALSE)=IF(ABS(F9-VLOOKUP(C9,'Valeurs Règlement Campagne'!$A$4:$AB$7,14,FALSE))&lt;=2,VLOOKUP(C9,'Valeurs Règlement Campagne'!$A$4:$AB$7,14,FALSE),IF(ABS(F9-VLOOKUP(C9,'Valeurs Règlement Campagne'!$A$4:$AB$7,15,FALSE))&lt;=2,VLOOKUP(C9,'Valeurs Règlement Campagne'!$A$4:$AB$7,15,FALSE),IF(ABS(F9-VLOOKUP(C9,'Valeurs Règlement Campagne'!$A$4:$AB$7,16,FALSE))&lt;=2,VLOOKUP(C9,'Valeurs Règlement Campagne'!$A$4:$AB$7,16,FALSE),""))),1,0)+IF(VLOOKUP(C9,'Valeurs Règlement Campagne'!$A$4:$AB$7,16,FALSE)=IF(ABS(F9-VLOOKUP(C9,'Valeurs Règlement Campagne'!$A$4:$AB$7,14,FALSE))&lt;=2,VLOOKUP(C9,'Valeurs Règlement Campagne'!$A$4:$AB$7,14,FALSE),IF(ABS(F9-VLOOKUP(C9,'Valeurs Règlement Campagne'!$A$4:$AB$7,15,FALSE))&lt;=2,VLOOKUP(C9,'Valeurs Règlement Campagne'!$A$4:$AB$7,15,FALSE),IF(ABS(F9-VLOOKUP(C9,'Valeurs Règlement Campagne'!$A$4:$AB$7,16,FALSE))&lt;=2,VLOOKUP(C9,'Valeurs Règlement Campagne'!$A$4:$AB$7,16,FALSE),""))),1,0)),1,0)),IF(IF(F9=VLOOKUP(C9,'Valeurs Règlement Campagne'!$A$4:$AB$7,14,FALSE),VLOOKUP(C9,'Valeurs Règlement Campagne'!$A$4:$AB$7,14,FALSE),IF(F9=VLOOKUP(C9,'Valeurs Règlement Campagne'!$A$4:$AB$7,15,FALSE),VLOOKUP(C9,'Valeurs Règlement Campagne'!$A$4:$AB$7,15,FALSE),IF(F9=VLOOKUP(C9,'Valeurs Règlement Campagne'!$A$4:$AB$7,16,FALSE),VLOOKUP(C9,'Valeurs Règlement Campagne'!$A$4:$AB$7,16,FALSE),"")))="",1,IF(COUNTIFS($C$6:C9,C9,$E$6:E9,"Connues",$F$6:F9,IF(F9=VLOOKUP(C9,'Valeurs Règlement Campagne'!$A$4:$AB$7,14,FALSE),VLOOKUP(C9,'Valeurs Règlement Campagne'!$A$4:$AB$7,14,FALSE),IF(F9=VLOOKUP(C9,'Valeurs Règlement Campagne'!$A$4:$AB$7,15,FALSE),VLOOKUP(C9,'Valeurs Règlement Campagne'!$A$4:$AB$7,15,FALSE),IF(F9=VLOOKUP(C9,'Valeurs Règlement Campagne'!$A$4:$AB$7,16,FALSE),VLOOKUP(C9,'Valeurs Règlement Campagne'!$A$4:$AB$7,16,FALSE),""))))&gt;(IF(VLOOKUP(C9,'Valeurs Règlement Campagne'!$A$4:$AB$7,14,FALSE)=IF(F9=VLOOKUP(C9,'Valeurs Règlement Campagne'!$A$4:$AB$7,14,FALSE),VLOOKUP(C9,'Valeurs Règlement Campagne'!$A$4:$AB$7,14,FALSE),IF(F9=VLOOKUP(C9,'Valeurs Règlement Campagne'!$A$4:$AB$7,15,FALSE),VLOOKUP(C9,'Valeurs Règlement Campagne'!$A$4:$AB$7,15,FALSE),IF(F9=VLOOKUP(C9,'Valeurs Règlement Campagne'!$A$4:$AB$7,16,FALSE),VLOOKUP(C9,'Valeurs Règlement Campagne'!$A$4:$AB$7,16,FALSE),""))),1,0)+IF(VLOOKUP(C9,'Valeurs Règlement Campagne'!$A$4:$AB$7,15,FALSE)=IF(F9=VLOOKUP(C9,'Valeurs Règlement Campagne'!$A$4:$AB$7,14,FALSE),VLOOKUP(C9,'Valeurs Règlement Campagne'!$A$4:$AB$7,14,FALSE),IF(F9=VLOOKUP(C9,'Valeurs Règlement Campagne'!$A$4:$AB$7,15,FALSE),VLOOKUP(C9,'Valeurs Règlement Campagne'!$A$4:$AB$7,15,FALSE),IF(F9=VLOOKUP(C9,'Valeurs Règlement Campagne'!$A$4:$AB$7,16,FALSE),VLOOKUP(C9,'Valeurs Règlement Campagne'!$A$4:$AB$7,16,FALSE),""))),1,0)+IF(VLOOKUP(C9,'Valeurs Règlement Campagne'!$A$4:$AB$7,16,FALSE)=IF(F9=VLOOKUP(C9,'Valeurs Règlement Campagne'!$A$4:$AB$7,14,FALSE),VLOOKUP(C9,'Valeurs Règlement Campagne'!$A$4:$AB$7,14,FALSE),IF(F9=VLOOKUP(C9,'Valeurs Règlement Campagne'!$A$4:$AB$7,15,FALSE),VLOOKUP(C9,'Valeurs Règlement Campagne'!$A$4:$AB$7,15,FALSE),IF(F9=VLOOKUP(C9,'Valeurs Règlement Campagne'!$A$4:$AB$7,16,FALSE),VLOOKUP(C9,'Valeurs Règlement Campagne'!$A$4:$AB$7,16,FALSE),""))),1,0)),1,0))),0))),0)</f>
        <v>0</v>
      </c>
      <c r="AJ9" s="39">
        <f>IFERROR(IF(OR(C9="",C9=" ",NOT(ISNUMBER(G9))),0,IF(E9="Inconnues",IF(AND(G9&gt;=N9,G9&lt;=O9),0,1),IF(E9="Connues",IF('Valeurs Règlement Campagne'!$L$14="OUI",IF(IF(ABS(G9-VLOOKUP(C9,'Valeurs Règlement Campagne'!$A$4:$AB$7,17,FALSE))&lt;=2,VLOOKUP(C9,'Valeurs Règlement Campagne'!$A$4:$AB$7,17,FALSE),IF(ABS(G9-VLOOKUP(C9,'Valeurs Règlement Campagne'!$A$4:$AB$7,18,FALSE))&lt;=2,VLOOKUP(C9,'Valeurs Règlement Campagne'!$A$4:$AB$7,18,FALSE),IF(ABS(G9-VLOOKUP(C9,'Valeurs Règlement Campagne'!$A$4:$AB$7,19,FALSE))&lt;=2,VLOOKUP(C9,'Valeurs Règlement Campagne'!$A$4:$AB$7,19,FALSE),"")))="",1,IF(COUNTIFS($C$6:C9,C9,$E$6:E9,"Connues",$G$6:G9,"&gt;="&amp;(IF(ABS(G9-VLOOKUP(C9,'Valeurs Règlement Campagne'!$A$4:$AB$7,17,FALSE))&lt;=2,VLOOKUP(C9,'Valeurs Règlement Campagne'!$A$4:$AB$7,17,FALSE),IF(ABS(G9-VLOOKUP(C9,'Valeurs Règlement Campagne'!$A$4:$AB$7,18,FALSE))&lt;=2,VLOOKUP(C9,'Valeurs Règlement Campagne'!$A$4:$AB$7,18,FALSE),IF(ABS(G9-VLOOKUP(C9,'Valeurs Règlement Campagne'!$A$4:$AB$7,19,FALSE))&lt;=2,VLOOKUP(C9,'Valeurs Règlement Campagne'!$A$4:$AB$7,19,FALSE),"")))-2),$G$6:G9,"&lt;="&amp;(IF(ABS(G9-VLOOKUP(C9,'Valeurs Règlement Campagne'!$A$4:$AB$7,17,FALSE))&lt;=2,VLOOKUP(C9,'Valeurs Règlement Campagne'!$A$4:$AB$7,17,FALSE),IF(ABS(G9-VLOOKUP(C9,'Valeurs Règlement Campagne'!$A$4:$AB$7,18,FALSE))&lt;=2,VLOOKUP(C9,'Valeurs Règlement Campagne'!$A$4:$AB$7,18,FALSE),IF(ABS(G9-VLOOKUP(C9,'Valeurs Règlement Campagne'!$A$4:$AB$7,19,FALSE))&lt;=2,VLOOKUP(C9,'Valeurs Règlement Campagne'!$A$4:$AB$7,19,FALSE),"")))+2))&gt;(IF(VLOOKUP(C9,'Valeurs Règlement Campagne'!$A$4:$AB$7,17,FALSE)=IF(ABS(G9-VLOOKUP(C9,'Valeurs Règlement Campagne'!$A$4:$AB$7,17,FALSE))&lt;=2,VLOOKUP(C9,'Valeurs Règlement Campagne'!$A$4:$AB$7,17,FALSE),IF(ABS(G9-VLOOKUP(C9,'Valeurs Règlement Campagne'!$A$4:$AB$7,18,FALSE))&lt;=2,VLOOKUP(C9,'Valeurs Règlement Campagne'!$A$4:$AB$7,18,FALSE),IF(ABS(G9-VLOOKUP(C9,'Valeurs Règlement Campagne'!$A$4:$AB$7,19,FALSE))&lt;=2,VLOOKUP(C9,'Valeurs Règlement Campagne'!$A$4:$AB$7,19,FALSE),""))),1,0)+IF(VLOOKUP(C9,'Valeurs Règlement Campagne'!$A$4:$AB$7,18,FALSE)=IF(ABS(G9-VLOOKUP(C9,'Valeurs Règlement Campagne'!$A$4:$AB$7,17,FALSE))&lt;=2,VLOOKUP(C9,'Valeurs Règlement Campagne'!$A$4:$AB$7,17,FALSE),IF(ABS(G9-VLOOKUP(C9,'Valeurs Règlement Campagne'!$A$4:$AB$7,18,FALSE))&lt;=2,VLOOKUP(C9,'Valeurs Règlement Campagne'!$A$4:$AB$7,18,FALSE),IF(ABS(G9-VLOOKUP(C9,'Valeurs Règlement Campagne'!$A$4:$AB$7,19,FALSE))&lt;=2,VLOOKUP(C9,'Valeurs Règlement Campagne'!$A$4:$AB$7,19,FALSE),""))),1,0)+IF(VLOOKUP(C9,'Valeurs Règlement Campagne'!$A$4:$AB$7,19,FALSE)=IF(ABS(G9-VLOOKUP(C9,'Valeurs Règlement Campagne'!$A$4:$AB$7,17,FALSE))&lt;=2,VLOOKUP(C9,'Valeurs Règlement Campagne'!$A$4:$AB$7,17,FALSE),IF(ABS(G9-VLOOKUP(C9,'Valeurs Règlement Campagne'!$A$4:$AB$7,18,FALSE))&lt;=2,VLOOKUP(C9,'Valeurs Règlement Campagne'!$A$4:$AB$7,18,FALSE),IF(ABS(G9-VLOOKUP(C9,'Valeurs Règlement Campagne'!$A$4:$AB$7,19,FALSE))&lt;=2,VLOOKUP(C9,'Valeurs Règlement Campagne'!$A$4:$AB$7,19,FALSE),""))),1,0)),1,0)),IF(IF(G9=VLOOKUP(C9,'Valeurs Règlement Campagne'!$A$4:$AB$7,17,FALSE),VLOOKUP(C9,'Valeurs Règlement Campagne'!$A$4:$AB$7,17,FALSE),IF(G9=VLOOKUP(C9,'Valeurs Règlement Campagne'!$A$4:$AB$7,18,FALSE),VLOOKUP(C9,'Valeurs Règlement Campagne'!$A$4:$AB$7,18,FALSE),IF(G9=VLOOKUP(C9,'Valeurs Règlement Campagne'!$A$4:$AB$7,19,FALSE),VLOOKUP(C9,'Valeurs Règlement Campagne'!$A$4:$AB$7,19,FALSE),"")))="",1,IF(COUNTIFS($C$6:C9,C9,$E$6:E9,"Connues",$G$6:G9,IF(G9=VLOOKUP(C9,'Valeurs Règlement Campagne'!$A$4:$AB$7,17,FALSE),VLOOKUP(C9,'Valeurs Règlement Campagne'!$A$4:$AB$7,17,FALSE),IF(G9=VLOOKUP(C9,'Valeurs Règlement Campagne'!$A$4:$AB$7,18,FALSE),VLOOKUP(C9,'Valeurs Règlement Campagne'!$A$4:$AB$7,18,FALSE),IF(G9=VLOOKUP(C9,'Valeurs Règlement Campagne'!$A$4:$AB$7,19,FALSE),VLOOKUP(C9,'Valeurs Règlement Campagne'!$A$4:$AB$7,19,FALSE),""))))&gt;(IF(VLOOKUP(C9,'Valeurs Règlement Campagne'!$A$4:$AB$7,17,FALSE)=IF(G9=VLOOKUP(C9,'Valeurs Règlement Campagne'!$A$4:$AB$7,17,FALSE),VLOOKUP(C9,'Valeurs Règlement Campagne'!$A$4:$AB$7,17,FALSE),IF(G9=VLOOKUP(C9,'Valeurs Règlement Campagne'!$A$4:$AB$7,18,FALSE),VLOOKUP(C9,'Valeurs Règlement Campagne'!$A$4:$AB$7,18,FALSE),IF(G9=VLOOKUP(C9,'Valeurs Règlement Campagne'!$A$4:$AB$7,19,FALSE),VLOOKUP(C9,'Valeurs Règlement Campagne'!$A$4:$AB$7,19,FALSE),""))),1,0)+IF(VLOOKUP(C9,'Valeurs Règlement Campagne'!$A$4:$AB$7,18,FALSE)=IF(G9=VLOOKUP(C9,'Valeurs Règlement Campagne'!$A$4:$AB$7,17,FALSE),VLOOKUP(C9,'Valeurs Règlement Campagne'!$A$4:$AB$7,17,FALSE),IF(G9=VLOOKUP(C9,'Valeurs Règlement Campagne'!$A$4:$AB$7,18,FALSE),VLOOKUP(C9,'Valeurs Règlement Campagne'!$A$4:$AB$7,18,FALSE),IF(G9=VLOOKUP(C9,'Valeurs Règlement Campagne'!$A$4:$AB$7,19,FALSE),VLOOKUP(C9,'Valeurs Règlement Campagne'!$A$4:$AB$7,19,FALSE),""))),1,0)+IF(VLOOKUP(C9,'Valeurs Règlement Campagne'!$A$4:$AB$7,19,FALSE)=IF(G9=VLOOKUP(C9,'Valeurs Règlement Campagne'!$A$4:$AB$7,17,FALSE),VLOOKUP(C9,'Valeurs Règlement Campagne'!$A$4:$AB$7,17,FALSE),IF(G9=VLOOKUP(C9,'Valeurs Règlement Campagne'!$A$4:$AB$7,18,FALSE),VLOOKUP(C9,'Valeurs Règlement Campagne'!$A$4:$AB$7,18,FALSE),IF(G9=VLOOKUP(C9,'Valeurs Règlement Campagne'!$A$4:$AB$7,19,FALSE),VLOOKUP(C9,'Valeurs Règlement Campagne'!$A$4:$AB$7,19,FALSE),""))),1,0)),1,0))),0))),0)</f>
        <v>0</v>
      </c>
      <c r="AK9" s="39">
        <f>IFERROR(IF(OR(C9="",C9=" ",NOT(ISNUMBER(H9))),0,IF(E9="Inconnues",IF(AND(H9&gt;=P9,H9&lt;=Q9),0,1),IF(E9="Connues",IF('Valeurs Règlement Campagne'!$L$14="OUI",IF(IF(ABS(H9-VLOOKUP(C9,'Valeurs Règlement Campagne'!$A$4:$AB$7,20,FALSE))&lt;=2,VLOOKUP(C9,'Valeurs Règlement Campagne'!$A$4:$AB$7,20,FALSE),IF(ABS(H9-VLOOKUP(C9,'Valeurs Règlement Campagne'!$A$4:$AB$7,21,FALSE))&lt;=2,VLOOKUP(C9,'Valeurs Règlement Campagne'!$A$4:$AB$7,21,FALSE),IF(ABS(H9-VLOOKUP(C9,'Valeurs Règlement Campagne'!$A$4:$AB$7,22,FALSE))&lt;=2,VLOOKUP(C9,'Valeurs Règlement Campagne'!$A$4:$AB$7,22,FALSE),"")))="",1,IF(COUNTIFS($C$6:C9,C9,$E$6:E9,"Connues",$H$6:H9,"&gt;="&amp;(IF(ABS(H9-VLOOKUP(C9,'Valeurs Règlement Campagne'!$A$4:$AB$7,20,FALSE))&lt;=2,VLOOKUP(C9,'Valeurs Règlement Campagne'!$A$4:$AB$7,20,FALSE),IF(ABS(H9-VLOOKUP(C9,'Valeurs Règlement Campagne'!$A$4:$AB$7,21,FALSE))&lt;=2,VLOOKUP(C9,'Valeurs Règlement Campagne'!$A$4:$AB$7,21,FALSE),IF(ABS(H9-VLOOKUP(C9,'Valeurs Règlement Campagne'!$A$4:$AB$7,22,FALSE))&lt;=2,VLOOKUP(C9,'Valeurs Règlement Campagne'!$A$4:$AB$7,22,FALSE),"")))-2),$H$6:H9,"&lt;="&amp;(IF(ABS(H9-VLOOKUP(C9,'Valeurs Règlement Campagne'!$A$4:$AB$7,20,FALSE))&lt;=2,VLOOKUP(C9,'Valeurs Règlement Campagne'!$A$4:$AB$7,20,FALSE),IF(ABS(H9-VLOOKUP(C9,'Valeurs Règlement Campagne'!$A$4:$AB$7,21,FALSE))&lt;=2,VLOOKUP(C9,'Valeurs Règlement Campagne'!$A$4:$AB$7,21,FALSE),IF(ABS(H9-VLOOKUP(C9,'Valeurs Règlement Campagne'!$A$4:$AB$7,22,FALSE))&lt;=2,VLOOKUP(C9,'Valeurs Règlement Campagne'!$A$4:$AB$7,22,FALSE),"")))+2))&gt;(IF(VLOOKUP(C9,'Valeurs Règlement Campagne'!$A$4:$AB$7,20,FALSE)=IF(ABS(H9-VLOOKUP(C9,'Valeurs Règlement Campagne'!$A$4:$AB$7,20,FALSE))&lt;=2,VLOOKUP(C9,'Valeurs Règlement Campagne'!$A$4:$AB$7,20,FALSE),IF(ABS(H9-VLOOKUP(C9,'Valeurs Règlement Campagne'!$A$4:$AB$7,21,FALSE))&lt;=2,VLOOKUP(C9,'Valeurs Règlement Campagne'!$A$4:$AB$7,21,FALSE),IF(ABS(H9-VLOOKUP(C9,'Valeurs Règlement Campagne'!$A$4:$AB$7,22,FALSE))&lt;=2,VLOOKUP(C9,'Valeurs Règlement Campagne'!$A$4:$AB$7,22,FALSE),""))),1,0)+IF(VLOOKUP(C9,'Valeurs Règlement Campagne'!$A$4:$AB$7,21,FALSE)=IF(ABS(H9-VLOOKUP(C9,'Valeurs Règlement Campagne'!$A$4:$AB$7,20,FALSE))&lt;=2,VLOOKUP(C9,'Valeurs Règlement Campagne'!$A$4:$AB$7,20,FALSE),IF(ABS(H9-VLOOKUP(C9,'Valeurs Règlement Campagne'!$A$4:$AB$7,21,FALSE))&lt;=2,VLOOKUP(C9,'Valeurs Règlement Campagne'!$A$4:$AB$7,21,FALSE),IF(ABS(H9-VLOOKUP(C9,'Valeurs Règlement Campagne'!$A$4:$AB$7,22,FALSE))&lt;=2,VLOOKUP(C9,'Valeurs Règlement Campagne'!$A$4:$AB$7,22,FALSE),""))),1,0)+IF(VLOOKUP(C9,'Valeurs Règlement Campagne'!$A$4:$AB$7,22,FALSE)=IF(ABS(H9-VLOOKUP(C9,'Valeurs Règlement Campagne'!$A$4:$AB$7,20,FALSE))&lt;=2,VLOOKUP(C9,'Valeurs Règlement Campagne'!$A$4:$AB$7,20,FALSE),IF(ABS(H9-VLOOKUP(C9,'Valeurs Règlement Campagne'!$A$4:$AB$7,21,FALSE))&lt;=2,VLOOKUP(C9,'Valeurs Règlement Campagne'!$A$4:$AB$7,21,FALSE),IF(ABS(H9-VLOOKUP(C9,'Valeurs Règlement Campagne'!$A$4:$AB$7,22,FALSE))&lt;=2,VLOOKUP(C9,'Valeurs Règlement Campagne'!$A$4:$AB$7,22,FALSE),""))),1,0)),1,0)),IF(IF(H9=VLOOKUP(C9,'Valeurs Règlement Campagne'!$A$4:$AB$7,20,FALSE),VLOOKUP(C9,'Valeurs Règlement Campagne'!$A$4:$AB$7,20,FALSE),IF(H9=VLOOKUP(C9,'Valeurs Règlement Campagne'!$A$4:$AB$7,21,FALSE),VLOOKUP(C9,'Valeurs Règlement Campagne'!$A$4:$AB$7,21,FALSE),IF(H9=VLOOKUP(C9,'Valeurs Règlement Campagne'!$A$4:$AB$7,22,FALSE),VLOOKUP(C9,'Valeurs Règlement Campagne'!$A$4:$AB$7,22,FALSE),"")))="",1,IF(COUNTIFS($C$6:C9,C9,$E$6:E9,"Connues",$H$6:H9,IF(H9=VLOOKUP(C9,'Valeurs Règlement Campagne'!$A$4:$AB$7,20,FALSE),VLOOKUP(C9,'Valeurs Règlement Campagne'!$A$4:$AB$7,20,FALSE),IF(H9=VLOOKUP(C9,'Valeurs Règlement Campagne'!$A$4:$AB$7,21,FALSE),VLOOKUP(C9,'Valeurs Règlement Campagne'!$A$4:$AB$7,21,FALSE),IF(H9=VLOOKUP(C9,'Valeurs Règlement Campagne'!$A$4:$AB$7,22,FALSE),VLOOKUP(C9,'Valeurs Règlement Campagne'!$A$4:$AB$7,22,FALSE),""))))&gt;(IF(VLOOKUP(C9,'Valeurs Règlement Campagne'!$A$4:$AB$7,20,FALSE)=IF(H9=VLOOKUP(C9,'Valeurs Règlement Campagne'!$A$4:$AB$7,20,FALSE),VLOOKUP(C9,'Valeurs Règlement Campagne'!$A$4:$AB$7,20,FALSE),IF(H9=VLOOKUP(C9,'Valeurs Règlement Campagne'!$A$4:$AB$7,21,FALSE),VLOOKUP(C9,'Valeurs Règlement Campagne'!$A$4:$AB$7,21,FALSE),IF(H9=VLOOKUP(C9,'Valeurs Règlement Campagne'!$A$4:$AB$7,22,FALSE),VLOOKUP(C9,'Valeurs Règlement Campagne'!$A$4:$AB$7,22,FALSE),""))),1,0)+IF(VLOOKUP(C9,'Valeurs Règlement Campagne'!$A$4:$AB$7,21,FALSE)=IF(H9=VLOOKUP(C9,'Valeurs Règlement Campagne'!$A$4:$AB$7,20,FALSE),VLOOKUP(C9,'Valeurs Règlement Campagne'!$A$4:$AB$7,20,FALSE),IF(H9=VLOOKUP(C9,'Valeurs Règlement Campagne'!$A$4:$AB$7,21,FALSE),VLOOKUP(C9,'Valeurs Règlement Campagne'!$A$4:$AB$7,21,FALSE),IF(H9=VLOOKUP(C9,'Valeurs Règlement Campagne'!$A$4:$AB$7,22,FALSE),VLOOKUP(C9,'Valeurs Règlement Campagne'!$A$4:$AB$7,22,FALSE),""))),1,0)+IF(VLOOKUP(C9,'Valeurs Règlement Campagne'!$A$4:$AB$7,22,FALSE)=IF(H9=VLOOKUP(C9,'Valeurs Règlement Campagne'!$A$4:$AB$7,20,FALSE),VLOOKUP(C9,'Valeurs Règlement Campagne'!$A$4:$AB$7,20,FALSE),IF(H9=VLOOKUP(C9,'Valeurs Règlement Campagne'!$A$4:$AB$7,21,FALSE),VLOOKUP(C9,'Valeurs Règlement Campagne'!$A$4:$AB$7,21,FALSE),IF(H9=VLOOKUP(C9,'Valeurs Règlement Campagne'!$A$4:$AB$7,22,FALSE),VLOOKUP(C9,'Valeurs Règlement Campagne'!$A$4:$AB$7,22,FALSE),""))),1,0)),1,0))),0))),0)</f>
        <v>0</v>
      </c>
      <c r="AL9">
        <f>IFERROR(IF(OR(C9="",C9=" ",NOT(ISNUMBER(I9))),0,IF(E9="Inconnues",IF(AND(I9&gt;=P9,I9&lt;=R9),0,1),IF(E9="Connues",IF('Valeurs Règlement Campagne'!$L$14="OUI",IF(IF(ABS(I9-VLOOKUP(C9,'Valeurs Règlement Campagne'!$A$4:$AB$7,23,FALSE))&lt;=2,VLOOKUP(C9,'Valeurs Règlement Campagne'!$A$4:$AB$7,23,FALSE),IF(ABS(I9-VLOOKUP(C9,'Valeurs Règlement Campagne'!$A$4:$AB$7,24,FALSE))&lt;=2,VLOOKUP(C9,'Valeurs Règlement Campagne'!$A$4:$AB$7,24,FALSE),IF(ABS(I9-VLOOKUP(C9,'Valeurs Règlement Campagne'!$A$4:$AB$7,25,FALSE))&lt;=2,VLOOKUP(C9,'Valeurs Règlement Campagne'!$A$4:$AB$7,25,FALSE),"")))="",1,IF(COUNTIFS($C$6:C9,C9,$E$6:E9,"Connues",$I$6:I9,"&gt;="&amp;(IF(ABS(I9-VLOOKUP(C9,'Valeurs Règlement Campagne'!$A$4:$AB$7,23,FALSE))&lt;=2,VLOOKUP(C9,'Valeurs Règlement Campagne'!$A$4:$AB$7,23,FALSE),IF(ABS(I9-VLOOKUP(C9,'Valeurs Règlement Campagne'!$A$4:$AB$7,24,FALSE))&lt;=2,VLOOKUP(C9,'Valeurs Règlement Campagne'!$A$4:$AB$7,24,FALSE),IF(ABS(I9-VLOOKUP(C9,'Valeurs Règlement Campagne'!$A$4:$AB$7,25,FALSE))&lt;=2,VLOOKUP(C9,'Valeurs Règlement Campagne'!$A$4:$AB$7,25,FALSE),"")))-2),$I$6:I9,"&lt;="&amp;(IF(ABS(I9-VLOOKUP(C9,'Valeurs Règlement Campagne'!$A$4:$AB$7,23,FALSE))&lt;=2,VLOOKUP(C9,'Valeurs Règlement Campagne'!$A$4:$AB$7,23,FALSE),IF(ABS(I9-VLOOKUP(C9,'Valeurs Règlement Campagne'!$A$4:$AB$7,24,FALSE))&lt;=2,VLOOKUP(C9,'Valeurs Règlement Campagne'!$A$4:$AB$7,24,FALSE),IF(ABS(I9-VLOOKUP(C9,'Valeurs Règlement Campagne'!$A$4:$AB$7,25,FALSE))&lt;=2,VLOOKUP(C9,'Valeurs Règlement Campagne'!$A$4:$AB$7,25,FALSE),"")))+2))&gt;(IF(VLOOKUP(C9,'Valeurs Règlement Campagne'!$A$4:$AB$7,23,FALSE)=IF(ABS(I9-VLOOKUP(C9,'Valeurs Règlement Campagne'!$A$4:$AB$7,23,FALSE))&lt;=2,VLOOKUP(C9,'Valeurs Règlement Campagne'!$A$4:$AB$7,23,FALSE),IF(ABS(I9-VLOOKUP(C9,'Valeurs Règlement Campagne'!$A$4:$AB$7,24,FALSE))&lt;=2,VLOOKUP(C9,'Valeurs Règlement Campagne'!$A$4:$AB$7,24,FALSE),IF(ABS(I9-VLOOKUP(C9,'Valeurs Règlement Campagne'!$A$4:$AB$7,25,FALSE))&lt;=2,VLOOKUP(C9,'Valeurs Règlement Campagne'!$A$4:$AB$7,25,FALSE),""))),1,0)+IF(VLOOKUP(C9,'Valeurs Règlement Campagne'!$A$4:$AB$7,24,FALSE)=IF(ABS(I9-VLOOKUP(C9,'Valeurs Règlement Campagne'!$A$4:$AB$7,23,FALSE))&lt;=2,VLOOKUP(C9,'Valeurs Règlement Campagne'!$A$4:$AB$7,23,FALSE),IF(ABS(I9-VLOOKUP(C9,'Valeurs Règlement Campagne'!$A$4:$AB$7,24,FALSE))&lt;=2,VLOOKUP(C9,'Valeurs Règlement Campagne'!$A$4:$AB$7,24,FALSE),IF(ABS(I9-VLOOKUP(C9,'Valeurs Règlement Campagne'!$A$4:$AB$7,25,FALSE))&lt;=2,VLOOKUP(C9,'Valeurs Règlement Campagne'!$A$4:$AB$7,25,FALSE),""))),1,0)+IF(VLOOKUP(C9,'Valeurs Règlement Campagne'!$A$4:$AB$7,25,FALSE)=IF(ABS(I9-VLOOKUP(C9,'Valeurs Règlement Campagne'!$A$4:$AB$7,23,FALSE))&lt;=2,VLOOKUP(C9,'Valeurs Règlement Campagne'!$A$4:$AB$7,23,FALSE),IF(ABS(I9-VLOOKUP(C9,'Valeurs Règlement Campagne'!$A$4:$AB$7,24,FALSE))&lt;=2,VLOOKUP(C9,'Valeurs Règlement Campagne'!$A$4:$AB$7,24,FALSE),IF(ABS(I9-VLOOKUP(C9,'Valeurs Règlement Campagne'!$A$4:$AB$7,25,FALSE))&lt;=2,VLOOKUP(C9,'Valeurs Règlement Campagne'!$A$4:$AB$7,25,FALSE),""))),1,0)),1,0)),IF(IF(I9=VLOOKUP(C9,'Valeurs Règlement Campagne'!$A$4:$AB$7,23,FALSE),VLOOKUP(C9,'Valeurs Règlement Campagne'!$A$4:$AB$7,23,FALSE),IF(I9=VLOOKUP(C9,'Valeurs Règlement Campagne'!$A$4:$AB$7,24,FALSE),VLOOKUP(C9,'Valeurs Règlement Campagne'!$A$4:$AB$7,24,FALSE),IF(I9=VLOOKUP(C9,'Valeurs Règlement Campagne'!$A$4:$AB$7,25,FALSE),VLOOKUP(C9,'Valeurs Règlement Campagne'!$A$4:$AB$7,25,FALSE),"")))="",1,IF(COUNTIFS($C$6:C9,C9,$E$6:E9,"Connues",$I$6:I9,IF(I9=VLOOKUP(C9,'Valeurs Règlement Campagne'!$A$4:$AB$7,23,FALSE),VLOOKUP(C9,'Valeurs Règlement Campagne'!$A$4:$AB$7,23,FALSE),IF(I9=VLOOKUP(C9,'Valeurs Règlement Campagne'!$A$4:$AB$7,24,FALSE),VLOOKUP(C9,'Valeurs Règlement Campagne'!$A$4:$AB$7,24,FALSE),IF(I9=VLOOKUP(C9,'Valeurs Règlement Campagne'!$A$4:$AB$7,25,FALSE),VLOOKUP(C9,'Valeurs Règlement Campagne'!$A$4:$AB$7,25,FALSE),""))))&gt;(IF(VLOOKUP(C9,'Valeurs Règlement Campagne'!$A$4:$AB$7,23,FALSE)=IF(I9=VLOOKUP(C9,'Valeurs Règlement Campagne'!$A$4:$AB$7,23,FALSE),VLOOKUP(C9,'Valeurs Règlement Campagne'!$A$4:$AB$7,23,FALSE),IF(I9=VLOOKUP(C9,'Valeurs Règlement Campagne'!$A$4:$AB$7,24,FALSE),VLOOKUP(C9,'Valeurs Règlement Campagne'!$A$4:$AB$7,24,FALSE),IF(I9=VLOOKUP(C9,'Valeurs Règlement Campagne'!$A$4:$AB$7,25,FALSE),VLOOKUP(C9,'Valeurs Règlement Campagne'!$A$4:$AB$7,25,FALSE),""))),1,0)+IF(VLOOKUP(C9,'Valeurs Règlement Campagne'!$A$4:$AB$7,24,FALSE)=IF(I9=VLOOKUP(C9,'Valeurs Règlement Campagne'!$A$4:$AB$7,23,FALSE),VLOOKUP(C9,'Valeurs Règlement Campagne'!$A$4:$AB$7,23,FALSE),IF(I9=VLOOKUP(C9,'Valeurs Règlement Campagne'!$A$4:$AB$7,24,FALSE),VLOOKUP(C9,'Valeurs Règlement Campagne'!$A$4:$AB$7,24,FALSE),IF(I9=VLOOKUP(C9,'Valeurs Règlement Campagne'!$A$4:$AB$7,25,FALSE),VLOOKUP(C9,'Valeurs Règlement Campagne'!$A$4:$AB$7,25,FALSE),""))),1,0)+IF(VLOOKUP(C9,'Valeurs Règlement Campagne'!$A$4:$AB$7,25,FALSE)=IF(I9=VLOOKUP(C9,'Valeurs Règlement Campagne'!$A$4:$AB$7,23,FALSE),VLOOKUP(C9,'Valeurs Règlement Campagne'!$A$4:$AB$7,23,FALSE),IF(I9=VLOOKUP(C9,'Valeurs Règlement Campagne'!$A$4:$AB$7,24,FALSE),VLOOKUP(C9,'Valeurs Règlement Campagne'!$A$4:$AB$7,24,FALSE),IF(I9=VLOOKUP(C9,'Valeurs Règlement Campagne'!$A$4:$AB$7,25,FALSE),VLOOKUP(C9,'Valeurs Règlement Campagne'!$A$4:$AB$7,25,FALSE),""))),1,0)),1,0))),0))),0)</f>
        <v>0</v>
      </c>
      <c r="AM9">
        <f>IFERROR(IF(OR(C9="",C9=" ",NOT(ISNUMBER(J9))),0,IF(E9="Inconnues",IF(AND(J9&gt;=S9,J9&lt;=T9),0,1),IF(E9="Connues",IF('Valeurs Règlement Campagne'!$L$14="OUI",IF(IF(ABS(J9-VLOOKUP(C9,'Valeurs Règlement Campagne'!$A$4:$AB$7,26,FALSE))&lt;=2,VLOOKUP(C9,'Valeurs Règlement Campagne'!$A$4:$AB$7,26,FALSE),IF(ABS(J9-VLOOKUP(C9,'Valeurs Règlement Campagne'!$A$4:$AB$7,27,FALSE))&lt;=2,VLOOKUP(C9,'Valeurs Règlement Campagne'!$A$4:$AB$7,27,FALSE),IF(ABS(J9-VLOOKUP(C9,'Valeurs Règlement Campagne'!$A$4:$AB$7,28,FALSE))&lt;=2,VLOOKUP(C9,'Valeurs Règlement Campagne'!$A$4:$AB$7,28,FALSE),"")))="",1,IF(COUNTIFS($C$6:C9,C9,$E$6:E9,"Connues",$J$6:J9,"&gt;="&amp;(IF(ABS(J9-VLOOKUP(C9,'Valeurs Règlement Campagne'!$A$4:$AB$7,26,FALSE))&lt;=2,VLOOKUP(C9,'Valeurs Règlement Campagne'!$A$4:$AB$7,26,FALSE),IF(ABS(J9-VLOOKUP(C9,'Valeurs Règlement Campagne'!$A$4:$AB$7,27,FALSE))&lt;=2,VLOOKUP(C9,'Valeurs Règlement Campagne'!$A$4:$AB$7,27,FALSE),IF(ABS(J9-VLOOKUP(C9,'Valeurs Règlement Campagne'!$A$4:$AB$7,28,FALSE))&lt;=2,VLOOKUP(C9,'Valeurs Règlement Campagne'!$A$4:$AB$7,28,FALSE),"")))-2),$J$6:J9,"&lt;="&amp;(IF(ABS(J9-VLOOKUP(C9,'Valeurs Règlement Campagne'!$A$4:$AB$7,26,FALSE))&lt;=2,VLOOKUP(C9,'Valeurs Règlement Campagne'!$A$4:$AB$7,26,FALSE),IF(ABS(J9-VLOOKUP(C9,'Valeurs Règlement Campagne'!$A$4:$AB$7,27,FALSE))&lt;=2,VLOOKUP(C9,'Valeurs Règlement Campagne'!$A$4:$AB$7,27,FALSE),IF(ABS(J9-VLOOKUP(C9,'Valeurs Règlement Campagne'!$A$4:$AB$7,28,FALSE))&lt;=2,VLOOKUP(C9,'Valeurs Règlement Campagne'!$A$4:$AB$7,28,FALSE),"")))+2))&gt;(IF(VLOOKUP(C9,'Valeurs Règlement Campagne'!$A$4:$AB$7,26,FALSE)=IF(ABS(J9-VLOOKUP(C9,'Valeurs Règlement Campagne'!$A$4:$AB$7,26,FALSE))&lt;=2,VLOOKUP(C9,'Valeurs Règlement Campagne'!$A$4:$AB$7,26,FALSE),IF(ABS(J9-VLOOKUP(C9,'Valeurs Règlement Campagne'!$A$4:$AB$7,27,FALSE))&lt;=2,VLOOKUP(C9,'Valeurs Règlement Campagne'!$A$4:$AB$7,27,FALSE),IF(ABS(J9-VLOOKUP(C9,'Valeurs Règlement Campagne'!$A$4:$AB$7,28,FALSE))&lt;=2,VLOOKUP(C9,'Valeurs Règlement Campagne'!$A$4:$AB$7,28,FALSE),""))),1,0)+IF(VLOOKUP(C9,'Valeurs Règlement Campagne'!$A$4:$AB$7,27,FALSE)=IF(ABS(J9-VLOOKUP(C9,'Valeurs Règlement Campagne'!$A$4:$AB$7,26,FALSE))&lt;=2,VLOOKUP(C9,'Valeurs Règlement Campagne'!$A$4:$AB$7,26,FALSE),IF(ABS(J9-VLOOKUP(C9,'Valeurs Règlement Campagne'!$A$4:$AB$7,27,FALSE))&lt;=2,VLOOKUP(C9,'Valeurs Règlement Campagne'!$A$4:$AB$7,27,FALSE),IF(ABS(J9-VLOOKUP(C9,'Valeurs Règlement Campagne'!$A$4:$AB$7,28,FALSE))&lt;=2,VLOOKUP(C9,'Valeurs Règlement Campagne'!$A$4:$AB$7,28,FALSE),""))),1,0)+IF(VLOOKUP(C9,'Valeurs Règlement Campagne'!$A$4:$AB$7,28,FALSE)=IF(ABS(J9-VLOOKUP(C9,'Valeurs Règlement Campagne'!$A$4:$AB$7,26,FALSE))&lt;=2,VLOOKUP(C9,'Valeurs Règlement Campagne'!$A$4:$AB$7,26,FALSE),IF(ABS(J9-VLOOKUP(C9,'Valeurs Règlement Campagne'!$A$4:$AB$7,27,FALSE))&lt;=2,VLOOKUP(C9,'Valeurs Règlement Campagne'!$A$4:$AB$7,27,FALSE),IF(ABS(J9-VLOOKUP(C9,'Valeurs Règlement Campagne'!$A$4:$AB$7,28,FALSE))&lt;=2,VLOOKUP(C9,'Valeurs Règlement Campagne'!$A$4:$AB$7,28,FALSE),""))),1,0)),1,0)),IF(IF(J9=VLOOKUP(C9,'Valeurs Règlement Campagne'!$A$4:$AB$7,26,FALSE),VLOOKUP(C9,'Valeurs Règlement Campagne'!$A$4:$AB$7,26,FALSE),IF(J9=VLOOKUP(C9,'Valeurs Règlement Campagne'!$A$4:$AB$7,27,FALSE),VLOOKUP(C9,'Valeurs Règlement Campagne'!$A$4:$AB$7,27,FALSE),IF(J9=VLOOKUP(C9,'Valeurs Règlement Campagne'!$A$4:$AB$7,28,FALSE),VLOOKUP(C9,'Valeurs Règlement Campagne'!$A$4:$AB$7,28,FALSE),"")))="",1,IF(COUNTIFS($C$6:C9,C9,$E$6:E9,"Connues",$J$6:J9,IF(J9=VLOOKUP(C9,'Valeurs Règlement Campagne'!$A$4:$AB$7,26,FALSE),VLOOKUP(C9,'Valeurs Règlement Campagne'!$A$4:$AB$7,26,FALSE),IF(J9=VLOOKUP(C9,'Valeurs Règlement Campagne'!$A$4:$AB$7,27,FALSE),VLOOKUP(C9,'Valeurs Règlement Campagne'!$A$4:$AB$7,27,FALSE),IF(J9=VLOOKUP(C9,'Valeurs Règlement Campagne'!$A$4:$AB$7,28,FALSE),VLOOKUP(C9,'Valeurs Règlement Campagne'!$A$4:$AB$7,28,FALSE),""))))&gt;(IF(VLOOKUP(C9,'Valeurs Règlement Campagne'!$A$4:$AB$7,26,FALSE)=IF(J9=VLOOKUP(C9,'Valeurs Règlement Campagne'!$A$4:$AB$7,26,FALSE),VLOOKUP(C9,'Valeurs Règlement Campagne'!$A$4:$AB$7,26,FALSE),IF(J9=VLOOKUP(C9,'Valeurs Règlement Campagne'!$A$4:$AB$7,27,FALSE),VLOOKUP(C9,'Valeurs Règlement Campagne'!$A$4:$AB$7,27,FALSE),IF(J9=VLOOKUP(C9,'Valeurs Règlement Campagne'!$A$4:$AB$7,28,FALSE),VLOOKUP(C9,'Valeurs Règlement Campagne'!$A$4:$AB$7,28,FALSE),""))),1,0)+IF(VLOOKUP(C9,'Valeurs Règlement Campagne'!$A$4:$AB$7,27,FALSE)=IF(J9=VLOOKUP(C9,'Valeurs Règlement Campagne'!$A$4:$AB$7,26,FALSE),VLOOKUP(C9,'Valeurs Règlement Campagne'!$A$4:$AB$7,26,FALSE),IF(J9=VLOOKUP(C9,'Valeurs Règlement Campagne'!$A$4:$AB$7,27,FALSE),VLOOKUP(C9,'Valeurs Règlement Campagne'!$A$4:$AB$7,27,FALSE),IF(J9=VLOOKUP(C9,'Valeurs Règlement Campagne'!$A$4:$AB$7,28,FALSE),VLOOKUP(C9,'Valeurs Règlement Campagne'!$A$4:$AB$7,28,FALSE),""))),1,0)+IF(VLOOKUP(C9,'Valeurs Règlement Campagne'!$A$4:$AB$7,28,FALSE)=IF(J9=VLOOKUP(C9,'Valeurs Règlement Campagne'!$A$4:$AB$7,26,FALSE),VLOOKUP(C9,'Valeurs Règlement Campagne'!$A$4:$AB$7,26,FALSE),IF(J9=VLOOKUP(C9,'Valeurs Règlement Campagne'!$A$4:$AB$7,27,FALSE),VLOOKUP(C9,'Valeurs Règlement Campagne'!$A$4:$AB$7,27,FALSE),IF(J9=VLOOKUP(C9,'Valeurs Règlement Campagne'!$A$4:$AB$7,28,FALSE),VLOOKUP(C9,'Valeurs Règlement Campagne'!$A$4:$AB$7,28,FALSE),""))),1,0)),1,0))),0))),0)</f>
        <v>0</v>
      </c>
    </row>
    <row r="10" spans="1:39" ht="20.75" customHeight="1">
      <c r="A10" s="127">
        <v>5</v>
      </c>
      <c r="B10" s="178"/>
      <c r="C10" s="251"/>
      <c r="D10" s="252"/>
      <c r="E10" s="179"/>
      <c r="F10" s="180"/>
      <c r="G10" s="181"/>
      <c r="H10" s="182"/>
      <c r="I10" s="183"/>
      <c r="J10" s="184"/>
      <c r="L10" s="41" t="str">
        <f>IF($E10=0," ",IF($E10=$D$31,VLOOKUP($C10,'Valeurs Règlement Campagne'!$A$4:$AB$7,14,FALSE),VLOOKUP($C10,'Valeurs Règlement Campagne'!$A$4:$M$7,4,FALSE)))</f>
        <v xml:space="preserve"> </v>
      </c>
      <c r="M10" s="42" t="str">
        <f>IF($E10=0," ",IF($E10=$D$31,VLOOKUP($C10,'Valeurs Règlement Campagne'!$A$4:$AB$7,16,FALSE),VLOOKUP($C10,'Valeurs Règlement Campagne'!$A$4:$AB$7,5,FALSE)))</f>
        <v xml:space="preserve"> </v>
      </c>
      <c r="N10" s="41" t="str">
        <f>IF($E10=0," ",IF($E10=$D$31,VLOOKUP($C10,'Valeurs Règlement Campagne'!$A$4:$AB$7,17,FALSE),VLOOKUP($C10,'Valeurs Règlement Campagne'!$A$4:$AB$7,6,FALSE)))</f>
        <v xml:space="preserve"> </v>
      </c>
      <c r="O10" s="43" t="str">
        <f>IF($E10=0," ",IF($E10=$D$31,VLOOKUP($C10,'Valeurs Règlement Campagne'!$A$4:$AB$7,19,FALSE),VLOOKUP($C10,'Valeurs Règlement Campagne'!$A$4:$AB$7,7,FALSE)))</f>
        <v xml:space="preserve"> </v>
      </c>
      <c r="P10" s="44" t="str">
        <f>IF($E10=0," ",IF($E10=$D$31,VLOOKUP($C10,'Valeurs Règlement Campagne'!$A$4:$AB$7,20,FALSE),VLOOKUP($C10,'Valeurs Règlement Campagne'!$A$4:$AB$7,8,FALSE)))</f>
        <v xml:space="preserve"> </v>
      </c>
      <c r="Q10" s="43" t="str">
        <f>IF($E10=0," ",IF($E10=$D$31,VLOOKUP($C10,'Valeurs Règlement Campagne'!$A$4:$AB$7,22,FALSE),VLOOKUP($C10,'Valeurs Règlement Campagne'!$A$4:$AB$7,9,FALSE)))</f>
        <v xml:space="preserve"> </v>
      </c>
      <c r="R10" s="47" t="str">
        <f>IF($E10=0," ",IF($E10=$D$31,VLOOKUP($C10,'Valeurs Règlement Campagne'!$A$4:$AB$7,25,FALSE),VLOOKUP($C10,'Valeurs Règlement Campagne'!$A$4:$AB$7,11,FALSE)))</f>
        <v xml:space="preserve"> </v>
      </c>
      <c r="S10" s="41" t="str">
        <f>IF($E10=0," ",IF($E10=$D$31,VLOOKUP($C10,'Valeurs Règlement Campagne'!$A$4:$AB$7,26,FALSE),VLOOKUP($C10,'Valeurs Règlement Campagne'!$A$4:$AB$7,12,FALSE)))</f>
        <v xml:space="preserve"> </v>
      </c>
      <c r="T10" s="42" t="str">
        <f>IF($E10=0," ",IF($E10=$D$31,VLOOKUP($C10,'Valeurs Règlement Campagne'!$A$4:$AB$7,28,FALSE),VLOOKUP($C10,'Valeurs Règlement Campagne'!$A$4:$AB$7,13,FALSE)))</f>
        <v xml:space="preserve"> </v>
      </c>
      <c r="U10" s="48" t="str" cm="1">
        <f t="array" ref="U10">IFERROR(IF(OR(C10="",C10=" ")," ",IF(NOT(ISNUMBER(F10))," ",IF(E10="Inconnues",AND(F10&gt;=L10,F10&lt;=M10),IF(E10="Connues",IF('Valeurs Règlement Campagne'!$L$14="OUI",IF(IF(ABS(F10-VLOOKUP(C10,'Valeurs Règlement Campagne'!$A$4:$AB$7,14,FALSE))&lt;=2,VLOOKUP(C10,'Valeurs Règlement Campagne'!$A$4:$AB$7,14,FALSE),IF(ABS(F10-VLOOKUP(C10,'Valeurs Règlement Campagne'!$A$4:$AB$7,15,FALSE))&lt;=2,VLOOKUP(C10,'Valeurs Règlement Campagne'!$A$4:$AB$7,15,FALSE),IF(ABS(F10-VLOOKUP(C10,'Valeurs Règlement Campagne'!$A$4:$AB$7,16,FALSE))&lt;=2,VLOOKUP(C10,'Valeurs Règlement Campagne'!$A$4:$AB$7,16,FALSE),"")))="",FALSE,IF(COUNTIFS($C$6:C10,C10,$E$6:E10,"Connues",$F$6:F10,"&gt;="&amp;(IF(ABS(F10-VLOOKUP(C10,'Valeurs Règlement Campagne'!$A$4:$AB$7,14,FALSE))&lt;=2,VLOOKUP(C10,'Valeurs Règlement Campagne'!$A$4:$AB$7,14,FALSE),IF(ABS(F10-VLOOKUP(C10,'Valeurs Règlement Campagne'!$A$4:$AB$7,15,FALSE))&lt;=2,VLOOKUP(C10,'Valeurs Règlement Campagne'!$A$4:$AB$7,15,FALSE),IF(ABS(F10-VLOOKUP(C10,'Valeurs Règlement Campagne'!$A$4:$AB$7,16,FALSE))&lt;=2,VLOOKUP(C10,'Valeurs Règlement Campagne'!$A$4:$AB$7,16,FALSE),"")))-2),$F$6:F10,"&lt;="&amp;(IF(ABS(F10-VLOOKUP(C10,'Valeurs Règlement Campagne'!$A$4:$AB$7,14,FALSE))&lt;=2,VLOOKUP(C10,'Valeurs Règlement Campagne'!$A$4:$AB$7,14,FALSE),IF(ABS(F10-VLOOKUP(C10,'Valeurs Règlement Campagne'!$A$4:$AB$7,15,FALSE))&lt;=2,VLOOKUP(C10,'Valeurs Règlement Campagne'!$A$4:$AB$7,15,FALSE),IF(ABS(F10-VLOOKUP(C10,'Valeurs Règlement Campagne'!$A$4:$AB$7,16,FALSE))&lt;=2,VLOOKUP(C10,'Valeurs Règlement Campagne'!$A$4:$AB$7,16,FALSE),"")))+2))&gt;(IF(VLOOKUP(C10,'Valeurs Règlement Campagne'!$A$4:$AB$7,14,FALSE)=IF(ABS(F10-VLOOKUP(C10,'Valeurs Règlement Campagne'!$A$4:$AB$7,14,FALSE))&lt;=2,VLOOKUP(C10,'Valeurs Règlement Campagne'!$A$4:$AB$7,14,FALSE),IF(ABS(F10-VLOOKUP(C10,'Valeurs Règlement Campagne'!$A$4:$AB$7,15,FALSE))&lt;=2,VLOOKUP(C10,'Valeurs Règlement Campagne'!$A$4:$AB$7,15,FALSE),IF(ABS(F10-VLOOKUP(C10,'Valeurs Règlement Campagne'!$A$4:$AB$7,16,FALSE))&lt;=2,VLOOKUP(C10,'Valeurs Règlement Campagne'!$A$4:$AB$7,16,FALSE),""))),1,0)+IF(VLOOKUP(C10,'Valeurs Règlement Campagne'!$A$4:$AB$7,15,FALSE)=IF(ABS(F10-VLOOKUP(C10,'Valeurs Règlement Campagne'!$A$4:$AB$7,14,FALSE))&lt;=2,VLOOKUP(C10,'Valeurs Règlement Campagne'!$A$4:$AB$7,14,FALSE),IF(ABS(F10-VLOOKUP(C10,'Valeurs Règlement Campagne'!$A$4:$AB$7,15,FALSE))&lt;=2,VLOOKUP(C10,'Valeurs Règlement Campagne'!$A$4:$AB$7,15,FALSE),IF(ABS(F10-VLOOKUP(C10,'Valeurs Règlement Campagne'!$A$4:$AB$7,16,FALSE))&lt;=2,VLOOKUP(C10,'Valeurs Règlement Campagne'!$A$4:$AB$7,16,FALSE),""))),1,0)+IF(VLOOKUP(C10,'Valeurs Règlement Campagne'!$A$4:$AB$7,16,FALSE)=IF(ABS(F10-VLOOKUP(C10,'Valeurs Règlement Campagne'!$A$4:$AB$7,14,FALSE))&lt;=2,VLOOKUP(C10,'Valeurs Règlement Campagne'!$A$4:$AB$7,14,FALSE),IF(ABS(F10-VLOOKUP(C10,'Valeurs Règlement Campagne'!$A$4:$AB$7,15,FALSE))&lt;=2,VLOOKUP(C10,'Valeurs Règlement Campagne'!$A$4:$AB$7,15,FALSE),IF(ABS(F10-VLOOKUP(C10,'Valeurs Règlement Campagne'!$A$4:$AB$7,16,FALSE))&lt;=2,VLOOKUP(C10,'Valeurs Règlement Campagne'!$A$4:$AB$7,16,FALSE),""))),1,0)),"Doublon",TRUE)),IF(IF(F10=VLOOKUP(C10,'Valeurs Règlement Campagne'!$A$4:$AB$7,14,FALSE),VLOOKUP(C10,'Valeurs Règlement Campagne'!$A$4:$AB$7,14,FALSE),IF(F10=VLOOKUP(C10,'Valeurs Règlement Campagne'!$A$4:$AB$7,15,FALSE),VLOOKUP(C10,'Valeurs Règlement Campagne'!$A$4:$AB$7,15,FALSE),IF(F10=VLOOKUP(C10,'Valeurs Règlement Campagne'!$A$4:$AB$7,16,FALSE),VLOOKUP(C10,'Valeurs Règlement Campagne'!$A$4:$AB$7,16,FALSE),"")))="",FALSE,IF(COUNTIFS($C$6:C10,C10,$E$6:E10,"Connues",$F$6:F10,IF(F10=VLOOKUP(C10,'Valeurs Règlement Campagne'!$A$4:$AB$7,14,FALSE),VLOOKUP(C10,'Valeurs Règlement Campagne'!$A$4:$AB$7,14,FALSE),IF(F10=VLOOKUP(C10,'Valeurs Règlement Campagne'!$A$4:$AB$7,15,FALSE),VLOOKUP(C10,'Valeurs Règlement Campagne'!$A$4:$AB$7,15,FALSE),IF(F10=VLOOKUP(C10,'Valeurs Règlement Campagne'!$A$4:$AB$7,16,FALSE),VLOOKUP(C10,'Valeurs Règlement Campagne'!$A$4:$AB$7,16,FALSE),""))))&gt;(IF(VLOOKUP(C10,'Valeurs Règlement Campagne'!$A$4:$AB$7,14,FALSE)=IF(F10=VLOOKUP(C10,'Valeurs Règlement Campagne'!$A$4:$AB$7,14,FALSE),VLOOKUP(C10,'Valeurs Règlement Campagne'!$A$4:$AB$7,14,FALSE),IF(F10=VLOOKUP(C10,'Valeurs Règlement Campagne'!$A$4:$AB$7,15,FALSE),VLOOKUP(C10,'Valeurs Règlement Campagne'!$A$4:$AB$7,15,FALSE),IF(F10=VLOOKUP(C10,'Valeurs Règlement Campagne'!$A$4:$AB$7,16,FALSE),VLOOKUP(C10,'Valeurs Règlement Campagne'!$A$4:$AB$7,16,FALSE),""))),1,0)+IF(VLOOKUP(C10,'Valeurs Règlement Campagne'!$A$4:$AB$7,15,FALSE)=IF(F10=VLOOKUP(C10,'Valeurs Règlement Campagne'!$A$4:$AB$7,14,FALSE),VLOOKUP(C10,'Valeurs Règlement Campagne'!$A$4:$AB$7,14,FALSE),IF(F10=VLOOKUP(C10,'Valeurs Règlement Campagne'!$A$4:$AB$7,15,FALSE),VLOOKUP(C10,'Valeurs Règlement Campagne'!$A$4:$AB$7,15,FALSE),IF(F10=VLOOKUP(C10,'Valeurs Règlement Campagne'!$A$4:$AB$7,16,FALSE),VLOOKUP(C10,'Valeurs Règlement Campagne'!$A$4:$AB$7,16,FALSE),""))),1,0)+IF(VLOOKUP(C10,'Valeurs Règlement Campagne'!$A$4:$AB$7,16,FALSE)=IF(F10=VLOOKUP(C10,'Valeurs Règlement Campagne'!$A$4:$AB$7,14,FALSE),VLOOKUP(C10,'Valeurs Règlement Campagne'!$A$4:$AB$7,14,FALSE),IF(F10=VLOOKUP(C10,'Valeurs Règlement Campagne'!$A$4:$AB$7,15,FALSE),VLOOKUP(C10,'Valeurs Règlement Campagne'!$A$4:$AB$7,15,FALSE),IF(F10=VLOOKUP(C10,'Valeurs Règlement Campagne'!$A$4:$AB$7,16,FALSE),VLOOKUP(C10,'Valeurs Règlement Campagne'!$A$4:$AB$7,16,FALSE),""))),1,0)),"Doublon",TRUE)))," "))))," ")</f>
        <v xml:space="preserve"> </v>
      </c>
      <c r="V10" s="49" t="str" cm="1">
        <f t="array" ref="V10">IFERROR(IF(OR(C10="",C10=" ")," ",IF(NOT(ISNUMBER(G10))," ",IF(E10="Inconnues",AND(G10&gt;=N10,G10&lt;=O10),IF(E10="Connues",IF('Valeurs Règlement Campagne'!$L$14="OUI",IF(IF(ABS(G10-VLOOKUP(C10,'Valeurs Règlement Campagne'!$A$4:$AB$7,17,FALSE))&lt;=2,VLOOKUP(C10,'Valeurs Règlement Campagne'!$A$4:$AB$7,17,FALSE),IF(ABS(G10-VLOOKUP(C10,'Valeurs Règlement Campagne'!$A$4:$AB$7,18,FALSE))&lt;=2,VLOOKUP(C10,'Valeurs Règlement Campagne'!$A$4:$AB$7,18,FALSE),IF(ABS(G10-VLOOKUP(C10,'Valeurs Règlement Campagne'!$A$4:$AB$7,19,FALSE))&lt;=2,VLOOKUP(C10,'Valeurs Règlement Campagne'!$A$4:$AB$7,19,FALSE),"")))="",FALSE,IF(COUNTIFS($C$6:C10,C10,$E$6:E10,"Connues",$G$6:G10,"&gt;="&amp;(IF(ABS(G10-VLOOKUP(C10,'Valeurs Règlement Campagne'!$A$4:$AB$7,17,FALSE))&lt;=2,VLOOKUP(C10,'Valeurs Règlement Campagne'!$A$4:$AB$7,17,FALSE),IF(ABS(G10-VLOOKUP(C10,'Valeurs Règlement Campagne'!$A$4:$AB$7,18,FALSE))&lt;=2,VLOOKUP(C10,'Valeurs Règlement Campagne'!$A$4:$AB$7,18,FALSE),IF(ABS(G10-VLOOKUP(C10,'Valeurs Règlement Campagne'!$A$4:$AB$7,19,FALSE))&lt;=2,VLOOKUP(C10,'Valeurs Règlement Campagne'!$A$4:$AB$7,19,FALSE),"")))-2),$G$6:G10,"&lt;="&amp;(IF(ABS(G10-VLOOKUP(C10,'Valeurs Règlement Campagne'!$A$4:$AB$7,17,FALSE))&lt;=2,VLOOKUP(C10,'Valeurs Règlement Campagne'!$A$4:$AB$7,17,FALSE),IF(ABS(G10-VLOOKUP(C10,'Valeurs Règlement Campagne'!$A$4:$AB$7,18,FALSE))&lt;=2,VLOOKUP(C10,'Valeurs Règlement Campagne'!$A$4:$AB$7,18,FALSE),IF(ABS(G10-VLOOKUP(C10,'Valeurs Règlement Campagne'!$A$4:$AB$7,19,FALSE))&lt;=2,VLOOKUP(C10,'Valeurs Règlement Campagne'!$A$4:$AB$7,19,FALSE),"")))+2))&gt;(IF(VLOOKUP(C10,'Valeurs Règlement Campagne'!$A$4:$AB$7,17,FALSE)=IF(ABS(G10-VLOOKUP(C10,'Valeurs Règlement Campagne'!$A$4:$AB$7,17,FALSE))&lt;=2,VLOOKUP(C10,'Valeurs Règlement Campagne'!$A$4:$AB$7,17,FALSE),IF(ABS(G10-VLOOKUP(C10,'Valeurs Règlement Campagne'!$A$4:$AB$7,18,FALSE))&lt;=2,VLOOKUP(C10,'Valeurs Règlement Campagne'!$A$4:$AB$7,18,FALSE),IF(ABS(G10-VLOOKUP(C10,'Valeurs Règlement Campagne'!$A$4:$AB$7,19,FALSE))&lt;=2,VLOOKUP(C10,'Valeurs Règlement Campagne'!$A$4:$AB$7,19,FALSE),""))),1,0)+IF(VLOOKUP(C10,'Valeurs Règlement Campagne'!$A$4:$AB$7,18,FALSE)=IF(ABS(G10-VLOOKUP(C10,'Valeurs Règlement Campagne'!$A$4:$AB$7,17,FALSE))&lt;=2,VLOOKUP(C10,'Valeurs Règlement Campagne'!$A$4:$AB$7,17,FALSE),IF(ABS(G10-VLOOKUP(C10,'Valeurs Règlement Campagne'!$A$4:$AB$7,18,FALSE))&lt;=2,VLOOKUP(C10,'Valeurs Règlement Campagne'!$A$4:$AB$7,18,FALSE),IF(ABS(G10-VLOOKUP(C10,'Valeurs Règlement Campagne'!$A$4:$AB$7,19,FALSE))&lt;=2,VLOOKUP(C10,'Valeurs Règlement Campagne'!$A$4:$AB$7,19,FALSE),""))),1,0)+IF(VLOOKUP(C10,'Valeurs Règlement Campagne'!$A$4:$AB$7,19,FALSE)=IF(ABS(G10-VLOOKUP(C10,'Valeurs Règlement Campagne'!$A$4:$AB$7,17,FALSE))&lt;=2,VLOOKUP(C10,'Valeurs Règlement Campagne'!$A$4:$AB$7,17,FALSE),IF(ABS(G10-VLOOKUP(C10,'Valeurs Règlement Campagne'!$A$4:$AB$7,18,FALSE))&lt;=2,VLOOKUP(C10,'Valeurs Règlement Campagne'!$A$4:$AB$7,18,FALSE),IF(ABS(G10-VLOOKUP(C10,'Valeurs Règlement Campagne'!$A$4:$AB$7,19,FALSE))&lt;=2,VLOOKUP(C10,'Valeurs Règlement Campagne'!$A$4:$AB$7,19,FALSE),""))),1,0)),"Doublon",TRUE)),IF(IF(G10=VLOOKUP(C10,'Valeurs Règlement Campagne'!$A$4:$AB$7,17,FALSE),VLOOKUP(C10,'Valeurs Règlement Campagne'!$A$4:$AB$7,17,FALSE),IF(G10=VLOOKUP(C10,'Valeurs Règlement Campagne'!$A$4:$AB$7,18,FALSE),VLOOKUP(C10,'Valeurs Règlement Campagne'!$A$4:$AB$7,18,FALSE),IF(G10=VLOOKUP(C10,'Valeurs Règlement Campagne'!$A$4:$AB$7,19,FALSE),VLOOKUP(C10,'Valeurs Règlement Campagne'!$A$4:$AB$7,19,FALSE),"")))="",FALSE,IF(COUNTIFS($C$6:C10,C10,$E$6:E10,"Connues",$G$6:G10,IF(G10=VLOOKUP(C10,'Valeurs Règlement Campagne'!$A$4:$AB$7,17,FALSE),VLOOKUP(C10,'Valeurs Règlement Campagne'!$A$4:$AB$7,17,FALSE),IF(G10=VLOOKUP(C10,'Valeurs Règlement Campagne'!$A$4:$AB$7,18,FALSE),VLOOKUP(C10,'Valeurs Règlement Campagne'!$A$4:$AB$7,18,FALSE),IF(G10=VLOOKUP(C10,'Valeurs Règlement Campagne'!$A$4:$AB$7,19,FALSE),VLOOKUP(C10,'Valeurs Règlement Campagne'!$A$4:$AB$7,19,FALSE),""))))&gt;(IF(VLOOKUP(C10,'Valeurs Règlement Campagne'!$A$4:$AB$7,17,FALSE)=IF(G10=VLOOKUP(C10,'Valeurs Règlement Campagne'!$A$4:$AB$7,17,FALSE),VLOOKUP(C10,'Valeurs Règlement Campagne'!$A$4:$AB$7,17,FALSE),IF(G10=VLOOKUP(C10,'Valeurs Règlement Campagne'!$A$4:$AB$7,18,FALSE),VLOOKUP(C10,'Valeurs Règlement Campagne'!$A$4:$AB$7,18,FALSE),IF(G10=VLOOKUP(C10,'Valeurs Règlement Campagne'!$A$4:$AB$7,19,FALSE),VLOOKUP(C10,'Valeurs Règlement Campagne'!$A$4:$AB$7,19,FALSE),""))),1,0)+IF(VLOOKUP(C10,'Valeurs Règlement Campagne'!$A$4:$AB$7,18,FALSE)=IF(G10=VLOOKUP(C10,'Valeurs Règlement Campagne'!$A$4:$AB$7,17,FALSE),VLOOKUP(C10,'Valeurs Règlement Campagne'!$A$4:$AB$7,17,FALSE),IF(G10=VLOOKUP(C10,'Valeurs Règlement Campagne'!$A$4:$AB$7,18,FALSE),VLOOKUP(C10,'Valeurs Règlement Campagne'!$A$4:$AB$7,18,FALSE),IF(G10=VLOOKUP(C10,'Valeurs Règlement Campagne'!$A$4:$AB$7,19,FALSE),VLOOKUP(C10,'Valeurs Règlement Campagne'!$A$4:$AB$7,19,FALSE),""))),1,0)+IF(VLOOKUP(C10,'Valeurs Règlement Campagne'!$A$4:$AB$7,19,FALSE)=IF(G10=VLOOKUP(C10,'Valeurs Règlement Campagne'!$A$4:$AB$7,17,FALSE),VLOOKUP(C10,'Valeurs Règlement Campagne'!$A$4:$AB$7,17,FALSE),IF(G10=VLOOKUP(C10,'Valeurs Règlement Campagne'!$A$4:$AB$7,18,FALSE),VLOOKUP(C10,'Valeurs Règlement Campagne'!$A$4:$AB$7,18,FALSE),IF(G10=VLOOKUP(C10,'Valeurs Règlement Campagne'!$A$4:$AB$7,19,FALSE),VLOOKUP(C10,'Valeurs Règlement Campagne'!$A$4:$AB$7,19,FALSE),""))),1,0)),"Doublon",TRUE)))," "))))," ")</f>
        <v xml:space="preserve"> </v>
      </c>
      <c r="W10" s="49" t="str" cm="1">
        <f t="array" ref="W10">IFERROR(IF(OR(C10="",C10=" ")," ",IF(NOT(ISNUMBER(H10))," ",IF(E10="Inconnues",AND(H10&gt;=P10,H10&lt;=Q10),IF(E10="Connues",IF('Valeurs Règlement Campagne'!$L$14="OUI",IF(IF(ABS(H10-VLOOKUP(C10,'Valeurs Règlement Campagne'!$A$4:$AB$7,20,FALSE))&lt;=2,VLOOKUP(C10,'Valeurs Règlement Campagne'!$A$4:$AB$7,20,FALSE),IF(ABS(H10-VLOOKUP(C10,'Valeurs Règlement Campagne'!$A$4:$AB$7,21,FALSE))&lt;=2,VLOOKUP(C10,'Valeurs Règlement Campagne'!$A$4:$AB$7,21,FALSE),IF(ABS(H10-VLOOKUP(C10,'Valeurs Règlement Campagne'!$A$4:$AB$7,22,FALSE))&lt;=2,VLOOKUP(C10,'Valeurs Règlement Campagne'!$A$4:$AB$7,22,FALSE),"")))="",FALSE,IF(COUNTIFS($C$6:C10,C10,$E$6:E10,"Connues",$H$6:H10,"&gt;="&amp;(IF(ABS(H10-VLOOKUP(C10,'Valeurs Règlement Campagne'!$A$4:$AB$7,20,FALSE))&lt;=2,VLOOKUP(C10,'Valeurs Règlement Campagne'!$A$4:$AB$7,20,FALSE),IF(ABS(H10-VLOOKUP(C10,'Valeurs Règlement Campagne'!$A$4:$AB$7,21,FALSE))&lt;=2,VLOOKUP(C10,'Valeurs Règlement Campagne'!$A$4:$AB$7,21,FALSE),IF(ABS(H10-VLOOKUP(C10,'Valeurs Règlement Campagne'!$A$4:$AB$7,22,FALSE))&lt;=2,VLOOKUP(C10,'Valeurs Règlement Campagne'!$A$4:$AB$7,22,FALSE),"")))-2),$H$6:H10,"&lt;="&amp;(IF(ABS(H10-VLOOKUP(C10,'Valeurs Règlement Campagne'!$A$4:$AB$7,20,FALSE))&lt;=2,VLOOKUP(C10,'Valeurs Règlement Campagne'!$A$4:$AB$7,20,FALSE),IF(ABS(H10-VLOOKUP(C10,'Valeurs Règlement Campagne'!$A$4:$AB$7,21,FALSE))&lt;=2,VLOOKUP(C10,'Valeurs Règlement Campagne'!$A$4:$AB$7,21,FALSE),IF(ABS(H10-VLOOKUP(C10,'Valeurs Règlement Campagne'!$A$4:$AB$7,22,FALSE))&lt;=2,VLOOKUP(C10,'Valeurs Règlement Campagne'!$A$4:$AB$7,22,FALSE),"")))+2))&gt;(IF(VLOOKUP(C10,'Valeurs Règlement Campagne'!$A$4:$AB$7,20,FALSE)=IF(ABS(H10-VLOOKUP(C10,'Valeurs Règlement Campagne'!$A$4:$AB$7,20,FALSE))&lt;=2,VLOOKUP(C10,'Valeurs Règlement Campagne'!$A$4:$AB$7,20,FALSE),IF(ABS(H10-VLOOKUP(C10,'Valeurs Règlement Campagne'!$A$4:$AB$7,21,FALSE))&lt;=2,VLOOKUP(C10,'Valeurs Règlement Campagne'!$A$4:$AB$7,21,FALSE),IF(ABS(H10-VLOOKUP(C10,'Valeurs Règlement Campagne'!$A$4:$AB$7,22,FALSE))&lt;=2,VLOOKUP(C10,'Valeurs Règlement Campagne'!$A$4:$AB$7,22,FALSE),""))),1,0)+IF(VLOOKUP(C10,'Valeurs Règlement Campagne'!$A$4:$AB$7,21,FALSE)=IF(ABS(H10-VLOOKUP(C10,'Valeurs Règlement Campagne'!$A$4:$AB$7,20,FALSE))&lt;=2,VLOOKUP(C10,'Valeurs Règlement Campagne'!$A$4:$AB$7,20,FALSE),IF(ABS(H10-VLOOKUP(C10,'Valeurs Règlement Campagne'!$A$4:$AB$7,21,FALSE))&lt;=2,VLOOKUP(C10,'Valeurs Règlement Campagne'!$A$4:$AB$7,21,FALSE),IF(ABS(H10-VLOOKUP(C10,'Valeurs Règlement Campagne'!$A$4:$AB$7,22,FALSE))&lt;=2,VLOOKUP(C10,'Valeurs Règlement Campagne'!$A$4:$AB$7,22,FALSE),""))),1,0)+IF(VLOOKUP(C10,'Valeurs Règlement Campagne'!$A$4:$AB$7,22,FALSE)=IF(ABS(H10-VLOOKUP(C10,'Valeurs Règlement Campagne'!$A$4:$AB$7,20,FALSE))&lt;=2,VLOOKUP(C10,'Valeurs Règlement Campagne'!$A$4:$AB$7,20,FALSE),IF(ABS(H10-VLOOKUP(C10,'Valeurs Règlement Campagne'!$A$4:$AB$7,21,FALSE))&lt;=2,VLOOKUP(C10,'Valeurs Règlement Campagne'!$A$4:$AB$7,21,FALSE),IF(ABS(H10-VLOOKUP(C10,'Valeurs Règlement Campagne'!$A$4:$AB$7,22,FALSE))&lt;=2,VLOOKUP(C10,'Valeurs Règlement Campagne'!$A$4:$AB$7,22,FALSE),""))),1,0)),"Doublon",TRUE)),IF(IF(H10=VLOOKUP(C10,'Valeurs Règlement Campagne'!$A$4:$AB$7,20,FALSE),VLOOKUP(C10,'Valeurs Règlement Campagne'!$A$4:$AB$7,20,FALSE),IF(H10=VLOOKUP(C10,'Valeurs Règlement Campagne'!$A$4:$AB$7,21,FALSE),VLOOKUP(C10,'Valeurs Règlement Campagne'!$A$4:$AB$7,21,FALSE),IF(H10=VLOOKUP(C10,'Valeurs Règlement Campagne'!$A$4:$AB$7,22,FALSE),VLOOKUP(C10,'Valeurs Règlement Campagne'!$A$4:$AB$7,22,FALSE),"")))="",FALSE,IF(COUNTIFS($C$6:C10,C10,$E$6:E10,"Connues",$H$6:H10,IF(H10=VLOOKUP(C10,'Valeurs Règlement Campagne'!$A$4:$AB$7,20,FALSE),VLOOKUP(C10,'Valeurs Règlement Campagne'!$A$4:$AB$7,20,FALSE),IF(H10=VLOOKUP(C10,'Valeurs Règlement Campagne'!$A$4:$AB$7,21,FALSE),VLOOKUP(C10,'Valeurs Règlement Campagne'!$A$4:$AB$7,21,FALSE),IF(H10=VLOOKUP(C10,'Valeurs Règlement Campagne'!$A$4:$AB$7,22,FALSE),VLOOKUP(C10,'Valeurs Règlement Campagne'!$A$4:$AB$7,22,FALSE),""))))&gt;(IF(VLOOKUP(C10,'Valeurs Règlement Campagne'!$A$4:$AB$7,20,FALSE)=IF(H10=VLOOKUP(C10,'Valeurs Règlement Campagne'!$A$4:$AB$7,20,FALSE),VLOOKUP(C10,'Valeurs Règlement Campagne'!$A$4:$AB$7,20,FALSE),IF(H10=VLOOKUP(C10,'Valeurs Règlement Campagne'!$A$4:$AB$7,21,FALSE),VLOOKUP(C10,'Valeurs Règlement Campagne'!$A$4:$AB$7,21,FALSE),IF(H10=VLOOKUP(C10,'Valeurs Règlement Campagne'!$A$4:$AB$7,22,FALSE),VLOOKUP(C10,'Valeurs Règlement Campagne'!$A$4:$AB$7,22,FALSE),""))),1,0)+IF(VLOOKUP(C10,'Valeurs Règlement Campagne'!$A$4:$AB$7,21,FALSE)=IF(H10=VLOOKUP(C10,'Valeurs Règlement Campagne'!$A$4:$AB$7,20,FALSE),VLOOKUP(C10,'Valeurs Règlement Campagne'!$A$4:$AB$7,20,FALSE),IF(H10=VLOOKUP(C10,'Valeurs Règlement Campagne'!$A$4:$AB$7,21,FALSE),VLOOKUP(C10,'Valeurs Règlement Campagne'!$A$4:$AB$7,21,FALSE),IF(H10=VLOOKUP(C10,'Valeurs Règlement Campagne'!$A$4:$AB$7,22,FALSE),VLOOKUP(C10,'Valeurs Règlement Campagne'!$A$4:$AB$7,22,FALSE),""))),1,0)+IF(VLOOKUP(C10,'Valeurs Règlement Campagne'!$A$4:$AB$7,22,FALSE)=IF(H10=VLOOKUP(C10,'Valeurs Règlement Campagne'!$A$4:$AB$7,20,FALSE),VLOOKUP(C10,'Valeurs Règlement Campagne'!$A$4:$AB$7,20,FALSE),IF(H10=VLOOKUP(C10,'Valeurs Règlement Campagne'!$A$4:$AB$7,21,FALSE),VLOOKUP(C10,'Valeurs Règlement Campagne'!$A$4:$AB$7,21,FALSE),IF(H10=VLOOKUP(C10,'Valeurs Règlement Campagne'!$A$4:$AB$7,22,FALSE),VLOOKUP(C10,'Valeurs Règlement Campagne'!$A$4:$AB$7,22,FALSE),""))),1,0)),"Doublon",TRUE)))," "))))," ")</f>
        <v xml:space="preserve"> </v>
      </c>
      <c r="X10" s="49" t="str" cm="1">
        <f t="array" ref="X10">IFERROR(IF(OR(C10="",C10=" ")," ",IF(NOT(ISNUMBER(I10))," ",IF(E10="Inconnues",AND(I10&gt;=P10,I10&lt;=R10),IF(E10="Connues",IF('Valeurs Règlement Campagne'!$L$14="OUI",IF(IF(ABS(I10-VLOOKUP(C10,'Valeurs Règlement Campagne'!$A$4:$AB$7,23,FALSE))&lt;=2,VLOOKUP(C10,'Valeurs Règlement Campagne'!$A$4:$AB$7,23,FALSE),IF(ABS(I10-VLOOKUP(C10,'Valeurs Règlement Campagne'!$A$4:$AB$7,24,FALSE))&lt;=2,VLOOKUP(C10,'Valeurs Règlement Campagne'!$A$4:$AB$7,24,FALSE),IF(ABS(I10-VLOOKUP(C10,'Valeurs Règlement Campagne'!$A$4:$AB$7,25,FALSE))&lt;=2,VLOOKUP(C10,'Valeurs Règlement Campagne'!$A$4:$AB$7,25,FALSE),"")))="",FALSE,IF(COUNTIFS($C$6:C10,C10,$E$6:E10,"Connues",$I$6:I10,"&gt;="&amp;(IF(ABS(I10-VLOOKUP(C10,'Valeurs Règlement Campagne'!$A$4:$AB$7,23,FALSE))&lt;=2,VLOOKUP(C10,'Valeurs Règlement Campagne'!$A$4:$AB$7,23,FALSE),IF(ABS(I10-VLOOKUP(C10,'Valeurs Règlement Campagne'!$A$4:$AB$7,24,FALSE))&lt;=2,VLOOKUP(C10,'Valeurs Règlement Campagne'!$A$4:$AB$7,24,FALSE),IF(ABS(I10-VLOOKUP(C10,'Valeurs Règlement Campagne'!$A$4:$AB$7,25,FALSE))&lt;=2,VLOOKUP(C10,'Valeurs Règlement Campagne'!$A$4:$AB$7,25,FALSE),"")))-2),$I$6:I10,"&lt;="&amp;(IF(ABS(I10-VLOOKUP(C10,'Valeurs Règlement Campagne'!$A$4:$AB$7,23,FALSE))&lt;=2,VLOOKUP(C10,'Valeurs Règlement Campagne'!$A$4:$AB$7,23,FALSE),IF(ABS(I10-VLOOKUP(C10,'Valeurs Règlement Campagne'!$A$4:$AB$7,24,FALSE))&lt;=2,VLOOKUP(C10,'Valeurs Règlement Campagne'!$A$4:$AB$7,24,FALSE),IF(ABS(I10-VLOOKUP(C10,'Valeurs Règlement Campagne'!$A$4:$AB$7,25,FALSE))&lt;=2,VLOOKUP(C10,'Valeurs Règlement Campagne'!$A$4:$AB$7,25,FALSE),"")))+2))&gt;(IF(VLOOKUP(C10,'Valeurs Règlement Campagne'!$A$4:$AB$7,23,FALSE)=IF(ABS(I10-VLOOKUP(C10,'Valeurs Règlement Campagne'!$A$4:$AB$7,23,FALSE))&lt;=2,VLOOKUP(C10,'Valeurs Règlement Campagne'!$A$4:$AB$7,23,FALSE),IF(ABS(I10-VLOOKUP(C10,'Valeurs Règlement Campagne'!$A$4:$AB$7,24,FALSE))&lt;=2,VLOOKUP(C10,'Valeurs Règlement Campagne'!$A$4:$AB$7,24,FALSE),IF(ABS(I10-VLOOKUP(C10,'Valeurs Règlement Campagne'!$A$4:$AB$7,25,FALSE))&lt;=2,VLOOKUP(C10,'Valeurs Règlement Campagne'!$A$4:$AB$7,25,FALSE),""))),1,0)+IF(VLOOKUP(C10,'Valeurs Règlement Campagne'!$A$4:$AB$7,24,FALSE)=IF(ABS(I10-VLOOKUP(C10,'Valeurs Règlement Campagne'!$A$4:$AB$7,23,FALSE))&lt;=2,VLOOKUP(C10,'Valeurs Règlement Campagne'!$A$4:$AB$7,23,FALSE),IF(ABS(I10-VLOOKUP(C10,'Valeurs Règlement Campagne'!$A$4:$AB$7,24,FALSE))&lt;=2,VLOOKUP(C10,'Valeurs Règlement Campagne'!$A$4:$AB$7,24,FALSE),IF(ABS(I10-VLOOKUP(C10,'Valeurs Règlement Campagne'!$A$4:$AB$7,25,FALSE))&lt;=2,VLOOKUP(C10,'Valeurs Règlement Campagne'!$A$4:$AB$7,25,FALSE),""))),1,0)+IF(VLOOKUP(C10,'Valeurs Règlement Campagne'!$A$4:$AB$7,25,FALSE)=IF(ABS(I10-VLOOKUP(C10,'Valeurs Règlement Campagne'!$A$4:$AB$7,23,FALSE))&lt;=2,VLOOKUP(C10,'Valeurs Règlement Campagne'!$A$4:$AB$7,23,FALSE),IF(ABS(I10-VLOOKUP(C10,'Valeurs Règlement Campagne'!$A$4:$AB$7,24,FALSE))&lt;=2,VLOOKUP(C10,'Valeurs Règlement Campagne'!$A$4:$AB$7,24,FALSE),IF(ABS(I10-VLOOKUP(C10,'Valeurs Règlement Campagne'!$A$4:$AB$7,25,FALSE))&lt;=2,VLOOKUP(C10,'Valeurs Règlement Campagne'!$A$4:$AB$7,25,FALSE),""))),1,0)),"Doublon",TRUE)),IF(IF(I10=VLOOKUP(C10,'Valeurs Règlement Campagne'!$A$4:$AB$7,23,FALSE),VLOOKUP(C10,'Valeurs Règlement Campagne'!$A$4:$AB$7,23,FALSE),IF(I10=VLOOKUP(C10,'Valeurs Règlement Campagne'!$A$4:$AB$7,24,FALSE),VLOOKUP(C10,'Valeurs Règlement Campagne'!$A$4:$AB$7,24,FALSE),IF(I10=VLOOKUP(C10,'Valeurs Règlement Campagne'!$A$4:$AB$7,25,FALSE),VLOOKUP(C10,'Valeurs Règlement Campagne'!$A$4:$AB$7,25,FALSE),"")))="",FALSE,IF(COUNTIFS($C$6:C10,C10,$E$6:E10,"Connues",$I$6:I10,IF(I10=VLOOKUP(C10,'Valeurs Règlement Campagne'!$A$4:$AB$7,23,FALSE),VLOOKUP(C10,'Valeurs Règlement Campagne'!$A$4:$AB$7,23,FALSE),IF(I10=VLOOKUP(C10,'Valeurs Règlement Campagne'!$A$4:$AB$7,24,FALSE),VLOOKUP(C10,'Valeurs Règlement Campagne'!$A$4:$AB$7,24,FALSE),IF(I10=VLOOKUP(C10,'Valeurs Règlement Campagne'!$A$4:$AB$7,25,FALSE),VLOOKUP(C10,'Valeurs Règlement Campagne'!$A$4:$AB$7,25,FALSE),""))))&gt;(IF(VLOOKUP(C10,'Valeurs Règlement Campagne'!$A$4:$AB$7,23,FALSE)=IF(I10=VLOOKUP(C10,'Valeurs Règlement Campagne'!$A$4:$AB$7,23,FALSE),VLOOKUP(C10,'Valeurs Règlement Campagne'!$A$4:$AB$7,23,FALSE),IF(I10=VLOOKUP(C10,'Valeurs Règlement Campagne'!$A$4:$AB$7,24,FALSE),VLOOKUP(C10,'Valeurs Règlement Campagne'!$A$4:$AB$7,24,FALSE),IF(I10=VLOOKUP(C10,'Valeurs Règlement Campagne'!$A$4:$AB$7,25,FALSE),VLOOKUP(C10,'Valeurs Règlement Campagne'!$A$4:$AB$7,25,FALSE),""))),1,0)+IF(VLOOKUP(C10,'Valeurs Règlement Campagne'!$A$4:$AB$7,24,FALSE)=IF(I10=VLOOKUP(C10,'Valeurs Règlement Campagne'!$A$4:$AB$7,23,FALSE),VLOOKUP(C10,'Valeurs Règlement Campagne'!$A$4:$AB$7,23,FALSE),IF(I10=VLOOKUP(C10,'Valeurs Règlement Campagne'!$A$4:$AB$7,24,FALSE),VLOOKUP(C10,'Valeurs Règlement Campagne'!$A$4:$AB$7,24,FALSE),IF(I10=VLOOKUP(C10,'Valeurs Règlement Campagne'!$A$4:$AB$7,25,FALSE),VLOOKUP(C10,'Valeurs Règlement Campagne'!$A$4:$AB$7,25,FALSE),""))),1,0)+IF(VLOOKUP(C10,'Valeurs Règlement Campagne'!$A$4:$AB$7,25,FALSE)=IF(I10=VLOOKUP(C10,'Valeurs Règlement Campagne'!$A$4:$AB$7,23,FALSE),VLOOKUP(C10,'Valeurs Règlement Campagne'!$A$4:$AB$7,23,FALSE),IF(I10=VLOOKUP(C10,'Valeurs Règlement Campagne'!$A$4:$AB$7,24,FALSE),VLOOKUP(C10,'Valeurs Règlement Campagne'!$A$4:$AB$7,24,FALSE),IF(I10=VLOOKUP(C10,'Valeurs Règlement Campagne'!$A$4:$AB$7,25,FALSE),VLOOKUP(C10,'Valeurs Règlement Campagne'!$A$4:$AB$7,25,FALSE),""))),1,0)),"Doublon",TRUE)))," "))))," ")</f>
        <v xml:space="preserve"> </v>
      </c>
      <c r="Y10" s="142" t="str" cm="1">
        <f t="array" ref="Y10">IFERROR(IF(OR(C10="",C10=" ")," ",IF(NOT(ISNUMBER(J10))," ",IF(E10="Inconnues",AND(J10&gt;=S10,J10&lt;=T10),IF(E10="Connues",IF('Valeurs Règlement Campagne'!$L$14="OUI",IF(IF(ABS(J10-VLOOKUP(C10,'Valeurs Règlement Campagne'!$A$4:$AB$7,26,FALSE))&lt;=2,VLOOKUP(C10,'Valeurs Règlement Campagne'!$A$4:$AB$7,26,FALSE),IF(ABS(J10-VLOOKUP(C10,'Valeurs Règlement Campagne'!$A$4:$AB$7,27,FALSE))&lt;=2,VLOOKUP(C10,'Valeurs Règlement Campagne'!$A$4:$AB$7,27,FALSE),IF(ABS(J10-VLOOKUP(C10,'Valeurs Règlement Campagne'!$A$4:$AB$7,28,FALSE))&lt;=2,VLOOKUP(C10,'Valeurs Règlement Campagne'!$A$4:$AB$7,28,FALSE),"")))="",FALSE,IF(COUNTIFS($C$6:C10,C10,$E$6:E10,"Connues",$J$6:J10,"&gt;="&amp;(IF(ABS(J10-VLOOKUP(C10,'Valeurs Règlement Campagne'!$A$4:$AB$7,26,FALSE))&lt;=2,VLOOKUP(C10,'Valeurs Règlement Campagne'!$A$4:$AB$7,26,FALSE),IF(ABS(J10-VLOOKUP(C10,'Valeurs Règlement Campagne'!$A$4:$AB$7,27,FALSE))&lt;=2,VLOOKUP(C10,'Valeurs Règlement Campagne'!$A$4:$AB$7,27,FALSE),IF(ABS(J10-VLOOKUP(C10,'Valeurs Règlement Campagne'!$A$4:$AB$7,28,FALSE))&lt;=2,VLOOKUP(C10,'Valeurs Règlement Campagne'!$A$4:$AB$7,28,FALSE),"")))-2),$J$6:J10,"&lt;="&amp;(IF(ABS(J10-VLOOKUP(C10,'Valeurs Règlement Campagne'!$A$4:$AB$7,26,FALSE))&lt;=2,VLOOKUP(C10,'Valeurs Règlement Campagne'!$A$4:$AB$7,26,FALSE),IF(ABS(J10-VLOOKUP(C10,'Valeurs Règlement Campagne'!$A$4:$AB$7,27,FALSE))&lt;=2,VLOOKUP(C10,'Valeurs Règlement Campagne'!$A$4:$AB$7,27,FALSE),IF(ABS(J10-VLOOKUP(C10,'Valeurs Règlement Campagne'!$A$4:$AB$7,28,FALSE))&lt;=2,VLOOKUP(C10,'Valeurs Règlement Campagne'!$A$4:$AB$7,28,FALSE),"")))+2))&gt;(IF(VLOOKUP(C10,'Valeurs Règlement Campagne'!$A$4:$AB$7,26,FALSE)=IF(ABS(J10-VLOOKUP(C10,'Valeurs Règlement Campagne'!$A$4:$AB$7,26,FALSE))&lt;=2,VLOOKUP(C10,'Valeurs Règlement Campagne'!$A$4:$AB$7,26,FALSE),IF(ABS(J10-VLOOKUP(C10,'Valeurs Règlement Campagne'!$A$4:$AB$7,27,FALSE))&lt;=2,VLOOKUP(C10,'Valeurs Règlement Campagne'!$A$4:$AB$7,27,FALSE),IF(ABS(J10-VLOOKUP(C10,'Valeurs Règlement Campagne'!$A$4:$AB$7,28,FALSE))&lt;=2,VLOOKUP(C10,'Valeurs Règlement Campagne'!$A$4:$AB$7,28,FALSE),""))),1,0)+IF(VLOOKUP(C10,'Valeurs Règlement Campagne'!$A$4:$AB$7,27,FALSE)=IF(ABS(J10-VLOOKUP(C10,'Valeurs Règlement Campagne'!$A$4:$AB$7,26,FALSE))&lt;=2,VLOOKUP(C10,'Valeurs Règlement Campagne'!$A$4:$AB$7,26,FALSE),IF(ABS(J10-VLOOKUP(C10,'Valeurs Règlement Campagne'!$A$4:$AB$7,27,FALSE))&lt;=2,VLOOKUP(C10,'Valeurs Règlement Campagne'!$A$4:$AB$7,27,FALSE),IF(ABS(J10-VLOOKUP(C10,'Valeurs Règlement Campagne'!$A$4:$AB$7,28,FALSE))&lt;=2,VLOOKUP(C10,'Valeurs Règlement Campagne'!$A$4:$AB$7,28,FALSE),""))),1,0)+IF(VLOOKUP(C10,'Valeurs Règlement Campagne'!$A$4:$AB$7,28,FALSE)=IF(ABS(J10-VLOOKUP(C10,'Valeurs Règlement Campagne'!$A$4:$AB$7,26,FALSE))&lt;=2,VLOOKUP(C10,'Valeurs Règlement Campagne'!$A$4:$AB$7,26,FALSE),IF(ABS(J10-VLOOKUP(C10,'Valeurs Règlement Campagne'!$A$4:$AB$7,27,FALSE))&lt;=2,VLOOKUP(C10,'Valeurs Règlement Campagne'!$A$4:$AB$7,27,FALSE),IF(ABS(J10-VLOOKUP(C10,'Valeurs Règlement Campagne'!$A$4:$AB$7,28,FALSE))&lt;=2,VLOOKUP(C10,'Valeurs Règlement Campagne'!$A$4:$AB$7,28,FALSE),""))),1,0)),"Doublon",TRUE)),IF(IF(J10=VLOOKUP(C10,'Valeurs Règlement Campagne'!$A$4:$AB$7,26,FALSE),VLOOKUP(C10,'Valeurs Règlement Campagne'!$A$4:$AB$7,26,FALSE),IF(J10=VLOOKUP(C10,'Valeurs Règlement Campagne'!$A$4:$AB$7,27,FALSE),VLOOKUP(C10,'Valeurs Règlement Campagne'!$A$4:$AB$7,27,FALSE),IF(J10=VLOOKUP(C10,'Valeurs Règlement Campagne'!$A$4:$AB$7,28,FALSE),VLOOKUP(C10,'Valeurs Règlement Campagne'!$A$4:$AB$7,28,FALSE),"")))="",FALSE,IF(COUNTIFS($C$6:C10,C10,$E$6:E10,"Connues",$J$6:J10,IF(J10=VLOOKUP(C10,'Valeurs Règlement Campagne'!$A$4:$AB$7,26,FALSE),VLOOKUP(C10,'Valeurs Règlement Campagne'!$A$4:$AB$7,26,FALSE),IF(J10=VLOOKUP(C10,'Valeurs Règlement Campagne'!$A$4:$AB$7,27,FALSE),VLOOKUP(C10,'Valeurs Règlement Campagne'!$A$4:$AB$7,27,FALSE),IF(J10=VLOOKUP(C10,'Valeurs Règlement Campagne'!$A$4:$AB$7,28,FALSE),VLOOKUP(C10,'Valeurs Règlement Campagne'!$A$4:$AB$7,28,FALSE),""))))&gt;(IF(VLOOKUP(C10,'Valeurs Règlement Campagne'!$A$4:$AB$7,26,FALSE)=IF(J10=VLOOKUP(C10,'Valeurs Règlement Campagne'!$A$4:$AB$7,26,FALSE),VLOOKUP(C10,'Valeurs Règlement Campagne'!$A$4:$AB$7,26,FALSE),IF(J10=VLOOKUP(C10,'Valeurs Règlement Campagne'!$A$4:$AB$7,27,FALSE),VLOOKUP(C10,'Valeurs Règlement Campagne'!$A$4:$AB$7,27,FALSE),IF(J10=VLOOKUP(C10,'Valeurs Règlement Campagne'!$A$4:$AB$7,28,FALSE),VLOOKUP(C10,'Valeurs Règlement Campagne'!$A$4:$AB$7,28,FALSE),""))),1,0)+IF(VLOOKUP(C10,'Valeurs Règlement Campagne'!$A$4:$AB$7,27,FALSE)=IF(J10=VLOOKUP(C10,'Valeurs Règlement Campagne'!$A$4:$AB$7,26,FALSE),VLOOKUP(C10,'Valeurs Règlement Campagne'!$A$4:$AB$7,26,FALSE),IF(J10=VLOOKUP(C10,'Valeurs Règlement Campagne'!$A$4:$AB$7,27,FALSE),VLOOKUP(C10,'Valeurs Règlement Campagne'!$A$4:$AB$7,27,FALSE),IF(J10=VLOOKUP(C10,'Valeurs Règlement Campagne'!$A$4:$AB$7,28,FALSE),VLOOKUP(C10,'Valeurs Règlement Campagne'!$A$4:$AB$7,28,FALSE),""))),1,0)+IF(VLOOKUP(C10,'Valeurs Règlement Campagne'!$A$4:$AB$7,28,FALSE)=IF(J10=VLOOKUP(C10,'Valeurs Règlement Campagne'!$A$4:$AB$7,26,FALSE),VLOOKUP(C10,'Valeurs Règlement Campagne'!$A$4:$AB$7,26,FALSE),IF(J10=VLOOKUP(C10,'Valeurs Règlement Campagne'!$A$4:$AB$7,27,FALSE),VLOOKUP(C10,'Valeurs Règlement Campagne'!$A$4:$AB$7,27,FALSE),IF(J10=VLOOKUP(C10,'Valeurs Règlement Campagne'!$A$4:$AB$7,28,FALSE),VLOOKUP(C10,'Valeurs Règlement Campagne'!$A$4:$AB$7,28,FALSE),""))),1,0)),"Doublon",TRUE)))," "))))," ")</f>
        <v xml:space="preserve"> </v>
      </c>
      <c r="Z10" s="253" t="str">
        <f t="shared" si="3"/>
        <v xml:space="preserve"> </v>
      </c>
      <c r="AA10" s="254"/>
      <c r="AB10" s="254" t="str">
        <f t="shared" si="0"/>
        <v xml:space="preserve"> </v>
      </c>
      <c r="AC10" s="254"/>
      <c r="AD10" s="254" t="str">
        <f t="shared" si="1"/>
        <v xml:space="preserve"> </v>
      </c>
      <c r="AE10" s="254"/>
      <c r="AF10" s="254" t="str">
        <f t="shared" si="4"/>
        <v xml:space="preserve"> </v>
      </c>
      <c r="AG10" s="299"/>
      <c r="AH10" s="50" t="str">
        <f t="shared" si="2"/>
        <v/>
      </c>
      <c r="AI10" s="39">
        <f>IFERROR(IF(OR(C10="",C10=" ",NOT(ISNUMBER(F10))),0,IF(E10="Inconnues",IF(AND(F10&gt;=L10,F10&lt;=M10),0,1),IF(E10="Connues",IF('Valeurs Règlement Campagne'!$L$14="OUI",IF(IF(ABS(F10-VLOOKUP(C10,'Valeurs Règlement Campagne'!$A$4:$AB$7,14,FALSE))&lt;=2,VLOOKUP(C10,'Valeurs Règlement Campagne'!$A$4:$AB$7,14,FALSE),IF(ABS(F10-VLOOKUP(C10,'Valeurs Règlement Campagne'!$A$4:$AB$7,15,FALSE))&lt;=2,VLOOKUP(C10,'Valeurs Règlement Campagne'!$A$4:$AB$7,15,FALSE),IF(ABS(F10-VLOOKUP(C10,'Valeurs Règlement Campagne'!$A$4:$AB$7,16,FALSE))&lt;=2,VLOOKUP(C10,'Valeurs Règlement Campagne'!$A$4:$AB$7,16,FALSE),"")))="",1,IF(COUNTIFS($C$6:C10,C10,$E$6:E10,"Connues",$F$6:F10,"&gt;="&amp;(IF(ABS(F10-VLOOKUP(C10,'Valeurs Règlement Campagne'!$A$4:$AB$7,14,FALSE))&lt;=2,VLOOKUP(C10,'Valeurs Règlement Campagne'!$A$4:$AB$7,14,FALSE),IF(ABS(F10-VLOOKUP(C10,'Valeurs Règlement Campagne'!$A$4:$AB$7,15,FALSE))&lt;=2,VLOOKUP(C10,'Valeurs Règlement Campagne'!$A$4:$AB$7,15,FALSE),IF(ABS(F10-VLOOKUP(C10,'Valeurs Règlement Campagne'!$A$4:$AB$7,16,FALSE))&lt;=2,VLOOKUP(C10,'Valeurs Règlement Campagne'!$A$4:$AB$7,16,FALSE),"")))-2),$F$6:F10,"&lt;="&amp;(IF(ABS(F10-VLOOKUP(C10,'Valeurs Règlement Campagne'!$A$4:$AB$7,14,FALSE))&lt;=2,VLOOKUP(C10,'Valeurs Règlement Campagne'!$A$4:$AB$7,14,FALSE),IF(ABS(F10-VLOOKUP(C10,'Valeurs Règlement Campagne'!$A$4:$AB$7,15,FALSE))&lt;=2,VLOOKUP(C10,'Valeurs Règlement Campagne'!$A$4:$AB$7,15,FALSE),IF(ABS(F10-VLOOKUP(C10,'Valeurs Règlement Campagne'!$A$4:$AB$7,16,FALSE))&lt;=2,VLOOKUP(C10,'Valeurs Règlement Campagne'!$A$4:$AB$7,16,FALSE),"")))+2))&gt;(IF(VLOOKUP(C10,'Valeurs Règlement Campagne'!$A$4:$AB$7,14,FALSE)=IF(ABS(F10-VLOOKUP(C10,'Valeurs Règlement Campagne'!$A$4:$AB$7,14,FALSE))&lt;=2,VLOOKUP(C10,'Valeurs Règlement Campagne'!$A$4:$AB$7,14,FALSE),IF(ABS(F10-VLOOKUP(C10,'Valeurs Règlement Campagne'!$A$4:$AB$7,15,FALSE))&lt;=2,VLOOKUP(C10,'Valeurs Règlement Campagne'!$A$4:$AB$7,15,FALSE),IF(ABS(F10-VLOOKUP(C10,'Valeurs Règlement Campagne'!$A$4:$AB$7,16,FALSE))&lt;=2,VLOOKUP(C10,'Valeurs Règlement Campagne'!$A$4:$AB$7,16,FALSE),""))),1,0)+IF(VLOOKUP(C10,'Valeurs Règlement Campagne'!$A$4:$AB$7,15,FALSE)=IF(ABS(F10-VLOOKUP(C10,'Valeurs Règlement Campagne'!$A$4:$AB$7,14,FALSE))&lt;=2,VLOOKUP(C10,'Valeurs Règlement Campagne'!$A$4:$AB$7,14,FALSE),IF(ABS(F10-VLOOKUP(C10,'Valeurs Règlement Campagne'!$A$4:$AB$7,15,FALSE))&lt;=2,VLOOKUP(C10,'Valeurs Règlement Campagne'!$A$4:$AB$7,15,FALSE),IF(ABS(F10-VLOOKUP(C10,'Valeurs Règlement Campagne'!$A$4:$AB$7,16,FALSE))&lt;=2,VLOOKUP(C10,'Valeurs Règlement Campagne'!$A$4:$AB$7,16,FALSE),""))),1,0)+IF(VLOOKUP(C10,'Valeurs Règlement Campagne'!$A$4:$AB$7,16,FALSE)=IF(ABS(F10-VLOOKUP(C10,'Valeurs Règlement Campagne'!$A$4:$AB$7,14,FALSE))&lt;=2,VLOOKUP(C10,'Valeurs Règlement Campagne'!$A$4:$AB$7,14,FALSE),IF(ABS(F10-VLOOKUP(C10,'Valeurs Règlement Campagne'!$A$4:$AB$7,15,FALSE))&lt;=2,VLOOKUP(C10,'Valeurs Règlement Campagne'!$A$4:$AB$7,15,FALSE),IF(ABS(F10-VLOOKUP(C10,'Valeurs Règlement Campagne'!$A$4:$AB$7,16,FALSE))&lt;=2,VLOOKUP(C10,'Valeurs Règlement Campagne'!$A$4:$AB$7,16,FALSE),""))),1,0)),1,0)),IF(IF(F10=VLOOKUP(C10,'Valeurs Règlement Campagne'!$A$4:$AB$7,14,FALSE),VLOOKUP(C10,'Valeurs Règlement Campagne'!$A$4:$AB$7,14,FALSE),IF(F10=VLOOKUP(C10,'Valeurs Règlement Campagne'!$A$4:$AB$7,15,FALSE),VLOOKUP(C10,'Valeurs Règlement Campagne'!$A$4:$AB$7,15,FALSE),IF(F10=VLOOKUP(C10,'Valeurs Règlement Campagne'!$A$4:$AB$7,16,FALSE),VLOOKUP(C10,'Valeurs Règlement Campagne'!$A$4:$AB$7,16,FALSE),"")))="",1,IF(COUNTIFS($C$6:C10,C10,$E$6:E10,"Connues",$F$6:F10,IF(F10=VLOOKUP(C10,'Valeurs Règlement Campagne'!$A$4:$AB$7,14,FALSE),VLOOKUP(C10,'Valeurs Règlement Campagne'!$A$4:$AB$7,14,FALSE),IF(F10=VLOOKUP(C10,'Valeurs Règlement Campagne'!$A$4:$AB$7,15,FALSE),VLOOKUP(C10,'Valeurs Règlement Campagne'!$A$4:$AB$7,15,FALSE),IF(F10=VLOOKUP(C10,'Valeurs Règlement Campagne'!$A$4:$AB$7,16,FALSE),VLOOKUP(C10,'Valeurs Règlement Campagne'!$A$4:$AB$7,16,FALSE),""))))&gt;(IF(VLOOKUP(C10,'Valeurs Règlement Campagne'!$A$4:$AB$7,14,FALSE)=IF(F10=VLOOKUP(C10,'Valeurs Règlement Campagne'!$A$4:$AB$7,14,FALSE),VLOOKUP(C10,'Valeurs Règlement Campagne'!$A$4:$AB$7,14,FALSE),IF(F10=VLOOKUP(C10,'Valeurs Règlement Campagne'!$A$4:$AB$7,15,FALSE),VLOOKUP(C10,'Valeurs Règlement Campagne'!$A$4:$AB$7,15,FALSE),IF(F10=VLOOKUP(C10,'Valeurs Règlement Campagne'!$A$4:$AB$7,16,FALSE),VLOOKUP(C10,'Valeurs Règlement Campagne'!$A$4:$AB$7,16,FALSE),""))),1,0)+IF(VLOOKUP(C10,'Valeurs Règlement Campagne'!$A$4:$AB$7,15,FALSE)=IF(F10=VLOOKUP(C10,'Valeurs Règlement Campagne'!$A$4:$AB$7,14,FALSE),VLOOKUP(C10,'Valeurs Règlement Campagne'!$A$4:$AB$7,14,FALSE),IF(F10=VLOOKUP(C10,'Valeurs Règlement Campagne'!$A$4:$AB$7,15,FALSE),VLOOKUP(C10,'Valeurs Règlement Campagne'!$A$4:$AB$7,15,FALSE),IF(F10=VLOOKUP(C10,'Valeurs Règlement Campagne'!$A$4:$AB$7,16,FALSE),VLOOKUP(C10,'Valeurs Règlement Campagne'!$A$4:$AB$7,16,FALSE),""))),1,0)+IF(VLOOKUP(C10,'Valeurs Règlement Campagne'!$A$4:$AB$7,16,FALSE)=IF(F10=VLOOKUP(C10,'Valeurs Règlement Campagne'!$A$4:$AB$7,14,FALSE),VLOOKUP(C10,'Valeurs Règlement Campagne'!$A$4:$AB$7,14,FALSE),IF(F10=VLOOKUP(C10,'Valeurs Règlement Campagne'!$A$4:$AB$7,15,FALSE),VLOOKUP(C10,'Valeurs Règlement Campagne'!$A$4:$AB$7,15,FALSE),IF(F10=VLOOKUP(C10,'Valeurs Règlement Campagne'!$A$4:$AB$7,16,FALSE),VLOOKUP(C10,'Valeurs Règlement Campagne'!$A$4:$AB$7,16,FALSE),""))),1,0)),1,0))),0))),0)</f>
        <v>0</v>
      </c>
      <c r="AJ10" s="39">
        <f>IFERROR(IF(OR(C10="",C10=" ",NOT(ISNUMBER(G10))),0,IF(E10="Inconnues",IF(AND(G10&gt;=N10,G10&lt;=O10),0,1),IF(E10="Connues",IF('Valeurs Règlement Campagne'!$L$14="OUI",IF(IF(ABS(G10-VLOOKUP(C10,'Valeurs Règlement Campagne'!$A$4:$AB$7,17,FALSE))&lt;=2,VLOOKUP(C10,'Valeurs Règlement Campagne'!$A$4:$AB$7,17,FALSE),IF(ABS(G10-VLOOKUP(C10,'Valeurs Règlement Campagne'!$A$4:$AB$7,18,FALSE))&lt;=2,VLOOKUP(C10,'Valeurs Règlement Campagne'!$A$4:$AB$7,18,FALSE),IF(ABS(G10-VLOOKUP(C10,'Valeurs Règlement Campagne'!$A$4:$AB$7,19,FALSE))&lt;=2,VLOOKUP(C10,'Valeurs Règlement Campagne'!$A$4:$AB$7,19,FALSE),"")))="",1,IF(COUNTIFS($C$6:C10,C10,$E$6:E10,"Connues",$G$6:G10,"&gt;="&amp;(IF(ABS(G10-VLOOKUP(C10,'Valeurs Règlement Campagne'!$A$4:$AB$7,17,FALSE))&lt;=2,VLOOKUP(C10,'Valeurs Règlement Campagne'!$A$4:$AB$7,17,FALSE),IF(ABS(G10-VLOOKUP(C10,'Valeurs Règlement Campagne'!$A$4:$AB$7,18,FALSE))&lt;=2,VLOOKUP(C10,'Valeurs Règlement Campagne'!$A$4:$AB$7,18,FALSE),IF(ABS(G10-VLOOKUP(C10,'Valeurs Règlement Campagne'!$A$4:$AB$7,19,FALSE))&lt;=2,VLOOKUP(C10,'Valeurs Règlement Campagne'!$A$4:$AB$7,19,FALSE),"")))-2),$G$6:G10,"&lt;="&amp;(IF(ABS(G10-VLOOKUP(C10,'Valeurs Règlement Campagne'!$A$4:$AB$7,17,FALSE))&lt;=2,VLOOKUP(C10,'Valeurs Règlement Campagne'!$A$4:$AB$7,17,FALSE),IF(ABS(G10-VLOOKUP(C10,'Valeurs Règlement Campagne'!$A$4:$AB$7,18,FALSE))&lt;=2,VLOOKUP(C10,'Valeurs Règlement Campagne'!$A$4:$AB$7,18,FALSE),IF(ABS(G10-VLOOKUP(C10,'Valeurs Règlement Campagne'!$A$4:$AB$7,19,FALSE))&lt;=2,VLOOKUP(C10,'Valeurs Règlement Campagne'!$A$4:$AB$7,19,FALSE),"")))+2))&gt;(IF(VLOOKUP(C10,'Valeurs Règlement Campagne'!$A$4:$AB$7,17,FALSE)=IF(ABS(G10-VLOOKUP(C10,'Valeurs Règlement Campagne'!$A$4:$AB$7,17,FALSE))&lt;=2,VLOOKUP(C10,'Valeurs Règlement Campagne'!$A$4:$AB$7,17,FALSE),IF(ABS(G10-VLOOKUP(C10,'Valeurs Règlement Campagne'!$A$4:$AB$7,18,FALSE))&lt;=2,VLOOKUP(C10,'Valeurs Règlement Campagne'!$A$4:$AB$7,18,FALSE),IF(ABS(G10-VLOOKUP(C10,'Valeurs Règlement Campagne'!$A$4:$AB$7,19,FALSE))&lt;=2,VLOOKUP(C10,'Valeurs Règlement Campagne'!$A$4:$AB$7,19,FALSE),""))),1,0)+IF(VLOOKUP(C10,'Valeurs Règlement Campagne'!$A$4:$AB$7,18,FALSE)=IF(ABS(G10-VLOOKUP(C10,'Valeurs Règlement Campagne'!$A$4:$AB$7,17,FALSE))&lt;=2,VLOOKUP(C10,'Valeurs Règlement Campagne'!$A$4:$AB$7,17,FALSE),IF(ABS(G10-VLOOKUP(C10,'Valeurs Règlement Campagne'!$A$4:$AB$7,18,FALSE))&lt;=2,VLOOKUP(C10,'Valeurs Règlement Campagne'!$A$4:$AB$7,18,FALSE),IF(ABS(G10-VLOOKUP(C10,'Valeurs Règlement Campagne'!$A$4:$AB$7,19,FALSE))&lt;=2,VLOOKUP(C10,'Valeurs Règlement Campagne'!$A$4:$AB$7,19,FALSE),""))),1,0)+IF(VLOOKUP(C10,'Valeurs Règlement Campagne'!$A$4:$AB$7,19,FALSE)=IF(ABS(G10-VLOOKUP(C10,'Valeurs Règlement Campagne'!$A$4:$AB$7,17,FALSE))&lt;=2,VLOOKUP(C10,'Valeurs Règlement Campagne'!$A$4:$AB$7,17,FALSE),IF(ABS(G10-VLOOKUP(C10,'Valeurs Règlement Campagne'!$A$4:$AB$7,18,FALSE))&lt;=2,VLOOKUP(C10,'Valeurs Règlement Campagne'!$A$4:$AB$7,18,FALSE),IF(ABS(G10-VLOOKUP(C10,'Valeurs Règlement Campagne'!$A$4:$AB$7,19,FALSE))&lt;=2,VLOOKUP(C10,'Valeurs Règlement Campagne'!$A$4:$AB$7,19,FALSE),""))),1,0)),1,0)),IF(IF(G10=VLOOKUP(C10,'Valeurs Règlement Campagne'!$A$4:$AB$7,17,FALSE),VLOOKUP(C10,'Valeurs Règlement Campagne'!$A$4:$AB$7,17,FALSE),IF(G10=VLOOKUP(C10,'Valeurs Règlement Campagne'!$A$4:$AB$7,18,FALSE),VLOOKUP(C10,'Valeurs Règlement Campagne'!$A$4:$AB$7,18,FALSE),IF(G10=VLOOKUP(C10,'Valeurs Règlement Campagne'!$A$4:$AB$7,19,FALSE),VLOOKUP(C10,'Valeurs Règlement Campagne'!$A$4:$AB$7,19,FALSE),"")))="",1,IF(COUNTIFS($C$6:C10,C10,$E$6:E10,"Connues",$G$6:G10,IF(G10=VLOOKUP(C10,'Valeurs Règlement Campagne'!$A$4:$AB$7,17,FALSE),VLOOKUP(C10,'Valeurs Règlement Campagne'!$A$4:$AB$7,17,FALSE),IF(G10=VLOOKUP(C10,'Valeurs Règlement Campagne'!$A$4:$AB$7,18,FALSE),VLOOKUP(C10,'Valeurs Règlement Campagne'!$A$4:$AB$7,18,FALSE),IF(G10=VLOOKUP(C10,'Valeurs Règlement Campagne'!$A$4:$AB$7,19,FALSE),VLOOKUP(C10,'Valeurs Règlement Campagne'!$A$4:$AB$7,19,FALSE),""))))&gt;(IF(VLOOKUP(C10,'Valeurs Règlement Campagne'!$A$4:$AB$7,17,FALSE)=IF(G10=VLOOKUP(C10,'Valeurs Règlement Campagne'!$A$4:$AB$7,17,FALSE),VLOOKUP(C10,'Valeurs Règlement Campagne'!$A$4:$AB$7,17,FALSE),IF(G10=VLOOKUP(C10,'Valeurs Règlement Campagne'!$A$4:$AB$7,18,FALSE),VLOOKUP(C10,'Valeurs Règlement Campagne'!$A$4:$AB$7,18,FALSE),IF(G10=VLOOKUP(C10,'Valeurs Règlement Campagne'!$A$4:$AB$7,19,FALSE),VLOOKUP(C10,'Valeurs Règlement Campagne'!$A$4:$AB$7,19,FALSE),""))),1,0)+IF(VLOOKUP(C10,'Valeurs Règlement Campagne'!$A$4:$AB$7,18,FALSE)=IF(G10=VLOOKUP(C10,'Valeurs Règlement Campagne'!$A$4:$AB$7,17,FALSE),VLOOKUP(C10,'Valeurs Règlement Campagne'!$A$4:$AB$7,17,FALSE),IF(G10=VLOOKUP(C10,'Valeurs Règlement Campagne'!$A$4:$AB$7,18,FALSE),VLOOKUP(C10,'Valeurs Règlement Campagne'!$A$4:$AB$7,18,FALSE),IF(G10=VLOOKUP(C10,'Valeurs Règlement Campagne'!$A$4:$AB$7,19,FALSE),VLOOKUP(C10,'Valeurs Règlement Campagne'!$A$4:$AB$7,19,FALSE),""))),1,0)+IF(VLOOKUP(C10,'Valeurs Règlement Campagne'!$A$4:$AB$7,19,FALSE)=IF(G10=VLOOKUP(C10,'Valeurs Règlement Campagne'!$A$4:$AB$7,17,FALSE),VLOOKUP(C10,'Valeurs Règlement Campagne'!$A$4:$AB$7,17,FALSE),IF(G10=VLOOKUP(C10,'Valeurs Règlement Campagne'!$A$4:$AB$7,18,FALSE),VLOOKUP(C10,'Valeurs Règlement Campagne'!$A$4:$AB$7,18,FALSE),IF(G10=VLOOKUP(C10,'Valeurs Règlement Campagne'!$A$4:$AB$7,19,FALSE),VLOOKUP(C10,'Valeurs Règlement Campagne'!$A$4:$AB$7,19,FALSE),""))),1,0)),1,0))),0))),0)</f>
        <v>0</v>
      </c>
      <c r="AK10" s="39">
        <f>IFERROR(IF(OR(C10="",C10=" ",NOT(ISNUMBER(H10))),0,IF(E10="Inconnues",IF(AND(H10&gt;=P10,H10&lt;=Q10),0,1),IF(E10="Connues",IF('Valeurs Règlement Campagne'!$L$14="OUI",IF(IF(ABS(H10-VLOOKUP(C10,'Valeurs Règlement Campagne'!$A$4:$AB$7,20,FALSE))&lt;=2,VLOOKUP(C10,'Valeurs Règlement Campagne'!$A$4:$AB$7,20,FALSE),IF(ABS(H10-VLOOKUP(C10,'Valeurs Règlement Campagne'!$A$4:$AB$7,21,FALSE))&lt;=2,VLOOKUP(C10,'Valeurs Règlement Campagne'!$A$4:$AB$7,21,FALSE),IF(ABS(H10-VLOOKUP(C10,'Valeurs Règlement Campagne'!$A$4:$AB$7,22,FALSE))&lt;=2,VLOOKUP(C10,'Valeurs Règlement Campagne'!$A$4:$AB$7,22,FALSE),"")))="",1,IF(COUNTIFS($C$6:C10,C10,$E$6:E10,"Connues",$H$6:H10,"&gt;="&amp;(IF(ABS(H10-VLOOKUP(C10,'Valeurs Règlement Campagne'!$A$4:$AB$7,20,FALSE))&lt;=2,VLOOKUP(C10,'Valeurs Règlement Campagne'!$A$4:$AB$7,20,FALSE),IF(ABS(H10-VLOOKUP(C10,'Valeurs Règlement Campagne'!$A$4:$AB$7,21,FALSE))&lt;=2,VLOOKUP(C10,'Valeurs Règlement Campagne'!$A$4:$AB$7,21,FALSE),IF(ABS(H10-VLOOKUP(C10,'Valeurs Règlement Campagne'!$A$4:$AB$7,22,FALSE))&lt;=2,VLOOKUP(C10,'Valeurs Règlement Campagne'!$A$4:$AB$7,22,FALSE),"")))-2),$H$6:H10,"&lt;="&amp;(IF(ABS(H10-VLOOKUP(C10,'Valeurs Règlement Campagne'!$A$4:$AB$7,20,FALSE))&lt;=2,VLOOKUP(C10,'Valeurs Règlement Campagne'!$A$4:$AB$7,20,FALSE),IF(ABS(H10-VLOOKUP(C10,'Valeurs Règlement Campagne'!$A$4:$AB$7,21,FALSE))&lt;=2,VLOOKUP(C10,'Valeurs Règlement Campagne'!$A$4:$AB$7,21,FALSE),IF(ABS(H10-VLOOKUP(C10,'Valeurs Règlement Campagne'!$A$4:$AB$7,22,FALSE))&lt;=2,VLOOKUP(C10,'Valeurs Règlement Campagne'!$A$4:$AB$7,22,FALSE),"")))+2))&gt;(IF(VLOOKUP(C10,'Valeurs Règlement Campagne'!$A$4:$AB$7,20,FALSE)=IF(ABS(H10-VLOOKUP(C10,'Valeurs Règlement Campagne'!$A$4:$AB$7,20,FALSE))&lt;=2,VLOOKUP(C10,'Valeurs Règlement Campagne'!$A$4:$AB$7,20,FALSE),IF(ABS(H10-VLOOKUP(C10,'Valeurs Règlement Campagne'!$A$4:$AB$7,21,FALSE))&lt;=2,VLOOKUP(C10,'Valeurs Règlement Campagne'!$A$4:$AB$7,21,FALSE),IF(ABS(H10-VLOOKUP(C10,'Valeurs Règlement Campagne'!$A$4:$AB$7,22,FALSE))&lt;=2,VLOOKUP(C10,'Valeurs Règlement Campagne'!$A$4:$AB$7,22,FALSE),""))),1,0)+IF(VLOOKUP(C10,'Valeurs Règlement Campagne'!$A$4:$AB$7,21,FALSE)=IF(ABS(H10-VLOOKUP(C10,'Valeurs Règlement Campagne'!$A$4:$AB$7,20,FALSE))&lt;=2,VLOOKUP(C10,'Valeurs Règlement Campagne'!$A$4:$AB$7,20,FALSE),IF(ABS(H10-VLOOKUP(C10,'Valeurs Règlement Campagne'!$A$4:$AB$7,21,FALSE))&lt;=2,VLOOKUP(C10,'Valeurs Règlement Campagne'!$A$4:$AB$7,21,FALSE),IF(ABS(H10-VLOOKUP(C10,'Valeurs Règlement Campagne'!$A$4:$AB$7,22,FALSE))&lt;=2,VLOOKUP(C10,'Valeurs Règlement Campagne'!$A$4:$AB$7,22,FALSE),""))),1,0)+IF(VLOOKUP(C10,'Valeurs Règlement Campagne'!$A$4:$AB$7,22,FALSE)=IF(ABS(H10-VLOOKUP(C10,'Valeurs Règlement Campagne'!$A$4:$AB$7,20,FALSE))&lt;=2,VLOOKUP(C10,'Valeurs Règlement Campagne'!$A$4:$AB$7,20,FALSE),IF(ABS(H10-VLOOKUP(C10,'Valeurs Règlement Campagne'!$A$4:$AB$7,21,FALSE))&lt;=2,VLOOKUP(C10,'Valeurs Règlement Campagne'!$A$4:$AB$7,21,FALSE),IF(ABS(H10-VLOOKUP(C10,'Valeurs Règlement Campagne'!$A$4:$AB$7,22,FALSE))&lt;=2,VLOOKUP(C10,'Valeurs Règlement Campagne'!$A$4:$AB$7,22,FALSE),""))),1,0)),1,0)),IF(IF(H10=VLOOKUP(C10,'Valeurs Règlement Campagne'!$A$4:$AB$7,20,FALSE),VLOOKUP(C10,'Valeurs Règlement Campagne'!$A$4:$AB$7,20,FALSE),IF(H10=VLOOKUP(C10,'Valeurs Règlement Campagne'!$A$4:$AB$7,21,FALSE),VLOOKUP(C10,'Valeurs Règlement Campagne'!$A$4:$AB$7,21,FALSE),IF(H10=VLOOKUP(C10,'Valeurs Règlement Campagne'!$A$4:$AB$7,22,FALSE),VLOOKUP(C10,'Valeurs Règlement Campagne'!$A$4:$AB$7,22,FALSE),"")))="",1,IF(COUNTIFS($C$6:C10,C10,$E$6:E10,"Connues",$H$6:H10,IF(H10=VLOOKUP(C10,'Valeurs Règlement Campagne'!$A$4:$AB$7,20,FALSE),VLOOKUP(C10,'Valeurs Règlement Campagne'!$A$4:$AB$7,20,FALSE),IF(H10=VLOOKUP(C10,'Valeurs Règlement Campagne'!$A$4:$AB$7,21,FALSE),VLOOKUP(C10,'Valeurs Règlement Campagne'!$A$4:$AB$7,21,FALSE),IF(H10=VLOOKUP(C10,'Valeurs Règlement Campagne'!$A$4:$AB$7,22,FALSE),VLOOKUP(C10,'Valeurs Règlement Campagne'!$A$4:$AB$7,22,FALSE),""))))&gt;(IF(VLOOKUP(C10,'Valeurs Règlement Campagne'!$A$4:$AB$7,20,FALSE)=IF(H10=VLOOKUP(C10,'Valeurs Règlement Campagne'!$A$4:$AB$7,20,FALSE),VLOOKUP(C10,'Valeurs Règlement Campagne'!$A$4:$AB$7,20,FALSE),IF(H10=VLOOKUP(C10,'Valeurs Règlement Campagne'!$A$4:$AB$7,21,FALSE),VLOOKUP(C10,'Valeurs Règlement Campagne'!$A$4:$AB$7,21,FALSE),IF(H10=VLOOKUP(C10,'Valeurs Règlement Campagne'!$A$4:$AB$7,22,FALSE),VLOOKUP(C10,'Valeurs Règlement Campagne'!$A$4:$AB$7,22,FALSE),""))),1,0)+IF(VLOOKUP(C10,'Valeurs Règlement Campagne'!$A$4:$AB$7,21,FALSE)=IF(H10=VLOOKUP(C10,'Valeurs Règlement Campagne'!$A$4:$AB$7,20,FALSE),VLOOKUP(C10,'Valeurs Règlement Campagne'!$A$4:$AB$7,20,FALSE),IF(H10=VLOOKUP(C10,'Valeurs Règlement Campagne'!$A$4:$AB$7,21,FALSE),VLOOKUP(C10,'Valeurs Règlement Campagne'!$A$4:$AB$7,21,FALSE),IF(H10=VLOOKUP(C10,'Valeurs Règlement Campagne'!$A$4:$AB$7,22,FALSE),VLOOKUP(C10,'Valeurs Règlement Campagne'!$A$4:$AB$7,22,FALSE),""))),1,0)+IF(VLOOKUP(C10,'Valeurs Règlement Campagne'!$A$4:$AB$7,22,FALSE)=IF(H10=VLOOKUP(C10,'Valeurs Règlement Campagne'!$A$4:$AB$7,20,FALSE),VLOOKUP(C10,'Valeurs Règlement Campagne'!$A$4:$AB$7,20,FALSE),IF(H10=VLOOKUP(C10,'Valeurs Règlement Campagne'!$A$4:$AB$7,21,FALSE),VLOOKUP(C10,'Valeurs Règlement Campagne'!$A$4:$AB$7,21,FALSE),IF(H10=VLOOKUP(C10,'Valeurs Règlement Campagne'!$A$4:$AB$7,22,FALSE),VLOOKUP(C10,'Valeurs Règlement Campagne'!$A$4:$AB$7,22,FALSE),""))),1,0)),1,0))),0))),0)</f>
        <v>0</v>
      </c>
      <c r="AL10">
        <f>IFERROR(IF(OR(C10="",C10=" ",NOT(ISNUMBER(I10))),0,IF(E10="Inconnues",IF(AND(I10&gt;=P10,I10&lt;=R10),0,1),IF(E10="Connues",IF('Valeurs Règlement Campagne'!$L$14="OUI",IF(IF(ABS(I10-VLOOKUP(C10,'Valeurs Règlement Campagne'!$A$4:$AB$7,23,FALSE))&lt;=2,VLOOKUP(C10,'Valeurs Règlement Campagne'!$A$4:$AB$7,23,FALSE),IF(ABS(I10-VLOOKUP(C10,'Valeurs Règlement Campagne'!$A$4:$AB$7,24,FALSE))&lt;=2,VLOOKUP(C10,'Valeurs Règlement Campagne'!$A$4:$AB$7,24,FALSE),IF(ABS(I10-VLOOKUP(C10,'Valeurs Règlement Campagne'!$A$4:$AB$7,25,FALSE))&lt;=2,VLOOKUP(C10,'Valeurs Règlement Campagne'!$A$4:$AB$7,25,FALSE),"")))="",1,IF(COUNTIFS($C$6:C10,C10,$E$6:E10,"Connues",$I$6:I10,"&gt;="&amp;(IF(ABS(I10-VLOOKUP(C10,'Valeurs Règlement Campagne'!$A$4:$AB$7,23,FALSE))&lt;=2,VLOOKUP(C10,'Valeurs Règlement Campagne'!$A$4:$AB$7,23,FALSE),IF(ABS(I10-VLOOKUP(C10,'Valeurs Règlement Campagne'!$A$4:$AB$7,24,FALSE))&lt;=2,VLOOKUP(C10,'Valeurs Règlement Campagne'!$A$4:$AB$7,24,FALSE),IF(ABS(I10-VLOOKUP(C10,'Valeurs Règlement Campagne'!$A$4:$AB$7,25,FALSE))&lt;=2,VLOOKUP(C10,'Valeurs Règlement Campagne'!$A$4:$AB$7,25,FALSE),"")))-2),$I$6:I10,"&lt;="&amp;(IF(ABS(I10-VLOOKUP(C10,'Valeurs Règlement Campagne'!$A$4:$AB$7,23,FALSE))&lt;=2,VLOOKUP(C10,'Valeurs Règlement Campagne'!$A$4:$AB$7,23,FALSE),IF(ABS(I10-VLOOKUP(C10,'Valeurs Règlement Campagne'!$A$4:$AB$7,24,FALSE))&lt;=2,VLOOKUP(C10,'Valeurs Règlement Campagne'!$A$4:$AB$7,24,FALSE),IF(ABS(I10-VLOOKUP(C10,'Valeurs Règlement Campagne'!$A$4:$AB$7,25,FALSE))&lt;=2,VLOOKUP(C10,'Valeurs Règlement Campagne'!$A$4:$AB$7,25,FALSE),"")))+2))&gt;(IF(VLOOKUP(C10,'Valeurs Règlement Campagne'!$A$4:$AB$7,23,FALSE)=IF(ABS(I10-VLOOKUP(C10,'Valeurs Règlement Campagne'!$A$4:$AB$7,23,FALSE))&lt;=2,VLOOKUP(C10,'Valeurs Règlement Campagne'!$A$4:$AB$7,23,FALSE),IF(ABS(I10-VLOOKUP(C10,'Valeurs Règlement Campagne'!$A$4:$AB$7,24,FALSE))&lt;=2,VLOOKUP(C10,'Valeurs Règlement Campagne'!$A$4:$AB$7,24,FALSE),IF(ABS(I10-VLOOKUP(C10,'Valeurs Règlement Campagne'!$A$4:$AB$7,25,FALSE))&lt;=2,VLOOKUP(C10,'Valeurs Règlement Campagne'!$A$4:$AB$7,25,FALSE),""))),1,0)+IF(VLOOKUP(C10,'Valeurs Règlement Campagne'!$A$4:$AB$7,24,FALSE)=IF(ABS(I10-VLOOKUP(C10,'Valeurs Règlement Campagne'!$A$4:$AB$7,23,FALSE))&lt;=2,VLOOKUP(C10,'Valeurs Règlement Campagne'!$A$4:$AB$7,23,FALSE),IF(ABS(I10-VLOOKUP(C10,'Valeurs Règlement Campagne'!$A$4:$AB$7,24,FALSE))&lt;=2,VLOOKUP(C10,'Valeurs Règlement Campagne'!$A$4:$AB$7,24,FALSE),IF(ABS(I10-VLOOKUP(C10,'Valeurs Règlement Campagne'!$A$4:$AB$7,25,FALSE))&lt;=2,VLOOKUP(C10,'Valeurs Règlement Campagne'!$A$4:$AB$7,25,FALSE),""))),1,0)+IF(VLOOKUP(C10,'Valeurs Règlement Campagne'!$A$4:$AB$7,25,FALSE)=IF(ABS(I10-VLOOKUP(C10,'Valeurs Règlement Campagne'!$A$4:$AB$7,23,FALSE))&lt;=2,VLOOKUP(C10,'Valeurs Règlement Campagne'!$A$4:$AB$7,23,FALSE),IF(ABS(I10-VLOOKUP(C10,'Valeurs Règlement Campagne'!$A$4:$AB$7,24,FALSE))&lt;=2,VLOOKUP(C10,'Valeurs Règlement Campagne'!$A$4:$AB$7,24,FALSE),IF(ABS(I10-VLOOKUP(C10,'Valeurs Règlement Campagne'!$A$4:$AB$7,25,FALSE))&lt;=2,VLOOKUP(C10,'Valeurs Règlement Campagne'!$A$4:$AB$7,25,FALSE),""))),1,0)),1,0)),IF(IF(I10=VLOOKUP(C10,'Valeurs Règlement Campagne'!$A$4:$AB$7,23,FALSE),VLOOKUP(C10,'Valeurs Règlement Campagne'!$A$4:$AB$7,23,FALSE),IF(I10=VLOOKUP(C10,'Valeurs Règlement Campagne'!$A$4:$AB$7,24,FALSE),VLOOKUP(C10,'Valeurs Règlement Campagne'!$A$4:$AB$7,24,FALSE),IF(I10=VLOOKUP(C10,'Valeurs Règlement Campagne'!$A$4:$AB$7,25,FALSE),VLOOKUP(C10,'Valeurs Règlement Campagne'!$A$4:$AB$7,25,FALSE),"")))="",1,IF(COUNTIFS($C$6:C10,C10,$E$6:E10,"Connues",$I$6:I10,IF(I10=VLOOKUP(C10,'Valeurs Règlement Campagne'!$A$4:$AB$7,23,FALSE),VLOOKUP(C10,'Valeurs Règlement Campagne'!$A$4:$AB$7,23,FALSE),IF(I10=VLOOKUP(C10,'Valeurs Règlement Campagne'!$A$4:$AB$7,24,FALSE),VLOOKUP(C10,'Valeurs Règlement Campagne'!$A$4:$AB$7,24,FALSE),IF(I10=VLOOKUP(C10,'Valeurs Règlement Campagne'!$A$4:$AB$7,25,FALSE),VLOOKUP(C10,'Valeurs Règlement Campagne'!$A$4:$AB$7,25,FALSE),""))))&gt;(IF(VLOOKUP(C10,'Valeurs Règlement Campagne'!$A$4:$AB$7,23,FALSE)=IF(I10=VLOOKUP(C10,'Valeurs Règlement Campagne'!$A$4:$AB$7,23,FALSE),VLOOKUP(C10,'Valeurs Règlement Campagne'!$A$4:$AB$7,23,FALSE),IF(I10=VLOOKUP(C10,'Valeurs Règlement Campagne'!$A$4:$AB$7,24,FALSE),VLOOKUP(C10,'Valeurs Règlement Campagne'!$A$4:$AB$7,24,FALSE),IF(I10=VLOOKUP(C10,'Valeurs Règlement Campagne'!$A$4:$AB$7,25,FALSE),VLOOKUP(C10,'Valeurs Règlement Campagne'!$A$4:$AB$7,25,FALSE),""))),1,0)+IF(VLOOKUP(C10,'Valeurs Règlement Campagne'!$A$4:$AB$7,24,FALSE)=IF(I10=VLOOKUP(C10,'Valeurs Règlement Campagne'!$A$4:$AB$7,23,FALSE),VLOOKUP(C10,'Valeurs Règlement Campagne'!$A$4:$AB$7,23,FALSE),IF(I10=VLOOKUP(C10,'Valeurs Règlement Campagne'!$A$4:$AB$7,24,FALSE),VLOOKUP(C10,'Valeurs Règlement Campagne'!$A$4:$AB$7,24,FALSE),IF(I10=VLOOKUP(C10,'Valeurs Règlement Campagne'!$A$4:$AB$7,25,FALSE),VLOOKUP(C10,'Valeurs Règlement Campagne'!$A$4:$AB$7,25,FALSE),""))),1,0)+IF(VLOOKUP(C10,'Valeurs Règlement Campagne'!$A$4:$AB$7,25,FALSE)=IF(I10=VLOOKUP(C10,'Valeurs Règlement Campagne'!$A$4:$AB$7,23,FALSE),VLOOKUP(C10,'Valeurs Règlement Campagne'!$A$4:$AB$7,23,FALSE),IF(I10=VLOOKUP(C10,'Valeurs Règlement Campagne'!$A$4:$AB$7,24,FALSE),VLOOKUP(C10,'Valeurs Règlement Campagne'!$A$4:$AB$7,24,FALSE),IF(I10=VLOOKUP(C10,'Valeurs Règlement Campagne'!$A$4:$AB$7,25,FALSE),VLOOKUP(C10,'Valeurs Règlement Campagne'!$A$4:$AB$7,25,FALSE),""))),1,0)),1,0))),0))),0)</f>
        <v>0</v>
      </c>
      <c r="AM10">
        <f>IFERROR(IF(OR(C10="",C10=" ",NOT(ISNUMBER(J10))),0,IF(E10="Inconnues",IF(AND(J10&gt;=S10,J10&lt;=T10),0,1),IF(E10="Connues",IF('Valeurs Règlement Campagne'!$L$14="OUI",IF(IF(ABS(J10-VLOOKUP(C10,'Valeurs Règlement Campagne'!$A$4:$AB$7,26,FALSE))&lt;=2,VLOOKUP(C10,'Valeurs Règlement Campagne'!$A$4:$AB$7,26,FALSE),IF(ABS(J10-VLOOKUP(C10,'Valeurs Règlement Campagne'!$A$4:$AB$7,27,FALSE))&lt;=2,VLOOKUP(C10,'Valeurs Règlement Campagne'!$A$4:$AB$7,27,FALSE),IF(ABS(J10-VLOOKUP(C10,'Valeurs Règlement Campagne'!$A$4:$AB$7,28,FALSE))&lt;=2,VLOOKUP(C10,'Valeurs Règlement Campagne'!$A$4:$AB$7,28,FALSE),"")))="",1,IF(COUNTIFS($C$6:C10,C10,$E$6:E10,"Connues",$J$6:J10,"&gt;="&amp;(IF(ABS(J10-VLOOKUP(C10,'Valeurs Règlement Campagne'!$A$4:$AB$7,26,FALSE))&lt;=2,VLOOKUP(C10,'Valeurs Règlement Campagne'!$A$4:$AB$7,26,FALSE),IF(ABS(J10-VLOOKUP(C10,'Valeurs Règlement Campagne'!$A$4:$AB$7,27,FALSE))&lt;=2,VLOOKUP(C10,'Valeurs Règlement Campagne'!$A$4:$AB$7,27,FALSE),IF(ABS(J10-VLOOKUP(C10,'Valeurs Règlement Campagne'!$A$4:$AB$7,28,FALSE))&lt;=2,VLOOKUP(C10,'Valeurs Règlement Campagne'!$A$4:$AB$7,28,FALSE),"")))-2),$J$6:J10,"&lt;="&amp;(IF(ABS(J10-VLOOKUP(C10,'Valeurs Règlement Campagne'!$A$4:$AB$7,26,FALSE))&lt;=2,VLOOKUP(C10,'Valeurs Règlement Campagne'!$A$4:$AB$7,26,FALSE),IF(ABS(J10-VLOOKUP(C10,'Valeurs Règlement Campagne'!$A$4:$AB$7,27,FALSE))&lt;=2,VLOOKUP(C10,'Valeurs Règlement Campagne'!$A$4:$AB$7,27,FALSE),IF(ABS(J10-VLOOKUP(C10,'Valeurs Règlement Campagne'!$A$4:$AB$7,28,FALSE))&lt;=2,VLOOKUP(C10,'Valeurs Règlement Campagne'!$A$4:$AB$7,28,FALSE),"")))+2))&gt;(IF(VLOOKUP(C10,'Valeurs Règlement Campagne'!$A$4:$AB$7,26,FALSE)=IF(ABS(J10-VLOOKUP(C10,'Valeurs Règlement Campagne'!$A$4:$AB$7,26,FALSE))&lt;=2,VLOOKUP(C10,'Valeurs Règlement Campagne'!$A$4:$AB$7,26,FALSE),IF(ABS(J10-VLOOKUP(C10,'Valeurs Règlement Campagne'!$A$4:$AB$7,27,FALSE))&lt;=2,VLOOKUP(C10,'Valeurs Règlement Campagne'!$A$4:$AB$7,27,FALSE),IF(ABS(J10-VLOOKUP(C10,'Valeurs Règlement Campagne'!$A$4:$AB$7,28,FALSE))&lt;=2,VLOOKUP(C10,'Valeurs Règlement Campagne'!$A$4:$AB$7,28,FALSE),""))),1,0)+IF(VLOOKUP(C10,'Valeurs Règlement Campagne'!$A$4:$AB$7,27,FALSE)=IF(ABS(J10-VLOOKUP(C10,'Valeurs Règlement Campagne'!$A$4:$AB$7,26,FALSE))&lt;=2,VLOOKUP(C10,'Valeurs Règlement Campagne'!$A$4:$AB$7,26,FALSE),IF(ABS(J10-VLOOKUP(C10,'Valeurs Règlement Campagne'!$A$4:$AB$7,27,FALSE))&lt;=2,VLOOKUP(C10,'Valeurs Règlement Campagne'!$A$4:$AB$7,27,FALSE),IF(ABS(J10-VLOOKUP(C10,'Valeurs Règlement Campagne'!$A$4:$AB$7,28,FALSE))&lt;=2,VLOOKUP(C10,'Valeurs Règlement Campagne'!$A$4:$AB$7,28,FALSE),""))),1,0)+IF(VLOOKUP(C10,'Valeurs Règlement Campagne'!$A$4:$AB$7,28,FALSE)=IF(ABS(J10-VLOOKUP(C10,'Valeurs Règlement Campagne'!$A$4:$AB$7,26,FALSE))&lt;=2,VLOOKUP(C10,'Valeurs Règlement Campagne'!$A$4:$AB$7,26,FALSE),IF(ABS(J10-VLOOKUP(C10,'Valeurs Règlement Campagne'!$A$4:$AB$7,27,FALSE))&lt;=2,VLOOKUP(C10,'Valeurs Règlement Campagne'!$A$4:$AB$7,27,FALSE),IF(ABS(J10-VLOOKUP(C10,'Valeurs Règlement Campagne'!$A$4:$AB$7,28,FALSE))&lt;=2,VLOOKUP(C10,'Valeurs Règlement Campagne'!$A$4:$AB$7,28,FALSE),""))),1,0)),1,0)),IF(IF(J10=VLOOKUP(C10,'Valeurs Règlement Campagne'!$A$4:$AB$7,26,FALSE),VLOOKUP(C10,'Valeurs Règlement Campagne'!$A$4:$AB$7,26,FALSE),IF(J10=VLOOKUP(C10,'Valeurs Règlement Campagne'!$A$4:$AB$7,27,FALSE),VLOOKUP(C10,'Valeurs Règlement Campagne'!$A$4:$AB$7,27,FALSE),IF(J10=VLOOKUP(C10,'Valeurs Règlement Campagne'!$A$4:$AB$7,28,FALSE),VLOOKUP(C10,'Valeurs Règlement Campagne'!$A$4:$AB$7,28,FALSE),"")))="",1,IF(COUNTIFS($C$6:C10,C10,$E$6:E10,"Connues",$J$6:J10,IF(J10=VLOOKUP(C10,'Valeurs Règlement Campagne'!$A$4:$AB$7,26,FALSE),VLOOKUP(C10,'Valeurs Règlement Campagne'!$A$4:$AB$7,26,FALSE),IF(J10=VLOOKUP(C10,'Valeurs Règlement Campagne'!$A$4:$AB$7,27,FALSE),VLOOKUP(C10,'Valeurs Règlement Campagne'!$A$4:$AB$7,27,FALSE),IF(J10=VLOOKUP(C10,'Valeurs Règlement Campagne'!$A$4:$AB$7,28,FALSE),VLOOKUP(C10,'Valeurs Règlement Campagne'!$A$4:$AB$7,28,FALSE),""))))&gt;(IF(VLOOKUP(C10,'Valeurs Règlement Campagne'!$A$4:$AB$7,26,FALSE)=IF(J10=VLOOKUP(C10,'Valeurs Règlement Campagne'!$A$4:$AB$7,26,FALSE),VLOOKUP(C10,'Valeurs Règlement Campagne'!$A$4:$AB$7,26,FALSE),IF(J10=VLOOKUP(C10,'Valeurs Règlement Campagne'!$A$4:$AB$7,27,FALSE),VLOOKUP(C10,'Valeurs Règlement Campagne'!$A$4:$AB$7,27,FALSE),IF(J10=VLOOKUP(C10,'Valeurs Règlement Campagne'!$A$4:$AB$7,28,FALSE),VLOOKUP(C10,'Valeurs Règlement Campagne'!$A$4:$AB$7,28,FALSE),""))),1,0)+IF(VLOOKUP(C10,'Valeurs Règlement Campagne'!$A$4:$AB$7,27,FALSE)=IF(J10=VLOOKUP(C10,'Valeurs Règlement Campagne'!$A$4:$AB$7,26,FALSE),VLOOKUP(C10,'Valeurs Règlement Campagne'!$A$4:$AB$7,26,FALSE),IF(J10=VLOOKUP(C10,'Valeurs Règlement Campagne'!$A$4:$AB$7,27,FALSE),VLOOKUP(C10,'Valeurs Règlement Campagne'!$A$4:$AB$7,27,FALSE),IF(J10=VLOOKUP(C10,'Valeurs Règlement Campagne'!$A$4:$AB$7,28,FALSE),VLOOKUP(C10,'Valeurs Règlement Campagne'!$A$4:$AB$7,28,FALSE),""))),1,0)+IF(VLOOKUP(C10,'Valeurs Règlement Campagne'!$A$4:$AB$7,28,FALSE)=IF(J10=VLOOKUP(C10,'Valeurs Règlement Campagne'!$A$4:$AB$7,26,FALSE),VLOOKUP(C10,'Valeurs Règlement Campagne'!$A$4:$AB$7,26,FALSE),IF(J10=VLOOKUP(C10,'Valeurs Règlement Campagne'!$A$4:$AB$7,27,FALSE),VLOOKUP(C10,'Valeurs Règlement Campagne'!$A$4:$AB$7,27,FALSE),IF(J10=VLOOKUP(C10,'Valeurs Règlement Campagne'!$A$4:$AB$7,28,FALSE),VLOOKUP(C10,'Valeurs Règlement Campagne'!$A$4:$AB$7,28,FALSE),""))),1,0)),1,0))),0))),0)</f>
        <v>0</v>
      </c>
    </row>
    <row r="11" spans="1:39" ht="20.75" customHeight="1">
      <c r="A11" s="127">
        <v>6</v>
      </c>
      <c r="B11" s="178"/>
      <c r="C11" s="251"/>
      <c r="D11" s="252"/>
      <c r="E11" s="179"/>
      <c r="F11" s="175"/>
      <c r="G11" s="176"/>
      <c r="H11" s="177"/>
      <c r="I11" s="183"/>
      <c r="J11" s="184"/>
      <c r="L11" s="41" t="str">
        <f>IF($E11=0," ",IF($E11=$D$31,VLOOKUP($C11,'Valeurs Règlement Campagne'!$A$4:$AB$7,14,FALSE),VLOOKUP($C11,'Valeurs Règlement Campagne'!$A$4:$M$7,4,FALSE)))</f>
        <v xml:space="preserve"> </v>
      </c>
      <c r="M11" s="42" t="str">
        <f>IF($E11=0," ",IF($E11=$D$31,VLOOKUP($C11,'Valeurs Règlement Campagne'!$A$4:$AB$7,16,FALSE),VLOOKUP($C11,'Valeurs Règlement Campagne'!$A$4:$AB$7,5,FALSE)))</f>
        <v xml:space="preserve"> </v>
      </c>
      <c r="N11" s="41" t="str">
        <f>IF($E11=0," ",IF($E11=$D$31,VLOOKUP($C11,'Valeurs Règlement Campagne'!$A$4:$AB$7,17,FALSE),VLOOKUP($C11,'Valeurs Règlement Campagne'!$A$4:$AB$7,6,FALSE)))</f>
        <v xml:space="preserve"> </v>
      </c>
      <c r="O11" s="43" t="str">
        <f>IF($E11=0," ",IF($E11=$D$31,VLOOKUP($C11,'Valeurs Règlement Campagne'!$A$4:$AB$7,19,FALSE),VLOOKUP($C11,'Valeurs Règlement Campagne'!$A$4:$AB$7,7,FALSE)))</f>
        <v xml:space="preserve"> </v>
      </c>
      <c r="P11" s="44" t="str">
        <f>IF($E11=0," ",IF($E11=$D$31,VLOOKUP($C11,'Valeurs Règlement Campagne'!$A$4:$AB$7,20,FALSE),VLOOKUP($C11,'Valeurs Règlement Campagne'!$A$4:$AB$7,8,FALSE)))</f>
        <v xml:space="preserve"> </v>
      </c>
      <c r="Q11" s="43" t="str">
        <f>IF($E11=0," ",IF($E11=$D$31,VLOOKUP($C11,'Valeurs Règlement Campagne'!$A$4:$AB$7,22,FALSE),VLOOKUP($C11,'Valeurs Règlement Campagne'!$A$4:$AB$7,9,FALSE)))</f>
        <v xml:space="preserve"> </v>
      </c>
      <c r="R11" s="47" t="str">
        <f>IF($E11=0," ",IF($E11=$D$31,VLOOKUP($C11,'Valeurs Règlement Campagne'!$A$4:$AB$7,25,FALSE),VLOOKUP($C11,'Valeurs Règlement Campagne'!$A$4:$AB$7,11,FALSE)))</f>
        <v xml:space="preserve"> </v>
      </c>
      <c r="S11" s="41" t="str">
        <f>IF($E11=0," ",IF($E11=$D$31,VLOOKUP($C11,'Valeurs Règlement Campagne'!$A$4:$AB$7,26,FALSE),VLOOKUP($C11,'Valeurs Règlement Campagne'!$A$4:$AB$7,12,FALSE)))</f>
        <v xml:space="preserve"> </v>
      </c>
      <c r="T11" s="42" t="str">
        <f>IF($E11=0," ",IF($E11=$D$31,VLOOKUP($C11,'Valeurs Règlement Campagne'!$A$4:$AB$7,28,FALSE),VLOOKUP($C11,'Valeurs Règlement Campagne'!$A$4:$AB$7,13,FALSE)))</f>
        <v xml:space="preserve"> </v>
      </c>
      <c r="U11" s="48" t="str" cm="1">
        <f t="array" ref="U11">IFERROR(IF(OR(C11="",C11=" ")," ",IF(NOT(ISNUMBER(F11))," ",IF(E11="Inconnues",AND(F11&gt;=L11,F11&lt;=M11),IF(E11="Connues",IF('Valeurs Règlement Campagne'!$L$14="OUI",IF(IF(ABS(F11-VLOOKUP(C11,'Valeurs Règlement Campagne'!$A$4:$AB$7,14,FALSE))&lt;=2,VLOOKUP(C11,'Valeurs Règlement Campagne'!$A$4:$AB$7,14,FALSE),IF(ABS(F11-VLOOKUP(C11,'Valeurs Règlement Campagne'!$A$4:$AB$7,15,FALSE))&lt;=2,VLOOKUP(C11,'Valeurs Règlement Campagne'!$A$4:$AB$7,15,FALSE),IF(ABS(F11-VLOOKUP(C11,'Valeurs Règlement Campagne'!$A$4:$AB$7,16,FALSE))&lt;=2,VLOOKUP(C11,'Valeurs Règlement Campagne'!$A$4:$AB$7,16,FALSE),"")))="",FALSE,IF(COUNTIFS($C$6:C11,C11,$E$6:E11,"Connues",$F$6:F11,"&gt;="&amp;(IF(ABS(F11-VLOOKUP(C11,'Valeurs Règlement Campagne'!$A$4:$AB$7,14,FALSE))&lt;=2,VLOOKUP(C11,'Valeurs Règlement Campagne'!$A$4:$AB$7,14,FALSE),IF(ABS(F11-VLOOKUP(C11,'Valeurs Règlement Campagne'!$A$4:$AB$7,15,FALSE))&lt;=2,VLOOKUP(C11,'Valeurs Règlement Campagne'!$A$4:$AB$7,15,FALSE),IF(ABS(F11-VLOOKUP(C11,'Valeurs Règlement Campagne'!$A$4:$AB$7,16,FALSE))&lt;=2,VLOOKUP(C11,'Valeurs Règlement Campagne'!$A$4:$AB$7,16,FALSE),"")))-2),$F$6:F11,"&lt;="&amp;(IF(ABS(F11-VLOOKUP(C11,'Valeurs Règlement Campagne'!$A$4:$AB$7,14,FALSE))&lt;=2,VLOOKUP(C11,'Valeurs Règlement Campagne'!$A$4:$AB$7,14,FALSE),IF(ABS(F11-VLOOKUP(C11,'Valeurs Règlement Campagne'!$A$4:$AB$7,15,FALSE))&lt;=2,VLOOKUP(C11,'Valeurs Règlement Campagne'!$A$4:$AB$7,15,FALSE),IF(ABS(F11-VLOOKUP(C11,'Valeurs Règlement Campagne'!$A$4:$AB$7,16,FALSE))&lt;=2,VLOOKUP(C11,'Valeurs Règlement Campagne'!$A$4:$AB$7,16,FALSE),"")))+2))&gt;(IF(VLOOKUP(C11,'Valeurs Règlement Campagne'!$A$4:$AB$7,14,FALSE)=IF(ABS(F11-VLOOKUP(C11,'Valeurs Règlement Campagne'!$A$4:$AB$7,14,FALSE))&lt;=2,VLOOKUP(C11,'Valeurs Règlement Campagne'!$A$4:$AB$7,14,FALSE),IF(ABS(F11-VLOOKUP(C11,'Valeurs Règlement Campagne'!$A$4:$AB$7,15,FALSE))&lt;=2,VLOOKUP(C11,'Valeurs Règlement Campagne'!$A$4:$AB$7,15,FALSE),IF(ABS(F11-VLOOKUP(C11,'Valeurs Règlement Campagne'!$A$4:$AB$7,16,FALSE))&lt;=2,VLOOKUP(C11,'Valeurs Règlement Campagne'!$A$4:$AB$7,16,FALSE),""))),1,0)+IF(VLOOKUP(C11,'Valeurs Règlement Campagne'!$A$4:$AB$7,15,FALSE)=IF(ABS(F11-VLOOKUP(C11,'Valeurs Règlement Campagne'!$A$4:$AB$7,14,FALSE))&lt;=2,VLOOKUP(C11,'Valeurs Règlement Campagne'!$A$4:$AB$7,14,FALSE),IF(ABS(F11-VLOOKUP(C11,'Valeurs Règlement Campagne'!$A$4:$AB$7,15,FALSE))&lt;=2,VLOOKUP(C11,'Valeurs Règlement Campagne'!$A$4:$AB$7,15,FALSE),IF(ABS(F11-VLOOKUP(C11,'Valeurs Règlement Campagne'!$A$4:$AB$7,16,FALSE))&lt;=2,VLOOKUP(C11,'Valeurs Règlement Campagne'!$A$4:$AB$7,16,FALSE),""))),1,0)+IF(VLOOKUP(C11,'Valeurs Règlement Campagne'!$A$4:$AB$7,16,FALSE)=IF(ABS(F11-VLOOKUP(C11,'Valeurs Règlement Campagne'!$A$4:$AB$7,14,FALSE))&lt;=2,VLOOKUP(C11,'Valeurs Règlement Campagne'!$A$4:$AB$7,14,FALSE),IF(ABS(F11-VLOOKUP(C11,'Valeurs Règlement Campagne'!$A$4:$AB$7,15,FALSE))&lt;=2,VLOOKUP(C11,'Valeurs Règlement Campagne'!$A$4:$AB$7,15,FALSE),IF(ABS(F11-VLOOKUP(C11,'Valeurs Règlement Campagne'!$A$4:$AB$7,16,FALSE))&lt;=2,VLOOKUP(C11,'Valeurs Règlement Campagne'!$A$4:$AB$7,16,FALSE),""))),1,0)),"Doublon",TRUE)),IF(IF(F11=VLOOKUP(C11,'Valeurs Règlement Campagne'!$A$4:$AB$7,14,FALSE),VLOOKUP(C11,'Valeurs Règlement Campagne'!$A$4:$AB$7,14,FALSE),IF(F11=VLOOKUP(C11,'Valeurs Règlement Campagne'!$A$4:$AB$7,15,FALSE),VLOOKUP(C11,'Valeurs Règlement Campagne'!$A$4:$AB$7,15,FALSE),IF(F11=VLOOKUP(C11,'Valeurs Règlement Campagne'!$A$4:$AB$7,16,FALSE),VLOOKUP(C11,'Valeurs Règlement Campagne'!$A$4:$AB$7,16,FALSE),"")))="",FALSE,IF(COUNTIFS($C$6:C11,C11,$E$6:E11,"Connues",$F$6:F11,IF(F11=VLOOKUP(C11,'Valeurs Règlement Campagne'!$A$4:$AB$7,14,FALSE),VLOOKUP(C11,'Valeurs Règlement Campagne'!$A$4:$AB$7,14,FALSE),IF(F11=VLOOKUP(C11,'Valeurs Règlement Campagne'!$A$4:$AB$7,15,FALSE),VLOOKUP(C11,'Valeurs Règlement Campagne'!$A$4:$AB$7,15,FALSE),IF(F11=VLOOKUP(C11,'Valeurs Règlement Campagne'!$A$4:$AB$7,16,FALSE),VLOOKUP(C11,'Valeurs Règlement Campagne'!$A$4:$AB$7,16,FALSE),""))))&gt;(IF(VLOOKUP(C11,'Valeurs Règlement Campagne'!$A$4:$AB$7,14,FALSE)=IF(F11=VLOOKUP(C11,'Valeurs Règlement Campagne'!$A$4:$AB$7,14,FALSE),VLOOKUP(C11,'Valeurs Règlement Campagne'!$A$4:$AB$7,14,FALSE),IF(F11=VLOOKUP(C11,'Valeurs Règlement Campagne'!$A$4:$AB$7,15,FALSE),VLOOKUP(C11,'Valeurs Règlement Campagne'!$A$4:$AB$7,15,FALSE),IF(F11=VLOOKUP(C11,'Valeurs Règlement Campagne'!$A$4:$AB$7,16,FALSE),VLOOKUP(C11,'Valeurs Règlement Campagne'!$A$4:$AB$7,16,FALSE),""))),1,0)+IF(VLOOKUP(C11,'Valeurs Règlement Campagne'!$A$4:$AB$7,15,FALSE)=IF(F11=VLOOKUP(C11,'Valeurs Règlement Campagne'!$A$4:$AB$7,14,FALSE),VLOOKUP(C11,'Valeurs Règlement Campagne'!$A$4:$AB$7,14,FALSE),IF(F11=VLOOKUP(C11,'Valeurs Règlement Campagne'!$A$4:$AB$7,15,FALSE),VLOOKUP(C11,'Valeurs Règlement Campagne'!$A$4:$AB$7,15,FALSE),IF(F11=VLOOKUP(C11,'Valeurs Règlement Campagne'!$A$4:$AB$7,16,FALSE),VLOOKUP(C11,'Valeurs Règlement Campagne'!$A$4:$AB$7,16,FALSE),""))),1,0)+IF(VLOOKUP(C11,'Valeurs Règlement Campagne'!$A$4:$AB$7,16,FALSE)=IF(F11=VLOOKUP(C11,'Valeurs Règlement Campagne'!$A$4:$AB$7,14,FALSE),VLOOKUP(C11,'Valeurs Règlement Campagne'!$A$4:$AB$7,14,FALSE),IF(F11=VLOOKUP(C11,'Valeurs Règlement Campagne'!$A$4:$AB$7,15,FALSE),VLOOKUP(C11,'Valeurs Règlement Campagne'!$A$4:$AB$7,15,FALSE),IF(F11=VLOOKUP(C11,'Valeurs Règlement Campagne'!$A$4:$AB$7,16,FALSE),VLOOKUP(C11,'Valeurs Règlement Campagne'!$A$4:$AB$7,16,FALSE),""))),1,0)),"Doublon",TRUE)))," "))))," ")</f>
        <v xml:space="preserve"> </v>
      </c>
      <c r="V11" s="49" t="str" cm="1">
        <f t="array" ref="V11">IFERROR(IF(OR(C11="",C11=" ")," ",IF(NOT(ISNUMBER(G11))," ",IF(E11="Inconnues",AND(G11&gt;=N11,G11&lt;=O11),IF(E11="Connues",IF('Valeurs Règlement Campagne'!$L$14="OUI",IF(IF(ABS(G11-VLOOKUP(C11,'Valeurs Règlement Campagne'!$A$4:$AB$7,17,FALSE))&lt;=2,VLOOKUP(C11,'Valeurs Règlement Campagne'!$A$4:$AB$7,17,FALSE),IF(ABS(G11-VLOOKUP(C11,'Valeurs Règlement Campagne'!$A$4:$AB$7,18,FALSE))&lt;=2,VLOOKUP(C11,'Valeurs Règlement Campagne'!$A$4:$AB$7,18,FALSE),IF(ABS(G11-VLOOKUP(C11,'Valeurs Règlement Campagne'!$A$4:$AB$7,19,FALSE))&lt;=2,VLOOKUP(C11,'Valeurs Règlement Campagne'!$A$4:$AB$7,19,FALSE),"")))="",FALSE,IF(COUNTIFS($C$6:C11,C11,$E$6:E11,"Connues",$G$6:G11,"&gt;="&amp;(IF(ABS(G11-VLOOKUP(C11,'Valeurs Règlement Campagne'!$A$4:$AB$7,17,FALSE))&lt;=2,VLOOKUP(C11,'Valeurs Règlement Campagne'!$A$4:$AB$7,17,FALSE),IF(ABS(G11-VLOOKUP(C11,'Valeurs Règlement Campagne'!$A$4:$AB$7,18,FALSE))&lt;=2,VLOOKUP(C11,'Valeurs Règlement Campagne'!$A$4:$AB$7,18,FALSE),IF(ABS(G11-VLOOKUP(C11,'Valeurs Règlement Campagne'!$A$4:$AB$7,19,FALSE))&lt;=2,VLOOKUP(C11,'Valeurs Règlement Campagne'!$A$4:$AB$7,19,FALSE),"")))-2),$G$6:G11,"&lt;="&amp;(IF(ABS(G11-VLOOKUP(C11,'Valeurs Règlement Campagne'!$A$4:$AB$7,17,FALSE))&lt;=2,VLOOKUP(C11,'Valeurs Règlement Campagne'!$A$4:$AB$7,17,FALSE),IF(ABS(G11-VLOOKUP(C11,'Valeurs Règlement Campagne'!$A$4:$AB$7,18,FALSE))&lt;=2,VLOOKUP(C11,'Valeurs Règlement Campagne'!$A$4:$AB$7,18,FALSE),IF(ABS(G11-VLOOKUP(C11,'Valeurs Règlement Campagne'!$A$4:$AB$7,19,FALSE))&lt;=2,VLOOKUP(C11,'Valeurs Règlement Campagne'!$A$4:$AB$7,19,FALSE),"")))+2))&gt;(IF(VLOOKUP(C11,'Valeurs Règlement Campagne'!$A$4:$AB$7,17,FALSE)=IF(ABS(G11-VLOOKUP(C11,'Valeurs Règlement Campagne'!$A$4:$AB$7,17,FALSE))&lt;=2,VLOOKUP(C11,'Valeurs Règlement Campagne'!$A$4:$AB$7,17,FALSE),IF(ABS(G11-VLOOKUP(C11,'Valeurs Règlement Campagne'!$A$4:$AB$7,18,FALSE))&lt;=2,VLOOKUP(C11,'Valeurs Règlement Campagne'!$A$4:$AB$7,18,FALSE),IF(ABS(G11-VLOOKUP(C11,'Valeurs Règlement Campagne'!$A$4:$AB$7,19,FALSE))&lt;=2,VLOOKUP(C11,'Valeurs Règlement Campagne'!$A$4:$AB$7,19,FALSE),""))),1,0)+IF(VLOOKUP(C11,'Valeurs Règlement Campagne'!$A$4:$AB$7,18,FALSE)=IF(ABS(G11-VLOOKUP(C11,'Valeurs Règlement Campagne'!$A$4:$AB$7,17,FALSE))&lt;=2,VLOOKUP(C11,'Valeurs Règlement Campagne'!$A$4:$AB$7,17,FALSE),IF(ABS(G11-VLOOKUP(C11,'Valeurs Règlement Campagne'!$A$4:$AB$7,18,FALSE))&lt;=2,VLOOKUP(C11,'Valeurs Règlement Campagne'!$A$4:$AB$7,18,FALSE),IF(ABS(G11-VLOOKUP(C11,'Valeurs Règlement Campagne'!$A$4:$AB$7,19,FALSE))&lt;=2,VLOOKUP(C11,'Valeurs Règlement Campagne'!$A$4:$AB$7,19,FALSE),""))),1,0)+IF(VLOOKUP(C11,'Valeurs Règlement Campagne'!$A$4:$AB$7,19,FALSE)=IF(ABS(G11-VLOOKUP(C11,'Valeurs Règlement Campagne'!$A$4:$AB$7,17,FALSE))&lt;=2,VLOOKUP(C11,'Valeurs Règlement Campagne'!$A$4:$AB$7,17,FALSE),IF(ABS(G11-VLOOKUP(C11,'Valeurs Règlement Campagne'!$A$4:$AB$7,18,FALSE))&lt;=2,VLOOKUP(C11,'Valeurs Règlement Campagne'!$A$4:$AB$7,18,FALSE),IF(ABS(G11-VLOOKUP(C11,'Valeurs Règlement Campagne'!$A$4:$AB$7,19,FALSE))&lt;=2,VLOOKUP(C11,'Valeurs Règlement Campagne'!$A$4:$AB$7,19,FALSE),""))),1,0)),"Doublon",TRUE)),IF(IF(G11=VLOOKUP(C11,'Valeurs Règlement Campagne'!$A$4:$AB$7,17,FALSE),VLOOKUP(C11,'Valeurs Règlement Campagne'!$A$4:$AB$7,17,FALSE),IF(G11=VLOOKUP(C11,'Valeurs Règlement Campagne'!$A$4:$AB$7,18,FALSE),VLOOKUP(C11,'Valeurs Règlement Campagne'!$A$4:$AB$7,18,FALSE),IF(G11=VLOOKUP(C11,'Valeurs Règlement Campagne'!$A$4:$AB$7,19,FALSE),VLOOKUP(C11,'Valeurs Règlement Campagne'!$A$4:$AB$7,19,FALSE),"")))="",FALSE,IF(COUNTIFS($C$6:C11,C11,$E$6:E11,"Connues",$G$6:G11,IF(G11=VLOOKUP(C11,'Valeurs Règlement Campagne'!$A$4:$AB$7,17,FALSE),VLOOKUP(C11,'Valeurs Règlement Campagne'!$A$4:$AB$7,17,FALSE),IF(G11=VLOOKUP(C11,'Valeurs Règlement Campagne'!$A$4:$AB$7,18,FALSE),VLOOKUP(C11,'Valeurs Règlement Campagne'!$A$4:$AB$7,18,FALSE),IF(G11=VLOOKUP(C11,'Valeurs Règlement Campagne'!$A$4:$AB$7,19,FALSE),VLOOKUP(C11,'Valeurs Règlement Campagne'!$A$4:$AB$7,19,FALSE),""))))&gt;(IF(VLOOKUP(C11,'Valeurs Règlement Campagne'!$A$4:$AB$7,17,FALSE)=IF(G11=VLOOKUP(C11,'Valeurs Règlement Campagne'!$A$4:$AB$7,17,FALSE),VLOOKUP(C11,'Valeurs Règlement Campagne'!$A$4:$AB$7,17,FALSE),IF(G11=VLOOKUP(C11,'Valeurs Règlement Campagne'!$A$4:$AB$7,18,FALSE),VLOOKUP(C11,'Valeurs Règlement Campagne'!$A$4:$AB$7,18,FALSE),IF(G11=VLOOKUP(C11,'Valeurs Règlement Campagne'!$A$4:$AB$7,19,FALSE),VLOOKUP(C11,'Valeurs Règlement Campagne'!$A$4:$AB$7,19,FALSE),""))),1,0)+IF(VLOOKUP(C11,'Valeurs Règlement Campagne'!$A$4:$AB$7,18,FALSE)=IF(G11=VLOOKUP(C11,'Valeurs Règlement Campagne'!$A$4:$AB$7,17,FALSE),VLOOKUP(C11,'Valeurs Règlement Campagne'!$A$4:$AB$7,17,FALSE),IF(G11=VLOOKUP(C11,'Valeurs Règlement Campagne'!$A$4:$AB$7,18,FALSE),VLOOKUP(C11,'Valeurs Règlement Campagne'!$A$4:$AB$7,18,FALSE),IF(G11=VLOOKUP(C11,'Valeurs Règlement Campagne'!$A$4:$AB$7,19,FALSE),VLOOKUP(C11,'Valeurs Règlement Campagne'!$A$4:$AB$7,19,FALSE),""))),1,0)+IF(VLOOKUP(C11,'Valeurs Règlement Campagne'!$A$4:$AB$7,19,FALSE)=IF(G11=VLOOKUP(C11,'Valeurs Règlement Campagne'!$A$4:$AB$7,17,FALSE),VLOOKUP(C11,'Valeurs Règlement Campagne'!$A$4:$AB$7,17,FALSE),IF(G11=VLOOKUP(C11,'Valeurs Règlement Campagne'!$A$4:$AB$7,18,FALSE),VLOOKUP(C11,'Valeurs Règlement Campagne'!$A$4:$AB$7,18,FALSE),IF(G11=VLOOKUP(C11,'Valeurs Règlement Campagne'!$A$4:$AB$7,19,FALSE),VLOOKUP(C11,'Valeurs Règlement Campagne'!$A$4:$AB$7,19,FALSE),""))),1,0)),"Doublon",TRUE)))," "))))," ")</f>
        <v xml:space="preserve"> </v>
      </c>
      <c r="W11" s="49" t="str" cm="1">
        <f t="array" ref="W11">IFERROR(IF(OR(C11="",C11=" ")," ",IF(NOT(ISNUMBER(H11))," ",IF(E11="Inconnues",AND(H11&gt;=P11,H11&lt;=Q11),IF(E11="Connues",IF('Valeurs Règlement Campagne'!$L$14="OUI",IF(IF(ABS(H11-VLOOKUP(C11,'Valeurs Règlement Campagne'!$A$4:$AB$7,20,FALSE))&lt;=2,VLOOKUP(C11,'Valeurs Règlement Campagne'!$A$4:$AB$7,20,FALSE),IF(ABS(H11-VLOOKUP(C11,'Valeurs Règlement Campagne'!$A$4:$AB$7,21,FALSE))&lt;=2,VLOOKUP(C11,'Valeurs Règlement Campagne'!$A$4:$AB$7,21,FALSE),IF(ABS(H11-VLOOKUP(C11,'Valeurs Règlement Campagne'!$A$4:$AB$7,22,FALSE))&lt;=2,VLOOKUP(C11,'Valeurs Règlement Campagne'!$A$4:$AB$7,22,FALSE),"")))="",FALSE,IF(COUNTIFS($C$6:C11,C11,$E$6:E11,"Connues",$H$6:H11,"&gt;="&amp;(IF(ABS(H11-VLOOKUP(C11,'Valeurs Règlement Campagne'!$A$4:$AB$7,20,FALSE))&lt;=2,VLOOKUP(C11,'Valeurs Règlement Campagne'!$A$4:$AB$7,20,FALSE),IF(ABS(H11-VLOOKUP(C11,'Valeurs Règlement Campagne'!$A$4:$AB$7,21,FALSE))&lt;=2,VLOOKUP(C11,'Valeurs Règlement Campagne'!$A$4:$AB$7,21,FALSE),IF(ABS(H11-VLOOKUP(C11,'Valeurs Règlement Campagne'!$A$4:$AB$7,22,FALSE))&lt;=2,VLOOKUP(C11,'Valeurs Règlement Campagne'!$A$4:$AB$7,22,FALSE),"")))-2),$H$6:H11,"&lt;="&amp;(IF(ABS(H11-VLOOKUP(C11,'Valeurs Règlement Campagne'!$A$4:$AB$7,20,FALSE))&lt;=2,VLOOKUP(C11,'Valeurs Règlement Campagne'!$A$4:$AB$7,20,FALSE),IF(ABS(H11-VLOOKUP(C11,'Valeurs Règlement Campagne'!$A$4:$AB$7,21,FALSE))&lt;=2,VLOOKUP(C11,'Valeurs Règlement Campagne'!$A$4:$AB$7,21,FALSE),IF(ABS(H11-VLOOKUP(C11,'Valeurs Règlement Campagne'!$A$4:$AB$7,22,FALSE))&lt;=2,VLOOKUP(C11,'Valeurs Règlement Campagne'!$A$4:$AB$7,22,FALSE),"")))+2))&gt;(IF(VLOOKUP(C11,'Valeurs Règlement Campagne'!$A$4:$AB$7,20,FALSE)=IF(ABS(H11-VLOOKUP(C11,'Valeurs Règlement Campagne'!$A$4:$AB$7,20,FALSE))&lt;=2,VLOOKUP(C11,'Valeurs Règlement Campagne'!$A$4:$AB$7,20,FALSE),IF(ABS(H11-VLOOKUP(C11,'Valeurs Règlement Campagne'!$A$4:$AB$7,21,FALSE))&lt;=2,VLOOKUP(C11,'Valeurs Règlement Campagne'!$A$4:$AB$7,21,FALSE),IF(ABS(H11-VLOOKUP(C11,'Valeurs Règlement Campagne'!$A$4:$AB$7,22,FALSE))&lt;=2,VLOOKUP(C11,'Valeurs Règlement Campagne'!$A$4:$AB$7,22,FALSE),""))),1,0)+IF(VLOOKUP(C11,'Valeurs Règlement Campagne'!$A$4:$AB$7,21,FALSE)=IF(ABS(H11-VLOOKUP(C11,'Valeurs Règlement Campagne'!$A$4:$AB$7,20,FALSE))&lt;=2,VLOOKUP(C11,'Valeurs Règlement Campagne'!$A$4:$AB$7,20,FALSE),IF(ABS(H11-VLOOKUP(C11,'Valeurs Règlement Campagne'!$A$4:$AB$7,21,FALSE))&lt;=2,VLOOKUP(C11,'Valeurs Règlement Campagne'!$A$4:$AB$7,21,FALSE),IF(ABS(H11-VLOOKUP(C11,'Valeurs Règlement Campagne'!$A$4:$AB$7,22,FALSE))&lt;=2,VLOOKUP(C11,'Valeurs Règlement Campagne'!$A$4:$AB$7,22,FALSE),""))),1,0)+IF(VLOOKUP(C11,'Valeurs Règlement Campagne'!$A$4:$AB$7,22,FALSE)=IF(ABS(H11-VLOOKUP(C11,'Valeurs Règlement Campagne'!$A$4:$AB$7,20,FALSE))&lt;=2,VLOOKUP(C11,'Valeurs Règlement Campagne'!$A$4:$AB$7,20,FALSE),IF(ABS(H11-VLOOKUP(C11,'Valeurs Règlement Campagne'!$A$4:$AB$7,21,FALSE))&lt;=2,VLOOKUP(C11,'Valeurs Règlement Campagne'!$A$4:$AB$7,21,FALSE),IF(ABS(H11-VLOOKUP(C11,'Valeurs Règlement Campagne'!$A$4:$AB$7,22,FALSE))&lt;=2,VLOOKUP(C11,'Valeurs Règlement Campagne'!$A$4:$AB$7,22,FALSE),""))),1,0)),"Doublon",TRUE)),IF(IF(H11=VLOOKUP(C11,'Valeurs Règlement Campagne'!$A$4:$AB$7,20,FALSE),VLOOKUP(C11,'Valeurs Règlement Campagne'!$A$4:$AB$7,20,FALSE),IF(H11=VLOOKUP(C11,'Valeurs Règlement Campagne'!$A$4:$AB$7,21,FALSE),VLOOKUP(C11,'Valeurs Règlement Campagne'!$A$4:$AB$7,21,FALSE),IF(H11=VLOOKUP(C11,'Valeurs Règlement Campagne'!$A$4:$AB$7,22,FALSE),VLOOKUP(C11,'Valeurs Règlement Campagne'!$A$4:$AB$7,22,FALSE),"")))="",FALSE,IF(COUNTIFS($C$6:C11,C11,$E$6:E11,"Connues",$H$6:H11,IF(H11=VLOOKUP(C11,'Valeurs Règlement Campagne'!$A$4:$AB$7,20,FALSE),VLOOKUP(C11,'Valeurs Règlement Campagne'!$A$4:$AB$7,20,FALSE),IF(H11=VLOOKUP(C11,'Valeurs Règlement Campagne'!$A$4:$AB$7,21,FALSE),VLOOKUP(C11,'Valeurs Règlement Campagne'!$A$4:$AB$7,21,FALSE),IF(H11=VLOOKUP(C11,'Valeurs Règlement Campagne'!$A$4:$AB$7,22,FALSE),VLOOKUP(C11,'Valeurs Règlement Campagne'!$A$4:$AB$7,22,FALSE),""))))&gt;(IF(VLOOKUP(C11,'Valeurs Règlement Campagne'!$A$4:$AB$7,20,FALSE)=IF(H11=VLOOKUP(C11,'Valeurs Règlement Campagne'!$A$4:$AB$7,20,FALSE),VLOOKUP(C11,'Valeurs Règlement Campagne'!$A$4:$AB$7,20,FALSE),IF(H11=VLOOKUP(C11,'Valeurs Règlement Campagne'!$A$4:$AB$7,21,FALSE),VLOOKUP(C11,'Valeurs Règlement Campagne'!$A$4:$AB$7,21,FALSE),IF(H11=VLOOKUP(C11,'Valeurs Règlement Campagne'!$A$4:$AB$7,22,FALSE),VLOOKUP(C11,'Valeurs Règlement Campagne'!$A$4:$AB$7,22,FALSE),""))),1,0)+IF(VLOOKUP(C11,'Valeurs Règlement Campagne'!$A$4:$AB$7,21,FALSE)=IF(H11=VLOOKUP(C11,'Valeurs Règlement Campagne'!$A$4:$AB$7,20,FALSE),VLOOKUP(C11,'Valeurs Règlement Campagne'!$A$4:$AB$7,20,FALSE),IF(H11=VLOOKUP(C11,'Valeurs Règlement Campagne'!$A$4:$AB$7,21,FALSE),VLOOKUP(C11,'Valeurs Règlement Campagne'!$A$4:$AB$7,21,FALSE),IF(H11=VLOOKUP(C11,'Valeurs Règlement Campagne'!$A$4:$AB$7,22,FALSE),VLOOKUP(C11,'Valeurs Règlement Campagne'!$A$4:$AB$7,22,FALSE),""))),1,0)+IF(VLOOKUP(C11,'Valeurs Règlement Campagne'!$A$4:$AB$7,22,FALSE)=IF(H11=VLOOKUP(C11,'Valeurs Règlement Campagne'!$A$4:$AB$7,20,FALSE),VLOOKUP(C11,'Valeurs Règlement Campagne'!$A$4:$AB$7,20,FALSE),IF(H11=VLOOKUP(C11,'Valeurs Règlement Campagne'!$A$4:$AB$7,21,FALSE),VLOOKUP(C11,'Valeurs Règlement Campagne'!$A$4:$AB$7,21,FALSE),IF(H11=VLOOKUP(C11,'Valeurs Règlement Campagne'!$A$4:$AB$7,22,FALSE),VLOOKUP(C11,'Valeurs Règlement Campagne'!$A$4:$AB$7,22,FALSE),""))),1,0)),"Doublon",TRUE)))," "))))," ")</f>
        <v xml:space="preserve"> </v>
      </c>
      <c r="X11" s="49" t="str" cm="1">
        <f t="array" ref="X11">IFERROR(IF(OR(C11="",C11=" ")," ",IF(NOT(ISNUMBER(I11))," ",IF(E11="Inconnues",AND(I11&gt;=P11,I11&lt;=R11),IF(E11="Connues",IF('Valeurs Règlement Campagne'!$L$14="OUI",IF(IF(ABS(I11-VLOOKUP(C11,'Valeurs Règlement Campagne'!$A$4:$AB$7,23,FALSE))&lt;=2,VLOOKUP(C11,'Valeurs Règlement Campagne'!$A$4:$AB$7,23,FALSE),IF(ABS(I11-VLOOKUP(C11,'Valeurs Règlement Campagne'!$A$4:$AB$7,24,FALSE))&lt;=2,VLOOKUP(C11,'Valeurs Règlement Campagne'!$A$4:$AB$7,24,FALSE),IF(ABS(I11-VLOOKUP(C11,'Valeurs Règlement Campagne'!$A$4:$AB$7,25,FALSE))&lt;=2,VLOOKUP(C11,'Valeurs Règlement Campagne'!$A$4:$AB$7,25,FALSE),"")))="",FALSE,IF(COUNTIFS($C$6:C11,C11,$E$6:E11,"Connues",$I$6:I11,"&gt;="&amp;(IF(ABS(I11-VLOOKUP(C11,'Valeurs Règlement Campagne'!$A$4:$AB$7,23,FALSE))&lt;=2,VLOOKUP(C11,'Valeurs Règlement Campagne'!$A$4:$AB$7,23,FALSE),IF(ABS(I11-VLOOKUP(C11,'Valeurs Règlement Campagne'!$A$4:$AB$7,24,FALSE))&lt;=2,VLOOKUP(C11,'Valeurs Règlement Campagne'!$A$4:$AB$7,24,FALSE),IF(ABS(I11-VLOOKUP(C11,'Valeurs Règlement Campagne'!$A$4:$AB$7,25,FALSE))&lt;=2,VLOOKUP(C11,'Valeurs Règlement Campagne'!$A$4:$AB$7,25,FALSE),"")))-2),$I$6:I11,"&lt;="&amp;(IF(ABS(I11-VLOOKUP(C11,'Valeurs Règlement Campagne'!$A$4:$AB$7,23,FALSE))&lt;=2,VLOOKUP(C11,'Valeurs Règlement Campagne'!$A$4:$AB$7,23,FALSE),IF(ABS(I11-VLOOKUP(C11,'Valeurs Règlement Campagne'!$A$4:$AB$7,24,FALSE))&lt;=2,VLOOKUP(C11,'Valeurs Règlement Campagne'!$A$4:$AB$7,24,FALSE),IF(ABS(I11-VLOOKUP(C11,'Valeurs Règlement Campagne'!$A$4:$AB$7,25,FALSE))&lt;=2,VLOOKUP(C11,'Valeurs Règlement Campagne'!$A$4:$AB$7,25,FALSE),"")))+2))&gt;(IF(VLOOKUP(C11,'Valeurs Règlement Campagne'!$A$4:$AB$7,23,FALSE)=IF(ABS(I11-VLOOKUP(C11,'Valeurs Règlement Campagne'!$A$4:$AB$7,23,FALSE))&lt;=2,VLOOKUP(C11,'Valeurs Règlement Campagne'!$A$4:$AB$7,23,FALSE),IF(ABS(I11-VLOOKUP(C11,'Valeurs Règlement Campagne'!$A$4:$AB$7,24,FALSE))&lt;=2,VLOOKUP(C11,'Valeurs Règlement Campagne'!$A$4:$AB$7,24,FALSE),IF(ABS(I11-VLOOKUP(C11,'Valeurs Règlement Campagne'!$A$4:$AB$7,25,FALSE))&lt;=2,VLOOKUP(C11,'Valeurs Règlement Campagne'!$A$4:$AB$7,25,FALSE),""))),1,0)+IF(VLOOKUP(C11,'Valeurs Règlement Campagne'!$A$4:$AB$7,24,FALSE)=IF(ABS(I11-VLOOKUP(C11,'Valeurs Règlement Campagne'!$A$4:$AB$7,23,FALSE))&lt;=2,VLOOKUP(C11,'Valeurs Règlement Campagne'!$A$4:$AB$7,23,FALSE),IF(ABS(I11-VLOOKUP(C11,'Valeurs Règlement Campagne'!$A$4:$AB$7,24,FALSE))&lt;=2,VLOOKUP(C11,'Valeurs Règlement Campagne'!$A$4:$AB$7,24,FALSE),IF(ABS(I11-VLOOKUP(C11,'Valeurs Règlement Campagne'!$A$4:$AB$7,25,FALSE))&lt;=2,VLOOKUP(C11,'Valeurs Règlement Campagne'!$A$4:$AB$7,25,FALSE),""))),1,0)+IF(VLOOKUP(C11,'Valeurs Règlement Campagne'!$A$4:$AB$7,25,FALSE)=IF(ABS(I11-VLOOKUP(C11,'Valeurs Règlement Campagne'!$A$4:$AB$7,23,FALSE))&lt;=2,VLOOKUP(C11,'Valeurs Règlement Campagne'!$A$4:$AB$7,23,FALSE),IF(ABS(I11-VLOOKUP(C11,'Valeurs Règlement Campagne'!$A$4:$AB$7,24,FALSE))&lt;=2,VLOOKUP(C11,'Valeurs Règlement Campagne'!$A$4:$AB$7,24,FALSE),IF(ABS(I11-VLOOKUP(C11,'Valeurs Règlement Campagne'!$A$4:$AB$7,25,FALSE))&lt;=2,VLOOKUP(C11,'Valeurs Règlement Campagne'!$A$4:$AB$7,25,FALSE),""))),1,0)),"Doublon",TRUE)),IF(IF(I11=VLOOKUP(C11,'Valeurs Règlement Campagne'!$A$4:$AB$7,23,FALSE),VLOOKUP(C11,'Valeurs Règlement Campagne'!$A$4:$AB$7,23,FALSE),IF(I11=VLOOKUP(C11,'Valeurs Règlement Campagne'!$A$4:$AB$7,24,FALSE),VLOOKUP(C11,'Valeurs Règlement Campagne'!$A$4:$AB$7,24,FALSE),IF(I11=VLOOKUP(C11,'Valeurs Règlement Campagne'!$A$4:$AB$7,25,FALSE),VLOOKUP(C11,'Valeurs Règlement Campagne'!$A$4:$AB$7,25,FALSE),"")))="",FALSE,IF(COUNTIFS($C$6:C11,C11,$E$6:E11,"Connues",$I$6:I11,IF(I11=VLOOKUP(C11,'Valeurs Règlement Campagne'!$A$4:$AB$7,23,FALSE),VLOOKUP(C11,'Valeurs Règlement Campagne'!$A$4:$AB$7,23,FALSE),IF(I11=VLOOKUP(C11,'Valeurs Règlement Campagne'!$A$4:$AB$7,24,FALSE),VLOOKUP(C11,'Valeurs Règlement Campagne'!$A$4:$AB$7,24,FALSE),IF(I11=VLOOKUP(C11,'Valeurs Règlement Campagne'!$A$4:$AB$7,25,FALSE),VLOOKUP(C11,'Valeurs Règlement Campagne'!$A$4:$AB$7,25,FALSE),""))))&gt;(IF(VLOOKUP(C11,'Valeurs Règlement Campagne'!$A$4:$AB$7,23,FALSE)=IF(I11=VLOOKUP(C11,'Valeurs Règlement Campagne'!$A$4:$AB$7,23,FALSE),VLOOKUP(C11,'Valeurs Règlement Campagne'!$A$4:$AB$7,23,FALSE),IF(I11=VLOOKUP(C11,'Valeurs Règlement Campagne'!$A$4:$AB$7,24,FALSE),VLOOKUP(C11,'Valeurs Règlement Campagne'!$A$4:$AB$7,24,FALSE),IF(I11=VLOOKUP(C11,'Valeurs Règlement Campagne'!$A$4:$AB$7,25,FALSE),VLOOKUP(C11,'Valeurs Règlement Campagne'!$A$4:$AB$7,25,FALSE),""))),1,0)+IF(VLOOKUP(C11,'Valeurs Règlement Campagne'!$A$4:$AB$7,24,FALSE)=IF(I11=VLOOKUP(C11,'Valeurs Règlement Campagne'!$A$4:$AB$7,23,FALSE),VLOOKUP(C11,'Valeurs Règlement Campagne'!$A$4:$AB$7,23,FALSE),IF(I11=VLOOKUP(C11,'Valeurs Règlement Campagne'!$A$4:$AB$7,24,FALSE),VLOOKUP(C11,'Valeurs Règlement Campagne'!$A$4:$AB$7,24,FALSE),IF(I11=VLOOKUP(C11,'Valeurs Règlement Campagne'!$A$4:$AB$7,25,FALSE),VLOOKUP(C11,'Valeurs Règlement Campagne'!$A$4:$AB$7,25,FALSE),""))),1,0)+IF(VLOOKUP(C11,'Valeurs Règlement Campagne'!$A$4:$AB$7,25,FALSE)=IF(I11=VLOOKUP(C11,'Valeurs Règlement Campagne'!$A$4:$AB$7,23,FALSE),VLOOKUP(C11,'Valeurs Règlement Campagne'!$A$4:$AB$7,23,FALSE),IF(I11=VLOOKUP(C11,'Valeurs Règlement Campagne'!$A$4:$AB$7,24,FALSE),VLOOKUP(C11,'Valeurs Règlement Campagne'!$A$4:$AB$7,24,FALSE),IF(I11=VLOOKUP(C11,'Valeurs Règlement Campagne'!$A$4:$AB$7,25,FALSE),VLOOKUP(C11,'Valeurs Règlement Campagne'!$A$4:$AB$7,25,FALSE),""))),1,0)),"Doublon",TRUE)))," "))))," ")</f>
        <v xml:space="preserve"> </v>
      </c>
      <c r="Y11" s="142" t="str" cm="1">
        <f t="array" ref="Y11">IFERROR(IF(OR(C11="",C11=" ")," ",IF(NOT(ISNUMBER(J11))," ",IF(E11="Inconnues",AND(J11&gt;=S11,J11&lt;=T11),IF(E11="Connues",IF('Valeurs Règlement Campagne'!$L$14="OUI",IF(IF(ABS(J11-VLOOKUP(C11,'Valeurs Règlement Campagne'!$A$4:$AB$7,26,FALSE))&lt;=2,VLOOKUP(C11,'Valeurs Règlement Campagne'!$A$4:$AB$7,26,FALSE),IF(ABS(J11-VLOOKUP(C11,'Valeurs Règlement Campagne'!$A$4:$AB$7,27,FALSE))&lt;=2,VLOOKUP(C11,'Valeurs Règlement Campagne'!$A$4:$AB$7,27,FALSE),IF(ABS(J11-VLOOKUP(C11,'Valeurs Règlement Campagne'!$A$4:$AB$7,28,FALSE))&lt;=2,VLOOKUP(C11,'Valeurs Règlement Campagne'!$A$4:$AB$7,28,FALSE),"")))="",FALSE,IF(COUNTIFS($C$6:C11,C11,$E$6:E11,"Connues",$J$6:J11,"&gt;="&amp;(IF(ABS(J11-VLOOKUP(C11,'Valeurs Règlement Campagne'!$A$4:$AB$7,26,FALSE))&lt;=2,VLOOKUP(C11,'Valeurs Règlement Campagne'!$A$4:$AB$7,26,FALSE),IF(ABS(J11-VLOOKUP(C11,'Valeurs Règlement Campagne'!$A$4:$AB$7,27,FALSE))&lt;=2,VLOOKUP(C11,'Valeurs Règlement Campagne'!$A$4:$AB$7,27,FALSE),IF(ABS(J11-VLOOKUP(C11,'Valeurs Règlement Campagne'!$A$4:$AB$7,28,FALSE))&lt;=2,VLOOKUP(C11,'Valeurs Règlement Campagne'!$A$4:$AB$7,28,FALSE),"")))-2),$J$6:J11,"&lt;="&amp;(IF(ABS(J11-VLOOKUP(C11,'Valeurs Règlement Campagne'!$A$4:$AB$7,26,FALSE))&lt;=2,VLOOKUP(C11,'Valeurs Règlement Campagne'!$A$4:$AB$7,26,FALSE),IF(ABS(J11-VLOOKUP(C11,'Valeurs Règlement Campagne'!$A$4:$AB$7,27,FALSE))&lt;=2,VLOOKUP(C11,'Valeurs Règlement Campagne'!$A$4:$AB$7,27,FALSE),IF(ABS(J11-VLOOKUP(C11,'Valeurs Règlement Campagne'!$A$4:$AB$7,28,FALSE))&lt;=2,VLOOKUP(C11,'Valeurs Règlement Campagne'!$A$4:$AB$7,28,FALSE),"")))+2))&gt;(IF(VLOOKUP(C11,'Valeurs Règlement Campagne'!$A$4:$AB$7,26,FALSE)=IF(ABS(J11-VLOOKUP(C11,'Valeurs Règlement Campagne'!$A$4:$AB$7,26,FALSE))&lt;=2,VLOOKUP(C11,'Valeurs Règlement Campagne'!$A$4:$AB$7,26,FALSE),IF(ABS(J11-VLOOKUP(C11,'Valeurs Règlement Campagne'!$A$4:$AB$7,27,FALSE))&lt;=2,VLOOKUP(C11,'Valeurs Règlement Campagne'!$A$4:$AB$7,27,FALSE),IF(ABS(J11-VLOOKUP(C11,'Valeurs Règlement Campagne'!$A$4:$AB$7,28,FALSE))&lt;=2,VLOOKUP(C11,'Valeurs Règlement Campagne'!$A$4:$AB$7,28,FALSE),""))),1,0)+IF(VLOOKUP(C11,'Valeurs Règlement Campagne'!$A$4:$AB$7,27,FALSE)=IF(ABS(J11-VLOOKUP(C11,'Valeurs Règlement Campagne'!$A$4:$AB$7,26,FALSE))&lt;=2,VLOOKUP(C11,'Valeurs Règlement Campagne'!$A$4:$AB$7,26,FALSE),IF(ABS(J11-VLOOKUP(C11,'Valeurs Règlement Campagne'!$A$4:$AB$7,27,FALSE))&lt;=2,VLOOKUP(C11,'Valeurs Règlement Campagne'!$A$4:$AB$7,27,FALSE),IF(ABS(J11-VLOOKUP(C11,'Valeurs Règlement Campagne'!$A$4:$AB$7,28,FALSE))&lt;=2,VLOOKUP(C11,'Valeurs Règlement Campagne'!$A$4:$AB$7,28,FALSE),""))),1,0)+IF(VLOOKUP(C11,'Valeurs Règlement Campagne'!$A$4:$AB$7,28,FALSE)=IF(ABS(J11-VLOOKUP(C11,'Valeurs Règlement Campagne'!$A$4:$AB$7,26,FALSE))&lt;=2,VLOOKUP(C11,'Valeurs Règlement Campagne'!$A$4:$AB$7,26,FALSE),IF(ABS(J11-VLOOKUP(C11,'Valeurs Règlement Campagne'!$A$4:$AB$7,27,FALSE))&lt;=2,VLOOKUP(C11,'Valeurs Règlement Campagne'!$A$4:$AB$7,27,FALSE),IF(ABS(J11-VLOOKUP(C11,'Valeurs Règlement Campagne'!$A$4:$AB$7,28,FALSE))&lt;=2,VLOOKUP(C11,'Valeurs Règlement Campagne'!$A$4:$AB$7,28,FALSE),""))),1,0)),"Doublon",TRUE)),IF(IF(J11=VLOOKUP(C11,'Valeurs Règlement Campagne'!$A$4:$AB$7,26,FALSE),VLOOKUP(C11,'Valeurs Règlement Campagne'!$A$4:$AB$7,26,FALSE),IF(J11=VLOOKUP(C11,'Valeurs Règlement Campagne'!$A$4:$AB$7,27,FALSE),VLOOKUP(C11,'Valeurs Règlement Campagne'!$A$4:$AB$7,27,FALSE),IF(J11=VLOOKUP(C11,'Valeurs Règlement Campagne'!$A$4:$AB$7,28,FALSE),VLOOKUP(C11,'Valeurs Règlement Campagne'!$A$4:$AB$7,28,FALSE),"")))="",FALSE,IF(COUNTIFS($C$6:C11,C11,$E$6:E11,"Connues",$J$6:J11,IF(J11=VLOOKUP(C11,'Valeurs Règlement Campagne'!$A$4:$AB$7,26,FALSE),VLOOKUP(C11,'Valeurs Règlement Campagne'!$A$4:$AB$7,26,FALSE),IF(J11=VLOOKUP(C11,'Valeurs Règlement Campagne'!$A$4:$AB$7,27,FALSE),VLOOKUP(C11,'Valeurs Règlement Campagne'!$A$4:$AB$7,27,FALSE),IF(J11=VLOOKUP(C11,'Valeurs Règlement Campagne'!$A$4:$AB$7,28,FALSE),VLOOKUP(C11,'Valeurs Règlement Campagne'!$A$4:$AB$7,28,FALSE),""))))&gt;(IF(VLOOKUP(C11,'Valeurs Règlement Campagne'!$A$4:$AB$7,26,FALSE)=IF(J11=VLOOKUP(C11,'Valeurs Règlement Campagne'!$A$4:$AB$7,26,FALSE),VLOOKUP(C11,'Valeurs Règlement Campagne'!$A$4:$AB$7,26,FALSE),IF(J11=VLOOKUP(C11,'Valeurs Règlement Campagne'!$A$4:$AB$7,27,FALSE),VLOOKUP(C11,'Valeurs Règlement Campagne'!$A$4:$AB$7,27,FALSE),IF(J11=VLOOKUP(C11,'Valeurs Règlement Campagne'!$A$4:$AB$7,28,FALSE),VLOOKUP(C11,'Valeurs Règlement Campagne'!$A$4:$AB$7,28,FALSE),""))),1,0)+IF(VLOOKUP(C11,'Valeurs Règlement Campagne'!$A$4:$AB$7,27,FALSE)=IF(J11=VLOOKUP(C11,'Valeurs Règlement Campagne'!$A$4:$AB$7,26,FALSE),VLOOKUP(C11,'Valeurs Règlement Campagne'!$A$4:$AB$7,26,FALSE),IF(J11=VLOOKUP(C11,'Valeurs Règlement Campagne'!$A$4:$AB$7,27,FALSE),VLOOKUP(C11,'Valeurs Règlement Campagne'!$A$4:$AB$7,27,FALSE),IF(J11=VLOOKUP(C11,'Valeurs Règlement Campagne'!$A$4:$AB$7,28,FALSE),VLOOKUP(C11,'Valeurs Règlement Campagne'!$A$4:$AB$7,28,FALSE),""))),1,0)+IF(VLOOKUP(C11,'Valeurs Règlement Campagne'!$A$4:$AB$7,28,FALSE)=IF(J11=VLOOKUP(C11,'Valeurs Règlement Campagne'!$A$4:$AB$7,26,FALSE),VLOOKUP(C11,'Valeurs Règlement Campagne'!$A$4:$AB$7,26,FALSE),IF(J11=VLOOKUP(C11,'Valeurs Règlement Campagne'!$A$4:$AB$7,27,FALSE),VLOOKUP(C11,'Valeurs Règlement Campagne'!$A$4:$AB$7,27,FALSE),IF(J11=VLOOKUP(C11,'Valeurs Règlement Campagne'!$A$4:$AB$7,28,FALSE),VLOOKUP(C11,'Valeurs Règlement Campagne'!$A$4:$AB$7,28,FALSE),""))),1,0)),"Doublon",TRUE)))," "))))," ")</f>
        <v xml:space="preserve"> </v>
      </c>
      <c r="Z11" s="253" t="str">
        <f t="shared" si="3"/>
        <v xml:space="preserve"> </v>
      </c>
      <c r="AA11" s="254"/>
      <c r="AB11" s="254" t="str">
        <f t="shared" si="0"/>
        <v xml:space="preserve"> </v>
      </c>
      <c r="AC11" s="254"/>
      <c r="AD11" s="254" t="str">
        <f t="shared" si="1"/>
        <v xml:space="preserve"> </v>
      </c>
      <c r="AE11" s="254"/>
      <c r="AF11" s="254" t="str">
        <f t="shared" si="4"/>
        <v xml:space="preserve"> </v>
      </c>
      <c r="AG11" s="299"/>
      <c r="AH11" s="50" t="str">
        <f t="shared" si="2"/>
        <v/>
      </c>
      <c r="AI11" s="39">
        <f>IFERROR(IF(OR(C11="",C11=" ",NOT(ISNUMBER(F11))),0,IF(E11="Inconnues",IF(AND(F11&gt;=L11,F11&lt;=M11),0,1),IF(E11="Connues",IF('Valeurs Règlement Campagne'!$L$14="OUI",IF(IF(ABS(F11-VLOOKUP(C11,'Valeurs Règlement Campagne'!$A$4:$AB$7,14,FALSE))&lt;=2,VLOOKUP(C11,'Valeurs Règlement Campagne'!$A$4:$AB$7,14,FALSE),IF(ABS(F11-VLOOKUP(C11,'Valeurs Règlement Campagne'!$A$4:$AB$7,15,FALSE))&lt;=2,VLOOKUP(C11,'Valeurs Règlement Campagne'!$A$4:$AB$7,15,FALSE),IF(ABS(F11-VLOOKUP(C11,'Valeurs Règlement Campagne'!$A$4:$AB$7,16,FALSE))&lt;=2,VLOOKUP(C11,'Valeurs Règlement Campagne'!$A$4:$AB$7,16,FALSE),"")))="",1,IF(COUNTIFS($C$6:C11,C11,$E$6:E11,"Connues",$F$6:F11,"&gt;="&amp;(IF(ABS(F11-VLOOKUP(C11,'Valeurs Règlement Campagne'!$A$4:$AB$7,14,FALSE))&lt;=2,VLOOKUP(C11,'Valeurs Règlement Campagne'!$A$4:$AB$7,14,FALSE),IF(ABS(F11-VLOOKUP(C11,'Valeurs Règlement Campagne'!$A$4:$AB$7,15,FALSE))&lt;=2,VLOOKUP(C11,'Valeurs Règlement Campagne'!$A$4:$AB$7,15,FALSE),IF(ABS(F11-VLOOKUP(C11,'Valeurs Règlement Campagne'!$A$4:$AB$7,16,FALSE))&lt;=2,VLOOKUP(C11,'Valeurs Règlement Campagne'!$A$4:$AB$7,16,FALSE),"")))-2),$F$6:F11,"&lt;="&amp;(IF(ABS(F11-VLOOKUP(C11,'Valeurs Règlement Campagne'!$A$4:$AB$7,14,FALSE))&lt;=2,VLOOKUP(C11,'Valeurs Règlement Campagne'!$A$4:$AB$7,14,FALSE),IF(ABS(F11-VLOOKUP(C11,'Valeurs Règlement Campagne'!$A$4:$AB$7,15,FALSE))&lt;=2,VLOOKUP(C11,'Valeurs Règlement Campagne'!$A$4:$AB$7,15,FALSE),IF(ABS(F11-VLOOKUP(C11,'Valeurs Règlement Campagne'!$A$4:$AB$7,16,FALSE))&lt;=2,VLOOKUP(C11,'Valeurs Règlement Campagne'!$A$4:$AB$7,16,FALSE),"")))+2))&gt;(IF(VLOOKUP(C11,'Valeurs Règlement Campagne'!$A$4:$AB$7,14,FALSE)=IF(ABS(F11-VLOOKUP(C11,'Valeurs Règlement Campagne'!$A$4:$AB$7,14,FALSE))&lt;=2,VLOOKUP(C11,'Valeurs Règlement Campagne'!$A$4:$AB$7,14,FALSE),IF(ABS(F11-VLOOKUP(C11,'Valeurs Règlement Campagne'!$A$4:$AB$7,15,FALSE))&lt;=2,VLOOKUP(C11,'Valeurs Règlement Campagne'!$A$4:$AB$7,15,FALSE),IF(ABS(F11-VLOOKUP(C11,'Valeurs Règlement Campagne'!$A$4:$AB$7,16,FALSE))&lt;=2,VLOOKUP(C11,'Valeurs Règlement Campagne'!$A$4:$AB$7,16,FALSE),""))),1,0)+IF(VLOOKUP(C11,'Valeurs Règlement Campagne'!$A$4:$AB$7,15,FALSE)=IF(ABS(F11-VLOOKUP(C11,'Valeurs Règlement Campagne'!$A$4:$AB$7,14,FALSE))&lt;=2,VLOOKUP(C11,'Valeurs Règlement Campagne'!$A$4:$AB$7,14,FALSE),IF(ABS(F11-VLOOKUP(C11,'Valeurs Règlement Campagne'!$A$4:$AB$7,15,FALSE))&lt;=2,VLOOKUP(C11,'Valeurs Règlement Campagne'!$A$4:$AB$7,15,FALSE),IF(ABS(F11-VLOOKUP(C11,'Valeurs Règlement Campagne'!$A$4:$AB$7,16,FALSE))&lt;=2,VLOOKUP(C11,'Valeurs Règlement Campagne'!$A$4:$AB$7,16,FALSE),""))),1,0)+IF(VLOOKUP(C11,'Valeurs Règlement Campagne'!$A$4:$AB$7,16,FALSE)=IF(ABS(F11-VLOOKUP(C11,'Valeurs Règlement Campagne'!$A$4:$AB$7,14,FALSE))&lt;=2,VLOOKUP(C11,'Valeurs Règlement Campagne'!$A$4:$AB$7,14,FALSE),IF(ABS(F11-VLOOKUP(C11,'Valeurs Règlement Campagne'!$A$4:$AB$7,15,FALSE))&lt;=2,VLOOKUP(C11,'Valeurs Règlement Campagne'!$A$4:$AB$7,15,FALSE),IF(ABS(F11-VLOOKUP(C11,'Valeurs Règlement Campagne'!$A$4:$AB$7,16,FALSE))&lt;=2,VLOOKUP(C11,'Valeurs Règlement Campagne'!$A$4:$AB$7,16,FALSE),""))),1,0)),1,0)),IF(IF(F11=VLOOKUP(C11,'Valeurs Règlement Campagne'!$A$4:$AB$7,14,FALSE),VLOOKUP(C11,'Valeurs Règlement Campagne'!$A$4:$AB$7,14,FALSE),IF(F11=VLOOKUP(C11,'Valeurs Règlement Campagne'!$A$4:$AB$7,15,FALSE),VLOOKUP(C11,'Valeurs Règlement Campagne'!$A$4:$AB$7,15,FALSE),IF(F11=VLOOKUP(C11,'Valeurs Règlement Campagne'!$A$4:$AB$7,16,FALSE),VLOOKUP(C11,'Valeurs Règlement Campagne'!$A$4:$AB$7,16,FALSE),"")))="",1,IF(COUNTIFS($C$6:C11,C11,$E$6:E11,"Connues",$F$6:F11,IF(F11=VLOOKUP(C11,'Valeurs Règlement Campagne'!$A$4:$AB$7,14,FALSE),VLOOKUP(C11,'Valeurs Règlement Campagne'!$A$4:$AB$7,14,FALSE),IF(F11=VLOOKUP(C11,'Valeurs Règlement Campagne'!$A$4:$AB$7,15,FALSE),VLOOKUP(C11,'Valeurs Règlement Campagne'!$A$4:$AB$7,15,FALSE),IF(F11=VLOOKUP(C11,'Valeurs Règlement Campagne'!$A$4:$AB$7,16,FALSE),VLOOKUP(C11,'Valeurs Règlement Campagne'!$A$4:$AB$7,16,FALSE),""))))&gt;(IF(VLOOKUP(C11,'Valeurs Règlement Campagne'!$A$4:$AB$7,14,FALSE)=IF(F11=VLOOKUP(C11,'Valeurs Règlement Campagne'!$A$4:$AB$7,14,FALSE),VLOOKUP(C11,'Valeurs Règlement Campagne'!$A$4:$AB$7,14,FALSE),IF(F11=VLOOKUP(C11,'Valeurs Règlement Campagne'!$A$4:$AB$7,15,FALSE),VLOOKUP(C11,'Valeurs Règlement Campagne'!$A$4:$AB$7,15,FALSE),IF(F11=VLOOKUP(C11,'Valeurs Règlement Campagne'!$A$4:$AB$7,16,FALSE),VLOOKUP(C11,'Valeurs Règlement Campagne'!$A$4:$AB$7,16,FALSE),""))),1,0)+IF(VLOOKUP(C11,'Valeurs Règlement Campagne'!$A$4:$AB$7,15,FALSE)=IF(F11=VLOOKUP(C11,'Valeurs Règlement Campagne'!$A$4:$AB$7,14,FALSE),VLOOKUP(C11,'Valeurs Règlement Campagne'!$A$4:$AB$7,14,FALSE),IF(F11=VLOOKUP(C11,'Valeurs Règlement Campagne'!$A$4:$AB$7,15,FALSE),VLOOKUP(C11,'Valeurs Règlement Campagne'!$A$4:$AB$7,15,FALSE),IF(F11=VLOOKUP(C11,'Valeurs Règlement Campagne'!$A$4:$AB$7,16,FALSE),VLOOKUP(C11,'Valeurs Règlement Campagne'!$A$4:$AB$7,16,FALSE),""))),1,0)+IF(VLOOKUP(C11,'Valeurs Règlement Campagne'!$A$4:$AB$7,16,FALSE)=IF(F11=VLOOKUP(C11,'Valeurs Règlement Campagne'!$A$4:$AB$7,14,FALSE),VLOOKUP(C11,'Valeurs Règlement Campagne'!$A$4:$AB$7,14,FALSE),IF(F11=VLOOKUP(C11,'Valeurs Règlement Campagne'!$A$4:$AB$7,15,FALSE),VLOOKUP(C11,'Valeurs Règlement Campagne'!$A$4:$AB$7,15,FALSE),IF(F11=VLOOKUP(C11,'Valeurs Règlement Campagne'!$A$4:$AB$7,16,FALSE),VLOOKUP(C11,'Valeurs Règlement Campagne'!$A$4:$AB$7,16,FALSE),""))),1,0)),1,0))),0))),0)</f>
        <v>0</v>
      </c>
      <c r="AJ11" s="39">
        <f>IFERROR(IF(OR(C11="",C11=" ",NOT(ISNUMBER(G11))),0,IF(E11="Inconnues",IF(AND(G11&gt;=N11,G11&lt;=O11),0,1),IF(E11="Connues",IF('Valeurs Règlement Campagne'!$L$14="OUI",IF(IF(ABS(G11-VLOOKUP(C11,'Valeurs Règlement Campagne'!$A$4:$AB$7,17,FALSE))&lt;=2,VLOOKUP(C11,'Valeurs Règlement Campagne'!$A$4:$AB$7,17,FALSE),IF(ABS(G11-VLOOKUP(C11,'Valeurs Règlement Campagne'!$A$4:$AB$7,18,FALSE))&lt;=2,VLOOKUP(C11,'Valeurs Règlement Campagne'!$A$4:$AB$7,18,FALSE),IF(ABS(G11-VLOOKUP(C11,'Valeurs Règlement Campagne'!$A$4:$AB$7,19,FALSE))&lt;=2,VLOOKUP(C11,'Valeurs Règlement Campagne'!$A$4:$AB$7,19,FALSE),"")))="",1,IF(COUNTIFS($C$6:C11,C11,$E$6:E11,"Connues",$G$6:G11,"&gt;="&amp;(IF(ABS(G11-VLOOKUP(C11,'Valeurs Règlement Campagne'!$A$4:$AB$7,17,FALSE))&lt;=2,VLOOKUP(C11,'Valeurs Règlement Campagne'!$A$4:$AB$7,17,FALSE),IF(ABS(G11-VLOOKUP(C11,'Valeurs Règlement Campagne'!$A$4:$AB$7,18,FALSE))&lt;=2,VLOOKUP(C11,'Valeurs Règlement Campagne'!$A$4:$AB$7,18,FALSE),IF(ABS(G11-VLOOKUP(C11,'Valeurs Règlement Campagne'!$A$4:$AB$7,19,FALSE))&lt;=2,VLOOKUP(C11,'Valeurs Règlement Campagne'!$A$4:$AB$7,19,FALSE),"")))-2),$G$6:G11,"&lt;="&amp;(IF(ABS(G11-VLOOKUP(C11,'Valeurs Règlement Campagne'!$A$4:$AB$7,17,FALSE))&lt;=2,VLOOKUP(C11,'Valeurs Règlement Campagne'!$A$4:$AB$7,17,FALSE),IF(ABS(G11-VLOOKUP(C11,'Valeurs Règlement Campagne'!$A$4:$AB$7,18,FALSE))&lt;=2,VLOOKUP(C11,'Valeurs Règlement Campagne'!$A$4:$AB$7,18,FALSE),IF(ABS(G11-VLOOKUP(C11,'Valeurs Règlement Campagne'!$A$4:$AB$7,19,FALSE))&lt;=2,VLOOKUP(C11,'Valeurs Règlement Campagne'!$A$4:$AB$7,19,FALSE),"")))+2))&gt;(IF(VLOOKUP(C11,'Valeurs Règlement Campagne'!$A$4:$AB$7,17,FALSE)=IF(ABS(G11-VLOOKUP(C11,'Valeurs Règlement Campagne'!$A$4:$AB$7,17,FALSE))&lt;=2,VLOOKUP(C11,'Valeurs Règlement Campagne'!$A$4:$AB$7,17,FALSE),IF(ABS(G11-VLOOKUP(C11,'Valeurs Règlement Campagne'!$A$4:$AB$7,18,FALSE))&lt;=2,VLOOKUP(C11,'Valeurs Règlement Campagne'!$A$4:$AB$7,18,FALSE),IF(ABS(G11-VLOOKUP(C11,'Valeurs Règlement Campagne'!$A$4:$AB$7,19,FALSE))&lt;=2,VLOOKUP(C11,'Valeurs Règlement Campagne'!$A$4:$AB$7,19,FALSE),""))),1,0)+IF(VLOOKUP(C11,'Valeurs Règlement Campagne'!$A$4:$AB$7,18,FALSE)=IF(ABS(G11-VLOOKUP(C11,'Valeurs Règlement Campagne'!$A$4:$AB$7,17,FALSE))&lt;=2,VLOOKUP(C11,'Valeurs Règlement Campagne'!$A$4:$AB$7,17,FALSE),IF(ABS(G11-VLOOKUP(C11,'Valeurs Règlement Campagne'!$A$4:$AB$7,18,FALSE))&lt;=2,VLOOKUP(C11,'Valeurs Règlement Campagne'!$A$4:$AB$7,18,FALSE),IF(ABS(G11-VLOOKUP(C11,'Valeurs Règlement Campagne'!$A$4:$AB$7,19,FALSE))&lt;=2,VLOOKUP(C11,'Valeurs Règlement Campagne'!$A$4:$AB$7,19,FALSE),""))),1,0)+IF(VLOOKUP(C11,'Valeurs Règlement Campagne'!$A$4:$AB$7,19,FALSE)=IF(ABS(G11-VLOOKUP(C11,'Valeurs Règlement Campagne'!$A$4:$AB$7,17,FALSE))&lt;=2,VLOOKUP(C11,'Valeurs Règlement Campagne'!$A$4:$AB$7,17,FALSE),IF(ABS(G11-VLOOKUP(C11,'Valeurs Règlement Campagne'!$A$4:$AB$7,18,FALSE))&lt;=2,VLOOKUP(C11,'Valeurs Règlement Campagne'!$A$4:$AB$7,18,FALSE),IF(ABS(G11-VLOOKUP(C11,'Valeurs Règlement Campagne'!$A$4:$AB$7,19,FALSE))&lt;=2,VLOOKUP(C11,'Valeurs Règlement Campagne'!$A$4:$AB$7,19,FALSE),""))),1,0)),1,0)),IF(IF(G11=VLOOKUP(C11,'Valeurs Règlement Campagne'!$A$4:$AB$7,17,FALSE),VLOOKUP(C11,'Valeurs Règlement Campagne'!$A$4:$AB$7,17,FALSE),IF(G11=VLOOKUP(C11,'Valeurs Règlement Campagne'!$A$4:$AB$7,18,FALSE),VLOOKUP(C11,'Valeurs Règlement Campagne'!$A$4:$AB$7,18,FALSE),IF(G11=VLOOKUP(C11,'Valeurs Règlement Campagne'!$A$4:$AB$7,19,FALSE),VLOOKUP(C11,'Valeurs Règlement Campagne'!$A$4:$AB$7,19,FALSE),"")))="",1,IF(COUNTIFS($C$6:C11,C11,$E$6:E11,"Connues",$G$6:G11,IF(G11=VLOOKUP(C11,'Valeurs Règlement Campagne'!$A$4:$AB$7,17,FALSE),VLOOKUP(C11,'Valeurs Règlement Campagne'!$A$4:$AB$7,17,FALSE),IF(G11=VLOOKUP(C11,'Valeurs Règlement Campagne'!$A$4:$AB$7,18,FALSE),VLOOKUP(C11,'Valeurs Règlement Campagne'!$A$4:$AB$7,18,FALSE),IF(G11=VLOOKUP(C11,'Valeurs Règlement Campagne'!$A$4:$AB$7,19,FALSE),VLOOKUP(C11,'Valeurs Règlement Campagne'!$A$4:$AB$7,19,FALSE),""))))&gt;(IF(VLOOKUP(C11,'Valeurs Règlement Campagne'!$A$4:$AB$7,17,FALSE)=IF(G11=VLOOKUP(C11,'Valeurs Règlement Campagne'!$A$4:$AB$7,17,FALSE),VLOOKUP(C11,'Valeurs Règlement Campagne'!$A$4:$AB$7,17,FALSE),IF(G11=VLOOKUP(C11,'Valeurs Règlement Campagne'!$A$4:$AB$7,18,FALSE),VLOOKUP(C11,'Valeurs Règlement Campagne'!$A$4:$AB$7,18,FALSE),IF(G11=VLOOKUP(C11,'Valeurs Règlement Campagne'!$A$4:$AB$7,19,FALSE),VLOOKUP(C11,'Valeurs Règlement Campagne'!$A$4:$AB$7,19,FALSE),""))),1,0)+IF(VLOOKUP(C11,'Valeurs Règlement Campagne'!$A$4:$AB$7,18,FALSE)=IF(G11=VLOOKUP(C11,'Valeurs Règlement Campagne'!$A$4:$AB$7,17,FALSE),VLOOKUP(C11,'Valeurs Règlement Campagne'!$A$4:$AB$7,17,FALSE),IF(G11=VLOOKUP(C11,'Valeurs Règlement Campagne'!$A$4:$AB$7,18,FALSE),VLOOKUP(C11,'Valeurs Règlement Campagne'!$A$4:$AB$7,18,FALSE),IF(G11=VLOOKUP(C11,'Valeurs Règlement Campagne'!$A$4:$AB$7,19,FALSE),VLOOKUP(C11,'Valeurs Règlement Campagne'!$A$4:$AB$7,19,FALSE),""))),1,0)+IF(VLOOKUP(C11,'Valeurs Règlement Campagne'!$A$4:$AB$7,19,FALSE)=IF(G11=VLOOKUP(C11,'Valeurs Règlement Campagne'!$A$4:$AB$7,17,FALSE),VLOOKUP(C11,'Valeurs Règlement Campagne'!$A$4:$AB$7,17,FALSE),IF(G11=VLOOKUP(C11,'Valeurs Règlement Campagne'!$A$4:$AB$7,18,FALSE),VLOOKUP(C11,'Valeurs Règlement Campagne'!$A$4:$AB$7,18,FALSE),IF(G11=VLOOKUP(C11,'Valeurs Règlement Campagne'!$A$4:$AB$7,19,FALSE),VLOOKUP(C11,'Valeurs Règlement Campagne'!$A$4:$AB$7,19,FALSE),""))),1,0)),1,0))),0))),0)</f>
        <v>0</v>
      </c>
      <c r="AK11" s="39">
        <f>IFERROR(IF(OR(C11="",C11=" ",NOT(ISNUMBER(H11))),0,IF(E11="Inconnues",IF(AND(H11&gt;=P11,H11&lt;=Q11),0,1),IF(E11="Connues",IF('Valeurs Règlement Campagne'!$L$14="OUI",IF(IF(ABS(H11-VLOOKUP(C11,'Valeurs Règlement Campagne'!$A$4:$AB$7,20,FALSE))&lt;=2,VLOOKUP(C11,'Valeurs Règlement Campagne'!$A$4:$AB$7,20,FALSE),IF(ABS(H11-VLOOKUP(C11,'Valeurs Règlement Campagne'!$A$4:$AB$7,21,FALSE))&lt;=2,VLOOKUP(C11,'Valeurs Règlement Campagne'!$A$4:$AB$7,21,FALSE),IF(ABS(H11-VLOOKUP(C11,'Valeurs Règlement Campagne'!$A$4:$AB$7,22,FALSE))&lt;=2,VLOOKUP(C11,'Valeurs Règlement Campagne'!$A$4:$AB$7,22,FALSE),"")))="",1,IF(COUNTIFS($C$6:C11,C11,$E$6:E11,"Connues",$H$6:H11,"&gt;="&amp;(IF(ABS(H11-VLOOKUP(C11,'Valeurs Règlement Campagne'!$A$4:$AB$7,20,FALSE))&lt;=2,VLOOKUP(C11,'Valeurs Règlement Campagne'!$A$4:$AB$7,20,FALSE),IF(ABS(H11-VLOOKUP(C11,'Valeurs Règlement Campagne'!$A$4:$AB$7,21,FALSE))&lt;=2,VLOOKUP(C11,'Valeurs Règlement Campagne'!$A$4:$AB$7,21,FALSE),IF(ABS(H11-VLOOKUP(C11,'Valeurs Règlement Campagne'!$A$4:$AB$7,22,FALSE))&lt;=2,VLOOKUP(C11,'Valeurs Règlement Campagne'!$A$4:$AB$7,22,FALSE),"")))-2),$H$6:H11,"&lt;="&amp;(IF(ABS(H11-VLOOKUP(C11,'Valeurs Règlement Campagne'!$A$4:$AB$7,20,FALSE))&lt;=2,VLOOKUP(C11,'Valeurs Règlement Campagne'!$A$4:$AB$7,20,FALSE),IF(ABS(H11-VLOOKUP(C11,'Valeurs Règlement Campagne'!$A$4:$AB$7,21,FALSE))&lt;=2,VLOOKUP(C11,'Valeurs Règlement Campagne'!$A$4:$AB$7,21,FALSE),IF(ABS(H11-VLOOKUP(C11,'Valeurs Règlement Campagne'!$A$4:$AB$7,22,FALSE))&lt;=2,VLOOKUP(C11,'Valeurs Règlement Campagne'!$A$4:$AB$7,22,FALSE),"")))+2))&gt;(IF(VLOOKUP(C11,'Valeurs Règlement Campagne'!$A$4:$AB$7,20,FALSE)=IF(ABS(H11-VLOOKUP(C11,'Valeurs Règlement Campagne'!$A$4:$AB$7,20,FALSE))&lt;=2,VLOOKUP(C11,'Valeurs Règlement Campagne'!$A$4:$AB$7,20,FALSE),IF(ABS(H11-VLOOKUP(C11,'Valeurs Règlement Campagne'!$A$4:$AB$7,21,FALSE))&lt;=2,VLOOKUP(C11,'Valeurs Règlement Campagne'!$A$4:$AB$7,21,FALSE),IF(ABS(H11-VLOOKUP(C11,'Valeurs Règlement Campagne'!$A$4:$AB$7,22,FALSE))&lt;=2,VLOOKUP(C11,'Valeurs Règlement Campagne'!$A$4:$AB$7,22,FALSE),""))),1,0)+IF(VLOOKUP(C11,'Valeurs Règlement Campagne'!$A$4:$AB$7,21,FALSE)=IF(ABS(H11-VLOOKUP(C11,'Valeurs Règlement Campagne'!$A$4:$AB$7,20,FALSE))&lt;=2,VLOOKUP(C11,'Valeurs Règlement Campagne'!$A$4:$AB$7,20,FALSE),IF(ABS(H11-VLOOKUP(C11,'Valeurs Règlement Campagne'!$A$4:$AB$7,21,FALSE))&lt;=2,VLOOKUP(C11,'Valeurs Règlement Campagne'!$A$4:$AB$7,21,FALSE),IF(ABS(H11-VLOOKUP(C11,'Valeurs Règlement Campagne'!$A$4:$AB$7,22,FALSE))&lt;=2,VLOOKUP(C11,'Valeurs Règlement Campagne'!$A$4:$AB$7,22,FALSE),""))),1,0)+IF(VLOOKUP(C11,'Valeurs Règlement Campagne'!$A$4:$AB$7,22,FALSE)=IF(ABS(H11-VLOOKUP(C11,'Valeurs Règlement Campagne'!$A$4:$AB$7,20,FALSE))&lt;=2,VLOOKUP(C11,'Valeurs Règlement Campagne'!$A$4:$AB$7,20,FALSE),IF(ABS(H11-VLOOKUP(C11,'Valeurs Règlement Campagne'!$A$4:$AB$7,21,FALSE))&lt;=2,VLOOKUP(C11,'Valeurs Règlement Campagne'!$A$4:$AB$7,21,FALSE),IF(ABS(H11-VLOOKUP(C11,'Valeurs Règlement Campagne'!$A$4:$AB$7,22,FALSE))&lt;=2,VLOOKUP(C11,'Valeurs Règlement Campagne'!$A$4:$AB$7,22,FALSE),""))),1,0)),1,0)),IF(IF(H11=VLOOKUP(C11,'Valeurs Règlement Campagne'!$A$4:$AB$7,20,FALSE),VLOOKUP(C11,'Valeurs Règlement Campagne'!$A$4:$AB$7,20,FALSE),IF(H11=VLOOKUP(C11,'Valeurs Règlement Campagne'!$A$4:$AB$7,21,FALSE),VLOOKUP(C11,'Valeurs Règlement Campagne'!$A$4:$AB$7,21,FALSE),IF(H11=VLOOKUP(C11,'Valeurs Règlement Campagne'!$A$4:$AB$7,22,FALSE),VLOOKUP(C11,'Valeurs Règlement Campagne'!$A$4:$AB$7,22,FALSE),"")))="",1,IF(COUNTIFS($C$6:C11,C11,$E$6:E11,"Connues",$H$6:H11,IF(H11=VLOOKUP(C11,'Valeurs Règlement Campagne'!$A$4:$AB$7,20,FALSE),VLOOKUP(C11,'Valeurs Règlement Campagne'!$A$4:$AB$7,20,FALSE),IF(H11=VLOOKUP(C11,'Valeurs Règlement Campagne'!$A$4:$AB$7,21,FALSE),VLOOKUP(C11,'Valeurs Règlement Campagne'!$A$4:$AB$7,21,FALSE),IF(H11=VLOOKUP(C11,'Valeurs Règlement Campagne'!$A$4:$AB$7,22,FALSE),VLOOKUP(C11,'Valeurs Règlement Campagne'!$A$4:$AB$7,22,FALSE),""))))&gt;(IF(VLOOKUP(C11,'Valeurs Règlement Campagne'!$A$4:$AB$7,20,FALSE)=IF(H11=VLOOKUP(C11,'Valeurs Règlement Campagne'!$A$4:$AB$7,20,FALSE),VLOOKUP(C11,'Valeurs Règlement Campagne'!$A$4:$AB$7,20,FALSE),IF(H11=VLOOKUP(C11,'Valeurs Règlement Campagne'!$A$4:$AB$7,21,FALSE),VLOOKUP(C11,'Valeurs Règlement Campagne'!$A$4:$AB$7,21,FALSE),IF(H11=VLOOKUP(C11,'Valeurs Règlement Campagne'!$A$4:$AB$7,22,FALSE),VLOOKUP(C11,'Valeurs Règlement Campagne'!$A$4:$AB$7,22,FALSE),""))),1,0)+IF(VLOOKUP(C11,'Valeurs Règlement Campagne'!$A$4:$AB$7,21,FALSE)=IF(H11=VLOOKUP(C11,'Valeurs Règlement Campagne'!$A$4:$AB$7,20,FALSE),VLOOKUP(C11,'Valeurs Règlement Campagne'!$A$4:$AB$7,20,FALSE),IF(H11=VLOOKUP(C11,'Valeurs Règlement Campagne'!$A$4:$AB$7,21,FALSE),VLOOKUP(C11,'Valeurs Règlement Campagne'!$A$4:$AB$7,21,FALSE),IF(H11=VLOOKUP(C11,'Valeurs Règlement Campagne'!$A$4:$AB$7,22,FALSE),VLOOKUP(C11,'Valeurs Règlement Campagne'!$A$4:$AB$7,22,FALSE),""))),1,0)+IF(VLOOKUP(C11,'Valeurs Règlement Campagne'!$A$4:$AB$7,22,FALSE)=IF(H11=VLOOKUP(C11,'Valeurs Règlement Campagne'!$A$4:$AB$7,20,FALSE),VLOOKUP(C11,'Valeurs Règlement Campagne'!$A$4:$AB$7,20,FALSE),IF(H11=VLOOKUP(C11,'Valeurs Règlement Campagne'!$A$4:$AB$7,21,FALSE),VLOOKUP(C11,'Valeurs Règlement Campagne'!$A$4:$AB$7,21,FALSE),IF(H11=VLOOKUP(C11,'Valeurs Règlement Campagne'!$A$4:$AB$7,22,FALSE),VLOOKUP(C11,'Valeurs Règlement Campagne'!$A$4:$AB$7,22,FALSE),""))),1,0)),1,0))),0))),0)</f>
        <v>0</v>
      </c>
      <c r="AL11">
        <f>IFERROR(IF(OR(C11="",C11=" ",NOT(ISNUMBER(I11))),0,IF(E11="Inconnues",IF(AND(I11&gt;=P11,I11&lt;=R11),0,1),IF(E11="Connues",IF('Valeurs Règlement Campagne'!$L$14="OUI",IF(IF(ABS(I11-VLOOKUP(C11,'Valeurs Règlement Campagne'!$A$4:$AB$7,23,FALSE))&lt;=2,VLOOKUP(C11,'Valeurs Règlement Campagne'!$A$4:$AB$7,23,FALSE),IF(ABS(I11-VLOOKUP(C11,'Valeurs Règlement Campagne'!$A$4:$AB$7,24,FALSE))&lt;=2,VLOOKUP(C11,'Valeurs Règlement Campagne'!$A$4:$AB$7,24,FALSE),IF(ABS(I11-VLOOKUP(C11,'Valeurs Règlement Campagne'!$A$4:$AB$7,25,FALSE))&lt;=2,VLOOKUP(C11,'Valeurs Règlement Campagne'!$A$4:$AB$7,25,FALSE),"")))="",1,IF(COUNTIFS($C$6:C11,C11,$E$6:E11,"Connues",$I$6:I11,"&gt;="&amp;(IF(ABS(I11-VLOOKUP(C11,'Valeurs Règlement Campagne'!$A$4:$AB$7,23,FALSE))&lt;=2,VLOOKUP(C11,'Valeurs Règlement Campagne'!$A$4:$AB$7,23,FALSE),IF(ABS(I11-VLOOKUP(C11,'Valeurs Règlement Campagne'!$A$4:$AB$7,24,FALSE))&lt;=2,VLOOKUP(C11,'Valeurs Règlement Campagne'!$A$4:$AB$7,24,FALSE),IF(ABS(I11-VLOOKUP(C11,'Valeurs Règlement Campagne'!$A$4:$AB$7,25,FALSE))&lt;=2,VLOOKUP(C11,'Valeurs Règlement Campagne'!$A$4:$AB$7,25,FALSE),"")))-2),$I$6:I11,"&lt;="&amp;(IF(ABS(I11-VLOOKUP(C11,'Valeurs Règlement Campagne'!$A$4:$AB$7,23,FALSE))&lt;=2,VLOOKUP(C11,'Valeurs Règlement Campagne'!$A$4:$AB$7,23,FALSE),IF(ABS(I11-VLOOKUP(C11,'Valeurs Règlement Campagne'!$A$4:$AB$7,24,FALSE))&lt;=2,VLOOKUP(C11,'Valeurs Règlement Campagne'!$A$4:$AB$7,24,FALSE),IF(ABS(I11-VLOOKUP(C11,'Valeurs Règlement Campagne'!$A$4:$AB$7,25,FALSE))&lt;=2,VLOOKUP(C11,'Valeurs Règlement Campagne'!$A$4:$AB$7,25,FALSE),"")))+2))&gt;(IF(VLOOKUP(C11,'Valeurs Règlement Campagne'!$A$4:$AB$7,23,FALSE)=IF(ABS(I11-VLOOKUP(C11,'Valeurs Règlement Campagne'!$A$4:$AB$7,23,FALSE))&lt;=2,VLOOKUP(C11,'Valeurs Règlement Campagne'!$A$4:$AB$7,23,FALSE),IF(ABS(I11-VLOOKUP(C11,'Valeurs Règlement Campagne'!$A$4:$AB$7,24,FALSE))&lt;=2,VLOOKUP(C11,'Valeurs Règlement Campagne'!$A$4:$AB$7,24,FALSE),IF(ABS(I11-VLOOKUP(C11,'Valeurs Règlement Campagne'!$A$4:$AB$7,25,FALSE))&lt;=2,VLOOKUP(C11,'Valeurs Règlement Campagne'!$A$4:$AB$7,25,FALSE),""))),1,0)+IF(VLOOKUP(C11,'Valeurs Règlement Campagne'!$A$4:$AB$7,24,FALSE)=IF(ABS(I11-VLOOKUP(C11,'Valeurs Règlement Campagne'!$A$4:$AB$7,23,FALSE))&lt;=2,VLOOKUP(C11,'Valeurs Règlement Campagne'!$A$4:$AB$7,23,FALSE),IF(ABS(I11-VLOOKUP(C11,'Valeurs Règlement Campagne'!$A$4:$AB$7,24,FALSE))&lt;=2,VLOOKUP(C11,'Valeurs Règlement Campagne'!$A$4:$AB$7,24,FALSE),IF(ABS(I11-VLOOKUP(C11,'Valeurs Règlement Campagne'!$A$4:$AB$7,25,FALSE))&lt;=2,VLOOKUP(C11,'Valeurs Règlement Campagne'!$A$4:$AB$7,25,FALSE),""))),1,0)+IF(VLOOKUP(C11,'Valeurs Règlement Campagne'!$A$4:$AB$7,25,FALSE)=IF(ABS(I11-VLOOKUP(C11,'Valeurs Règlement Campagne'!$A$4:$AB$7,23,FALSE))&lt;=2,VLOOKUP(C11,'Valeurs Règlement Campagne'!$A$4:$AB$7,23,FALSE),IF(ABS(I11-VLOOKUP(C11,'Valeurs Règlement Campagne'!$A$4:$AB$7,24,FALSE))&lt;=2,VLOOKUP(C11,'Valeurs Règlement Campagne'!$A$4:$AB$7,24,FALSE),IF(ABS(I11-VLOOKUP(C11,'Valeurs Règlement Campagne'!$A$4:$AB$7,25,FALSE))&lt;=2,VLOOKUP(C11,'Valeurs Règlement Campagne'!$A$4:$AB$7,25,FALSE),""))),1,0)),1,0)),IF(IF(I11=VLOOKUP(C11,'Valeurs Règlement Campagne'!$A$4:$AB$7,23,FALSE),VLOOKUP(C11,'Valeurs Règlement Campagne'!$A$4:$AB$7,23,FALSE),IF(I11=VLOOKUP(C11,'Valeurs Règlement Campagne'!$A$4:$AB$7,24,FALSE),VLOOKUP(C11,'Valeurs Règlement Campagne'!$A$4:$AB$7,24,FALSE),IF(I11=VLOOKUP(C11,'Valeurs Règlement Campagne'!$A$4:$AB$7,25,FALSE),VLOOKUP(C11,'Valeurs Règlement Campagne'!$A$4:$AB$7,25,FALSE),"")))="",1,IF(COUNTIFS($C$6:C11,C11,$E$6:E11,"Connues",$I$6:I11,IF(I11=VLOOKUP(C11,'Valeurs Règlement Campagne'!$A$4:$AB$7,23,FALSE),VLOOKUP(C11,'Valeurs Règlement Campagne'!$A$4:$AB$7,23,FALSE),IF(I11=VLOOKUP(C11,'Valeurs Règlement Campagne'!$A$4:$AB$7,24,FALSE),VLOOKUP(C11,'Valeurs Règlement Campagne'!$A$4:$AB$7,24,FALSE),IF(I11=VLOOKUP(C11,'Valeurs Règlement Campagne'!$A$4:$AB$7,25,FALSE),VLOOKUP(C11,'Valeurs Règlement Campagne'!$A$4:$AB$7,25,FALSE),""))))&gt;(IF(VLOOKUP(C11,'Valeurs Règlement Campagne'!$A$4:$AB$7,23,FALSE)=IF(I11=VLOOKUP(C11,'Valeurs Règlement Campagne'!$A$4:$AB$7,23,FALSE),VLOOKUP(C11,'Valeurs Règlement Campagne'!$A$4:$AB$7,23,FALSE),IF(I11=VLOOKUP(C11,'Valeurs Règlement Campagne'!$A$4:$AB$7,24,FALSE),VLOOKUP(C11,'Valeurs Règlement Campagne'!$A$4:$AB$7,24,FALSE),IF(I11=VLOOKUP(C11,'Valeurs Règlement Campagne'!$A$4:$AB$7,25,FALSE),VLOOKUP(C11,'Valeurs Règlement Campagne'!$A$4:$AB$7,25,FALSE),""))),1,0)+IF(VLOOKUP(C11,'Valeurs Règlement Campagne'!$A$4:$AB$7,24,FALSE)=IF(I11=VLOOKUP(C11,'Valeurs Règlement Campagne'!$A$4:$AB$7,23,FALSE),VLOOKUP(C11,'Valeurs Règlement Campagne'!$A$4:$AB$7,23,FALSE),IF(I11=VLOOKUP(C11,'Valeurs Règlement Campagne'!$A$4:$AB$7,24,FALSE),VLOOKUP(C11,'Valeurs Règlement Campagne'!$A$4:$AB$7,24,FALSE),IF(I11=VLOOKUP(C11,'Valeurs Règlement Campagne'!$A$4:$AB$7,25,FALSE),VLOOKUP(C11,'Valeurs Règlement Campagne'!$A$4:$AB$7,25,FALSE),""))),1,0)+IF(VLOOKUP(C11,'Valeurs Règlement Campagne'!$A$4:$AB$7,25,FALSE)=IF(I11=VLOOKUP(C11,'Valeurs Règlement Campagne'!$A$4:$AB$7,23,FALSE),VLOOKUP(C11,'Valeurs Règlement Campagne'!$A$4:$AB$7,23,FALSE),IF(I11=VLOOKUP(C11,'Valeurs Règlement Campagne'!$A$4:$AB$7,24,FALSE),VLOOKUP(C11,'Valeurs Règlement Campagne'!$A$4:$AB$7,24,FALSE),IF(I11=VLOOKUP(C11,'Valeurs Règlement Campagne'!$A$4:$AB$7,25,FALSE),VLOOKUP(C11,'Valeurs Règlement Campagne'!$A$4:$AB$7,25,FALSE),""))),1,0)),1,0))),0))),0)</f>
        <v>0</v>
      </c>
      <c r="AM11">
        <f>IFERROR(IF(OR(C11="",C11=" ",NOT(ISNUMBER(J11))),0,IF(E11="Inconnues",IF(AND(J11&gt;=S11,J11&lt;=T11),0,1),IF(E11="Connues",IF('Valeurs Règlement Campagne'!$L$14="OUI",IF(IF(ABS(J11-VLOOKUP(C11,'Valeurs Règlement Campagne'!$A$4:$AB$7,26,FALSE))&lt;=2,VLOOKUP(C11,'Valeurs Règlement Campagne'!$A$4:$AB$7,26,FALSE),IF(ABS(J11-VLOOKUP(C11,'Valeurs Règlement Campagne'!$A$4:$AB$7,27,FALSE))&lt;=2,VLOOKUP(C11,'Valeurs Règlement Campagne'!$A$4:$AB$7,27,FALSE),IF(ABS(J11-VLOOKUP(C11,'Valeurs Règlement Campagne'!$A$4:$AB$7,28,FALSE))&lt;=2,VLOOKUP(C11,'Valeurs Règlement Campagne'!$A$4:$AB$7,28,FALSE),"")))="",1,IF(COUNTIFS($C$6:C11,C11,$E$6:E11,"Connues",$J$6:J11,"&gt;="&amp;(IF(ABS(J11-VLOOKUP(C11,'Valeurs Règlement Campagne'!$A$4:$AB$7,26,FALSE))&lt;=2,VLOOKUP(C11,'Valeurs Règlement Campagne'!$A$4:$AB$7,26,FALSE),IF(ABS(J11-VLOOKUP(C11,'Valeurs Règlement Campagne'!$A$4:$AB$7,27,FALSE))&lt;=2,VLOOKUP(C11,'Valeurs Règlement Campagne'!$A$4:$AB$7,27,FALSE),IF(ABS(J11-VLOOKUP(C11,'Valeurs Règlement Campagne'!$A$4:$AB$7,28,FALSE))&lt;=2,VLOOKUP(C11,'Valeurs Règlement Campagne'!$A$4:$AB$7,28,FALSE),"")))-2),$J$6:J11,"&lt;="&amp;(IF(ABS(J11-VLOOKUP(C11,'Valeurs Règlement Campagne'!$A$4:$AB$7,26,FALSE))&lt;=2,VLOOKUP(C11,'Valeurs Règlement Campagne'!$A$4:$AB$7,26,FALSE),IF(ABS(J11-VLOOKUP(C11,'Valeurs Règlement Campagne'!$A$4:$AB$7,27,FALSE))&lt;=2,VLOOKUP(C11,'Valeurs Règlement Campagne'!$A$4:$AB$7,27,FALSE),IF(ABS(J11-VLOOKUP(C11,'Valeurs Règlement Campagne'!$A$4:$AB$7,28,FALSE))&lt;=2,VLOOKUP(C11,'Valeurs Règlement Campagne'!$A$4:$AB$7,28,FALSE),"")))+2))&gt;(IF(VLOOKUP(C11,'Valeurs Règlement Campagne'!$A$4:$AB$7,26,FALSE)=IF(ABS(J11-VLOOKUP(C11,'Valeurs Règlement Campagne'!$A$4:$AB$7,26,FALSE))&lt;=2,VLOOKUP(C11,'Valeurs Règlement Campagne'!$A$4:$AB$7,26,FALSE),IF(ABS(J11-VLOOKUP(C11,'Valeurs Règlement Campagne'!$A$4:$AB$7,27,FALSE))&lt;=2,VLOOKUP(C11,'Valeurs Règlement Campagne'!$A$4:$AB$7,27,FALSE),IF(ABS(J11-VLOOKUP(C11,'Valeurs Règlement Campagne'!$A$4:$AB$7,28,FALSE))&lt;=2,VLOOKUP(C11,'Valeurs Règlement Campagne'!$A$4:$AB$7,28,FALSE),""))),1,0)+IF(VLOOKUP(C11,'Valeurs Règlement Campagne'!$A$4:$AB$7,27,FALSE)=IF(ABS(J11-VLOOKUP(C11,'Valeurs Règlement Campagne'!$A$4:$AB$7,26,FALSE))&lt;=2,VLOOKUP(C11,'Valeurs Règlement Campagne'!$A$4:$AB$7,26,FALSE),IF(ABS(J11-VLOOKUP(C11,'Valeurs Règlement Campagne'!$A$4:$AB$7,27,FALSE))&lt;=2,VLOOKUP(C11,'Valeurs Règlement Campagne'!$A$4:$AB$7,27,FALSE),IF(ABS(J11-VLOOKUP(C11,'Valeurs Règlement Campagne'!$A$4:$AB$7,28,FALSE))&lt;=2,VLOOKUP(C11,'Valeurs Règlement Campagne'!$A$4:$AB$7,28,FALSE),""))),1,0)+IF(VLOOKUP(C11,'Valeurs Règlement Campagne'!$A$4:$AB$7,28,FALSE)=IF(ABS(J11-VLOOKUP(C11,'Valeurs Règlement Campagne'!$A$4:$AB$7,26,FALSE))&lt;=2,VLOOKUP(C11,'Valeurs Règlement Campagne'!$A$4:$AB$7,26,FALSE),IF(ABS(J11-VLOOKUP(C11,'Valeurs Règlement Campagne'!$A$4:$AB$7,27,FALSE))&lt;=2,VLOOKUP(C11,'Valeurs Règlement Campagne'!$A$4:$AB$7,27,FALSE),IF(ABS(J11-VLOOKUP(C11,'Valeurs Règlement Campagne'!$A$4:$AB$7,28,FALSE))&lt;=2,VLOOKUP(C11,'Valeurs Règlement Campagne'!$A$4:$AB$7,28,FALSE),""))),1,0)),1,0)),IF(IF(J11=VLOOKUP(C11,'Valeurs Règlement Campagne'!$A$4:$AB$7,26,FALSE),VLOOKUP(C11,'Valeurs Règlement Campagne'!$A$4:$AB$7,26,FALSE),IF(J11=VLOOKUP(C11,'Valeurs Règlement Campagne'!$A$4:$AB$7,27,FALSE),VLOOKUP(C11,'Valeurs Règlement Campagne'!$A$4:$AB$7,27,FALSE),IF(J11=VLOOKUP(C11,'Valeurs Règlement Campagne'!$A$4:$AB$7,28,FALSE),VLOOKUP(C11,'Valeurs Règlement Campagne'!$A$4:$AB$7,28,FALSE),"")))="",1,IF(COUNTIFS($C$6:C11,C11,$E$6:E11,"Connues",$J$6:J11,IF(J11=VLOOKUP(C11,'Valeurs Règlement Campagne'!$A$4:$AB$7,26,FALSE),VLOOKUP(C11,'Valeurs Règlement Campagne'!$A$4:$AB$7,26,FALSE),IF(J11=VLOOKUP(C11,'Valeurs Règlement Campagne'!$A$4:$AB$7,27,FALSE),VLOOKUP(C11,'Valeurs Règlement Campagne'!$A$4:$AB$7,27,FALSE),IF(J11=VLOOKUP(C11,'Valeurs Règlement Campagne'!$A$4:$AB$7,28,FALSE),VLOOKUP(C11,'Valeurs Règlement Campagne'!$A$4:$AB$7,28,FALSE),""))))&gt;(IF(VLOOKUP(C11,'Valeurs Règlement Campagne'!$A$4:$AB$7,26,FALSE)=IF(J11=VLOOKUP(C11,'Valeurs Règlement Campagne'!$A$4:$AB$7,26,FALSE),VLOOKUP(C11,'Valeurs Règlement Campagne'!$A$4:$AB$7,26,FALSE),IF(J11=VLOOKUP(C11,'Valeurs Règlement Campagne'!$A$4:$AB$7,27,FALSE),VLOOKUP(C11,'Valeurs Règlement Campagne'!$A$4:$AB$7,27,FALSE),IF(J11=VLOOKUP(C11,'Valeurs Règlement Campagne'!$A$4:$AB$7,28,FALSE),VLOOKUP(C11,'Valeurs Règlement Campagne'!$A$4:$AB$7,28,FALSE),""))),1,0)+IF(VLOOKUP(C11,'Valeurs Règlement Campagne'!$A$4:$AB$7,27,FALSE)=IF(J11=VLOOKUP(C11,'Valeurs Règlement Campagne'!$A$4:$AB$7,26,FALSE),VLOOKUP(C11,'Valeurs Règlement Campagne'!$A$4:$AB$7,26,FALSE),IF(J11=VLOOKUP(C11,'Valeurs Règlement Campagne'!$A$4:$AB$7,27,FALSE),VLOOKUP(C11,'Valeurs Règlement Campagne'!$A$4:$AB$7,27,FALSE),IF(J11=VLOOKUP(C11,'Valeurs Règlement Campagne'!$A$4:$AB$7,28,FALSE),VLOOKUP(C11,'Valeurs Règlement Campagne'!$A$4:$AB$7,28,FALSE),""))),1,0)+IF(VLOOKUP(C11,'Valeurs Règlement Campagne'!$A$4:$AB$7,28,FALSE)=IF(J11=VLOOKUP(C11,'Valeurs Règlement Campagne'!$A$4:$AB$7,26,FALSE),VLOOKUP(C11,'Valeurs Règlement Campagne'!$A$4:$AB$7,26,FALSE),IF(J11=VLOOKUP(C11,'Valeurs Règlement Campagne'!$A$4:$AB$7,27,FALSE),VLOOKUP(C11,'Valeurs Règlement Campagne'!$A$4:$AB$7,27,FALSE),IF(J11=VLOOKUP(C11,'Valeurs Règlement Campagne'!$A$4:$AB$7,28,FALSE),VLOOKUP(C11,'Valeurs Règlement Campagne'!$A$4:$AB$7,28,FALSE),""))),1,0)),1,0))),0))),0)</f>
        <v>0</v>
      </c>
    </row>
    <row r="12" spans="1:39" ht="20.75" customHeight="1">
      <c r="A12" s="127">
        <v>7</v>
      </c>
      <c r="B12" s="178"/>
      <c r="C12" s="251"/>
      <c r="D12" s="252"/>
      <c r="E12" s="179"/>
      <c r="F12" s="180"/>
      <c r="G12" s="181"/>
      <c r="H12" s="182"/>
      <c r="I12" s="183"/>
      <c r="J12" s="184"/>
      <c r="L12" s="41" t="str">
        <f>IF($E12=0," ",IF($E12=$D$31,VLOOKUP($C12,'Valeurs Règlement Campagne'!$A$4:$AB$7,14,FALSE),VLOOKUP($C12,'Valeurs Règlement Campagne'!$A$4:$M$7,4,FALSE)))</f>
        <v xml:space="preserve"> </v>
      </c>
      <c r="M12" s="42" t="str">
        <f>IF($E12=0," ",IF($E12=$D$31,VLOOKUP($C12,'Valeurs Règlement Campagne'!$A$4:$AB$7,16,FALSE),VLOOKUP($C12,'Valeurs Règlement Campagne'!$A$4:$AB$7,5,FALSE)))</f>
        <v xml:space="preserve"> </v>
      </c>
      <c r="N12" s="41" t="str">
        <f>IF($E12=0," ",IF($E12=$D$31,VLOOKUP($C12,'Valeurs Règlement Campagne'!$A$4:$AB$7,17,FALSE),VLOOKUP($C12,'Valeurs Règlement Campagne'!$A$4:$AB$7,6,FALSE)))</f>
        <v xml:space="preserve"> </v>
      </c>
      <c r="O12" s="43" t="str">
        <f>IF($E12=0," ",IF($E12=$D$31,VLOOKUP($C12,'Valeurs Règlement Campagne'!$A$4:$AB$7,19,FALSE),VLOOKUP($C12,'Valeurs Règlement Campagne'!$A$4:$AB$7,7,FALSE)))</f>
        <v xml:space="preserve"> </v>
      </c>
      <c r="P12" s="44" t="str">
        <f>IF($E12=0," ",IF($E12=$D$31,VLOOKUP($C12,'Valeurs Règlement Campagne'!$A$4:$AB$7,20,FALSE),VLOOKUP($C12,'Valeurs Règlement Campagne'!$A$4:$AB$7,8,FALSE)))</f>
        <v xml:space="preserve"> </v>
      </c>
      <c r="Q12" s="43" t="str">
        <f>IF($E12=0," ",IF($E12=$D$31,VLOOKUP($C12,'Valeurs Règlement Campagne'!$A$4:$AB$7,22,FALSE),VLOOKUP($C12,'Valeurs Règlement Campagne'!$A$4:$AB$7,9,FALSE)))</f>
        <v xml:space="preserve"> </v>
      </c>
      <c r="R12" s="47" t="str">
        <f>IF($E12=0," ",IF($E12=$D$31,VLOOKUP($C12,'Valeurs Règlement Campagne'!$A$4:$AB$7,25,FALSE),VLOOKUP($C12,'Valeurs Règlement Campagne'!$A$4:$AB$7,11,FALSE)))</f>
        <v xml:space="preserve"> </v>
      </c>
      <c r="S12" s="41" t="str">
        <f>IF($E12=0," ",IF($E12=$D$31,VLOOKUP($C12,'Valeurs Règlement Campagne'!$A$4:$AB$7,26,FALSE),VLOOKUP($C12,'Valeurs Règlement Campagne'!$A$4:$AB$7,12,FALSE)))</f>
        <v xml:space="preserve"> </v>
      </c>
      <c r="T12" s="42" t="str">
        <f>IF($E12=0," ",IF($E12=$D$31,VLOOKUP($C12,'Valeurs Règlement Campagne'!$A$4:$AB$7,28,FALSE),VLOOKUP($C12,'Valeurs Règlement Campagne'!$A$4:$AB$7,13,FALSE)))</f>
        <v xml:space="preserve"> </v>
      </c>
      <c r="U12" s="48" t="str" cm="1">
        <f t="array" ref="U12">IFERROR(IF(OR(C12="",C12=" ")," ",IF(NOT(ISNUMBER(F12))," ",IF(E12="Inconnues",AND(F12&gt;=L12,F12&lt;=M12),IF(E12="Connues",IF('Valeurs Règlement Campagne'!$L$14="OUI",IF(IF(ABS(F12-VLOOKUP(C12,'Valeurs Règlement Campagne'!$A$4:$AB$7,14,FALSE))&lt;=2,VLOOKUP(C12,'Valeurs Règlement Campagne'!$A$4:$AB$7,14,FALSE),IF(ABS(F12-VLOOKUP(C12,'Valeurs Règlement Campagne'!$A$4:$AB$7,15,FALSE))&lt;=2,VLOOKUP(C12,'Valeurs Règlement Campagne'!$A$4:$AB$7,15,FALSE),IF(ABS(F12-VLOOKUP(C12,'Valeurs Règlement Campagne'!$A$4:$AB$7,16,FALSE))&lt;=2,VLOOKUP(C12,'Valeurs Règlement Campagne'!$A$4:$AB$7,16,FALSE),"")))="",FALSE,IF(COUNTIFS($C$6:C12,C12,$E$6:E12,"Connues",$F$6:F12,"&gt;="&amp;(IF(ABS(F12-VLOOKUP(C12,'Valeurs Règlement Campagne'!$A$4:$AB$7,14,FALSE))&lt;=2,VLOOKUP(C12,'Valeurs Règlement Campagne'!$A$4:$AB$7,14,FALSE),IF(ABS(F12-VLOOKUP(C12,'Valeurs Règlement Campagne'!$A$4:$AB$7,15,FALSE))&lt;=2,VLOOKUP(C12,'Valeurs Règlement Campagne'!$A$4:$AB$7,15,FALSE),IF(ABS(F12-VLOOKUP(C12,'Valeurs Règlement Campagne'!$A$4:$AB$7,16,FALSE))&lt;=2,VLOOKUP(C12,'Valeurs Règlement Campagne'!$A$4:$AB$7,16,FALSE),"")))-2),$F$6:F12,"&lt;="&amp;(IF(ABS(F12-VLOOKUP(C12,'Valeurs Règlement Campagne'!$A$4:$AB$7,14,FALSE))&lt;=2,VLOOKUP(C12,'Valeurs Règlement Campagne'!$A$4:$AB$7,14,FALSE),IF(ABS(F12-VLOOKUP(C12,'Valeurs Règlement Campagne'!$A$4:$AB$7,15,FALSE))&lt;=2,VLOOKUP(C12,'Valeurs Règlement Campagne'!$A$4:$AB$7,15,FALSE),IF(ABS(F12-VLOOKUP(C12,'Valeurs Règlement Campagne'!$A$4:$AB$7,16,FALSE))&lt;=2,VLOOKUP(C12,'Valeurs Règlement Campagne'!$A$4:$AB$7,16,FALSE),"")))+2))&gt;(IF(VLOOKUP(C12,'Valeurs Règlement Campagne'!$A$4:$AB$7,14,FALSE)=IF(ABS(F12-VLOOKUP(C12,'Valeurs Règlement Campagne'!$A$4:$AB$7,14,FALSE))&lt;=2,VLOOKUP(C12,'Valeurs Règlement Campagne'!$A$4:$AB$7,14,FALSE),IF(ABS(F12-VLOOKUP(C12,'Valeurs Règlement Campagne'!$A$4:$AB$7,15,FALSE))&lt;=2,VLOOKUP(C12,'Valeurs Règlement Campagne'!$A$4:$AB$7,15,FALSE),IF(ABS(F12-VLOOKUP(C12,'Valeurs Règlement Campagne'!$A$4:$AB$7,16,FALSE))&lt;=2,VLOOKUP(C12,'Valeurs Règlement Campagne'!$A$4:$AB$7,16,FALSE),""))),1,0)+IF(VLOOKUP(C12,'Valeurs Règlement Campagne'!$A$4:$AB$7,15,FALSE)=IF(ABS(F12-VLOOKUP(C12,'Valeurs Règlement Campagne'!$A$4:$AB$7,14,FALSE))&lt;=2,VLOOKUP(C12,'Valeurs Règlement Campagne'!$A$4:$AB$7,14,FALSE),IF(ABS(F12-VLOOKUP(C12,'Valeurs Règlement Campagne'!$A$4:$AB$7,15,FALSE))&lt;=2,VLOOKUP(C12,'Valeurs Règlement Campagne'!$A$4:$AB$7,15,FALSE),IF(ABS(F12-VLOOKUP(C12,'Valeurs Règlement Campagne'!$A$4:$AB$7,16,FALSE))&lt;=2,VLOOKUP(C12,'Valeurs Règlement Campagne'!$A$4:$AB$7,16,FALSE),""))),1,0)+IF(VLOOKUP(C12,'Valeurs Règlement Campagne'!$A$4:$AB$7,16,FALSE)=IF(ABS(F12-VLOOKUP(C12,'Valeurs Règlement Campagne'!$A$4:$AB$7,14,FALSE))&lt;=2,VLOOKUP(C12,'Valeurs Règlement Campagne'!$A$4:$AB$7,14,FALSE),IF(ABS(F12-VLOOKUP(C12,'Valeurs Règlement Campagne'!$A$4:$AB$7,15,FALSE))&lt;=2,VLOOKUP(C12,'Valeurs Règlement Campagne'!$A$4:$AB$7,15,FALSE),IF(ABS(F12-VLOOKUP(C12,'Valeurs Règlement Campagne'!$A$4:$AB$7,16,FALSE))&lt;=2,VLOOKUP(C12,'Valeurs Règlement Campagne'!$A$4:$AB$7,16,FALSE),""))),1,0)),"Doublon",TRUE)),IF(IF(F12=VLOOKUP(C12,'Valeurs Règlement Campagne'!$A$4:$AB$7,14,FALSE),VLOOKUP(C12,'Valeurs Règlement Campagne'!$A$4:$AB$7,14,FALSE),IF(F12=VLOOKUP(C12,'Valeurs Règlement Campagne'!$A$4:$AB$7,15,FALSE),VLOOKUP(C12,'Valeurs Règlement Campagne'!$A$4:$AB$7,15,FALSE),IF(F12=VLOOKUP(C12,'Valeurs Règlement Campagne'!$A$4:$AB$7,16,FALSE),VLOOKUP(C12,'Valeurs Règlement Campagne'!$A$4:$AB$7,16,FALSE),"")))="",FALSE,IF(COUNTIFS($C$6:C12,C12,$E$6:E12,"Connues",$F$6:F12,IF(F12=VLOOKUP(C12,'Valeurs Règlement Campagne'!$A$4:$AB$7,14,FALSE),VLOOKUP(C12,'Valeurs Règlement Campagne'!$A$4:$AB$7,14,FALSE),IF(F12=VLOOKUP(C12,'Valeurs Règlement Campagne'!$A$4:$AB$7,15,FALSE),VLOOKUP(C12,'Valeurs Règlement Campagne'!$A$4:$AB$7,15,FALSE),IF(F12=VLOOKUP(C12,'Valeurs Règlement Campagne'!$A$4:$AB$7,16,FALSE),VLOOKUP(C12,'Valeurs Règlement Campagne'!$A$4:$AB$7,16,FALSE),""))))&gt;(IF(VLOOKUP(C12,'Valeurs Règlement Campagne'!$A$4:$AB$7,14,FALSE)=IF(F12=VLOOKUP(C12,'Valeurs Règlement Campagne'!$A$4:$AB$7,14,FALSE),VLOOKUP(C12,'Valeurs Règlement Campagne'!$A$4:$AB$7,14,FALSE),IF(F12=VLOOKUP(C12,'Valeurs Règlement Campagne'!$A$4:$AB$7,15,FALSE),VLOOKUP(C12,'Valeurs Règlement Campagne'!$A$4:$AB$7,15,FALSE),IF(F12=VLOOKUP(C12,'Valeurs Règlement Campagne'!$A$4:$AB$7,16,FALSE),VLOOKUP(C12,'Valeurs Règlement Campagne'!$A$4:$AB$7,16,FALSE),""))),1,0)+IF(VLOOKUP(C12,'Valeurs Règlement Campagne'!$A$4:$AB$7,15,FALSE)=IF(F12=VLOOKUP(C12,'Valeurs Règlement Campagne'!$A$4:$AB$7,14,FALSE),VLOOKUP(C12,'Valeurs Règlement Campagne'!$A$4:$AB$7,14,FALSE),IF(F12=VLOOKUP(C12,'Valeurs Règlement Campagne'!$A$4:$AB$7,15,FALSE),VLOOKUP(C12,'Valeurs Règlement Campagne'!$A$4:$AB$7,15,FALSE),IF(F12=VLOOKUP(C12,'Valeurs Règlement Campagne'!$A$4:$AB$7,16,FALSE),VLOOKUP(C12,'Valeurs Règlement Campagne'!$A$4:$AB$7,16,FALSE),""))),1,0)+IF(VLOOKUP(C12,'Valeurs Règlement Campagne'!$A$4:$AB$7,16,FALSE)=IF(F12=VLOOKUP(C12,'Valeurs Règlement Campagne'!$A$4:$AB$7,14,FALSE),VLOOKUP(C12,'Valeurs Règlement Campagne'!$A$4:$AB$7,14,FALSE),IF(F12=VLOOKUP(C12,'Valeurs Règlement Campagne'!$A$4:$AB$7,15,FALSE),VLOOKUP(C12,'Valeurs Règlement Campagne'!$A$4:$AB$7,15,FALSE),IF(F12=VLOOKUP(C12,'Valeurs Règlement Campagne'!$A$4:$AB$7,16,FALSE),VLOOKUP(C12,'Valeurs Règlement Campagne'!$A$4:$AB$7,16,FALSE),""))),1,0)),"Doublon",TRUE)))," "))))," ")</f>
        <v xml:space="preserve"> </v>
      </c>
      <c r="V12" s="49" t="str" cm="1">
        <f t="array" ref="V12">IFERROR(IF(OR(C12="",C12=" ")," ",IF(NOT(ISNUMBER(G12))," ",IF(E12="Inconnues",AND(G12&gt;=N12,G12&lt;=O12),IF(E12="Connues",IF('Valeurs Règlement Campagne'!$L$14="OUI",IF(IF(ABS(G12-VLOOKUP(C12,'Valeurs Règlement Campagne'!$A$4:$AB$7,17,FALSE))&lt;=2,VLOOKUP(C12,'Valeurs Règlement Campagne'!$A$4:$AB$7,17,FALSE),IF(ABS(G12-VLOOKUP(C12,'Valeurs Règlement Campagne'!$A$4:$AB$7,18,FALSE))&lt;=2,VLOOKUP(C12,'Valeurs Règlement Campagne'!$A$4:$AB$7,18,FALSE),IF(ABS(G12-VLOOKUP(C12,'Valeurs Règlement Campagne'!$A$4:$AB$7,19,FALSE))&lt;=2,VLOOKUP(C12,'Valeurs Règlement Campagne'!$A$4:$AB$7,19,FALSE),"")))="",FALSE,IF(COUNTIFS($C$6:C12,C12,$E$6:E12,"Connues",$G$6:G12,"&gt;="&amp;(IF(ABS(G12-VLOOKUP(C12,'Valeurs Règlement Campagne'!$A$4:$AB$7,17,FALSE))&lt;=2,VLOOKUP(C12,'Valeurs Règlement Campagne'!$A$4:$AB$7,17,FALSE),IF(ABS(G12-VLOOKUP(C12,'Valeurs Règlement Campagne'!$A$4:$AB$7,18,FALSE))&lt;=2,VLOOKUP(C12,'Valeurs Règlement Campagne'!$A$4:$AB$7,18,FALSE),IF(ABS(G12-VLOOKUP(C12,'Valeurs Règlement Campagne'!$A$4:$AB$7,19,FALSE))&lt;=2,VLOOKUP(C12,'Valeurs Règlement Campagne'!$A$4:$AB$7,19,FALSE),"")))-2),$G$6:G12,"&lt;="&amp;(IF(ABS(G12-VLOOKUP(C12,'Valeurs Règlement Campagne'!$A$4:$AB$7,17,FALSE))&lt;=2,VLOOKUP(C12,'Valeurs Règlement Campagne'!$A$4:$AB$7,17,FALSE),IF(ABS(G12-VLOOKUP(C12,'Valeurs Règlement Campagne'!$A$4:$AB$7,18,FALSE))&lt;=2,VLOOKUP(C12,'Valeurs Règlement Campagne'!$A$4:$AB$7,18,FALSE),IF(ABS(G12-VLOOKUP(C12,'Valeurs Règlement Campagne'!$A$4:$AB$7,19,FALSE))&lt;=2,VLOOKUP(C12,'Valeurs Règlement Campagne'!$A$4:$AB$7,19,FALSE),"")))+2))&gt;(IF(VLOOKUP(C12,'Valeurs Règlement Campagne'!$A$4:$AB$7,17,FALSE)=IF(ABS(G12-VLOOKUP(C12,'Valeurs Règlement Campagne'!$A$4:$AB$7,17,FALSE))&lt;=2,VLOOKUP(C12,'Valeurs Règlement Campagne'!$A$4:$AB$7,17,FALSE),IF(ABS(G12-VLOOKUP(C12,'Valeurs Règlement Campagne'!$A$4:$AB$7,18,FALSE))&lt;=2,VLOOKUP(C12,'Valeurs Règlement Campagne'!$A$4:$AB$7,18,FALSE),IF(ABS(G12-VLOOKUP(C12,'Valeurs Règlement Campagne'!$A$4:$AB$7,19,FALSE))&lt;=2,VLOOKUP(C12,'Valeurs Règlement Campagne'!$A$4:$AB$7,19,FALSE),""))),1,0)+IF(VLOOKUP(C12,'Valeurs Règlement Campagne'!$A$4:$AB$7,18,FALSE)=IF(ABS(G12-VLOOKUP(C12,'Valeurs Règlement Campagne'!$A$4:$AB$7,17,FALSE))&lt;=2,VLOOKUP(C12,'Valeurs Règlement Campagne'!$A$4:$AB$7,17,FALSE),IF(ABS(G12-VLOOKUP(C12,'Valeurs Règlement Campagne'!$A$4:$AB$7,18,FALSE))&lt;=2,VLOOKUP(C12,'Valeurs Règlement Campagne'!$A$4:$AB$7,18,FALSE),IF(ABS(G12-VLOOKUP(C12,'Valeurs Règlement Campagne'!$A$4:$AB$7,19,FALSE))&lt;=2,VLOOKUP(C12,'Valeurs Règlement Campagne'!$A$4:$AB$7,19,FALSE),""))),1,0)+IF(VLOOKUP(C12,'Valeurs Règlement Campagne'!$A$4:$AB$7,19,FALSE)=IF(ABS(G12-VLOOKUP(C12,'Valeurs Règlement Campagne'!$A$4:$AB$7,17,FALSE))&lt;=2,VLOOKUP(C12,'Valeurs Règlement Campagne'!$A$4:$AB$7,17,FALSE),IF(ABS(G12-VLOOKUP(C12,'Valeurs Règlement Campagne'!$A$4:$AB$7,18,FALSE))&lt;=2,VLOOKUP(C12,'Valeurs Règlement Campagne'!$A$4:$AB$7,18,FALSE),IF(ABS(G12-VLOOKUP(C12,'Valeurs Règlement Campagne'!$A$4:$AB$7,19,FALSE))&lt;=2,VLOOKUP(C12,'Valeurs Règlement Campagne'!$A$4:$AB$7,19,FALSE),""))),1,0)),"Doublon",TRUE)),IF(IF(G12=VLOOKUP(C12,'Valeurs Règlement Campagne'!$A$4:$AB$7,17,FALSE),VLOOKUP(C12,'Valeurs Règlement Campagne'!$A$4:$AB$7,17,FALSE),IF(G12=VLOOKUP(C12,'Valeurs Règlement Campagne'!$A$4:$AB$7,18,FALSE),VLOOKUP(C12,'Valeurs Règlement Campagne'!$A$4:$AB$7,18,FALSE),IF(G12=VLOOKUP(C12,'Valeurs Règlement Campagne'!$A$4:$AB$7,19,FALSE),VLOOKUP(C12,'Valeurs Règlement Campagne'!$A$4:$AB$7,19,FALSE),"")))="",FALSE,IF(COUNTIFS($C$6:C12,C12,$E$6:E12,"Connues",$G$6:G12,IF(G12=VLOOKUP(C12,'Valeurs Règlement Campagne'!$A$4:$AB$7,17,FALSE),VLOOKUP(C12,'Valeurs Règlement Campagne'!$A$4:$AB$7,17,FALSE),IF(G12=VLOOKUP(C12,'Valeurs Règlement Campagne'!$A$4:$AB$7,18,FALSE),VLOOKUP(C12,'Valeurs Règlement Campagne'!$A$4:$AB$7,18,FALSE),IF(G12=VLOOKUP(C12,'Valeurs Règlement Campagne'!$A$4:$AB$7,19,FALSE),VLOOKUP(C12,'Valeurs Règlement Campagne'!$A$4:$AB$7,19,FALSE),""))))&gt;(IF(VLOOKUP(C12,'Valeurs Règlement Campagne'!$A$4:$AB$7,17,FALSE)=IF(G12=VLOOKUP(C12,'Valeurs Règlement Campagne'!$A$4:$AB$7,17,FALSE),VLOOKUP(C12,'Valeurs Règlement Campagne'!$A$4:$AB$7,17,FALSE),IF(G12=VLOOKUP(C12,'Valeurs Règlement Campagne'!$A$4:$AB$7,18,FALSE),VLOOKUP(C12,'Valeurs Règlement Campagne'!$A$4:$AB$7,18,FALSE),IF(G12=VLOOKUP(C12,'Valeurs Règlement Campagne'!$A$4:$AB$7,19,FALSE),VLOOKUP(C12,'Valeurs Règlement Campagne'!$A$4:$AB$7,19,FALSE),""))),1,0)+IF(VLOOKUP(C12,'Valeurs Règlement Campagne'!$A$4:$AB$7,18,FALSE)=IF(G12=VLOOKUP(C12,'Valeurs Règlement Campagne'!$A$4:$AB$7,17,FALSE),VLOOKUP(C12,'Valeurs Règlement Campagne'!$A$4:$AB$7,17,FALSE),IF(G12=VLOOKUP(C12,'Valeurs Règlement Campagne'!$A$4:$AB$7,18,FALSE),VLOOKUP(C12,'Valeurs Règlement Campagne'!$A$4:$AB$7,18,FALSE),IF(G12=VLOOKUP(C12,'Valeurs Règlement Campagne'!$A$4:$AB$7,19,FALSE),VLOOKUP(C12,'Valeurs Règlement Campagne'!$A$4:$AB$7,19,FALSE),""))),1,0)+IF(VLOOKUP(C12,'Valeurs Règlement Campagne'!$A$4:$AB$7,19,FALSE)=IF(G12=VLOOKUP(C12,'Valeurs Règlement Campagne'!$A$4:$AB$7,17,FALSE),VLOOKUP(C12,'Valeurs Règlement Campagne'!$A$4:$AB$7,17,FALSE),IF(G12=VLOOKUP(C12,'Valeurs Règlement Campagne'!$A$4:$AB$7,18,FALSE),VLOOKUP(C12,'Valeurs Règlement Campagne'!$A$4:$AB$7,18,FALSE),IF(G12=VLOOKUP(C12,'Valeurs Règlement Campagne'!$A$4:$AB$7,19,FALSE),VLOOKUP(C12,'Valeurs Règlement Campagne'!$A$4:$AB$7,19,FALSE),""))),1,0)),"Doublon",TRUE)))," "))))," ")</f>
        <v xml:space="preserve"> </v>
      </c>
      <c r="W12" s="49" t="str" cm="1">
        <f t="array" ref="W12">IFERROR(IF(OR(C12="",C12=" ")," ",IF(NOT(ISNUMBER(H12))," ",IF(E12="Inconnues",AND(H12&gt;=P12,H12&lt;=Q12),IF(E12="Connues",IF('Valeurs Règlement Campagne'!$L$14="OUI",IF(IF(ABS(H12-VLOOKUP(C12,'Valeurs Règlement Campagne'!$A$4:$AB$7,20,FALSE))&lt;=2,VLOOKUP(C12,'Valeurs Règlement Campagne'!$A$4:$AB$7,20,FALSE),IF(ABS(H12-VLOOKUP(C12,'Valeurs Règlement Campagne'!$A$4:$AB$7,21,FALSE))&lt;=2,VLOOKUP(C12,'Valeurs Règlement Campagne'!$A$4:$AB$7,21,FALSE),IF(ABS(H12-VLOOKUP(C12,'Valeurs Règlement Campagne'!$A$4:$AB$7,22,FALSE))&lt;=2,VLOOKUP(C12,'Valeurs Règlement Campagne'!$A$4:$AB$7,22,FALSE),"")))="",FALSE,IF(COUNTIFS($C$6:C12,C12,$E$6:E12,"Connues",$H$6:H12,"&gt;="&amp;(IF(ABS(H12-VLOOKUP(C12,'Valeurs Règlement Campagne'!$A$4:$AB$7,20,FALSE))&lt;=2,VLOOKUP(C12,'Valeurs Règlement Campagne'!$A$4:$AB$7,20,FALSE),IF(ABS(H12-VLOOKUP(C12,'Valeurs Règlement Campagne'!$A$4:$AB$7,21,FALSE))&lt;=2,VLOOKUP(C12,'Valeurs Règlement Campagne'!$A$4:$AB$7,21,FALSE),IF(ABS(H12-VLOOKUP(C12,'Valeurs Règlement Campagne'!$A$4:$AB$7,22,FALSE))&lt;=2,VLOOKUP(C12,'Valeurs Règlement Campagne'!$A$4:$AB$7,22,FALSE),"")))-2),$H$6:H12,"&lt;="&amp;(IF(ABS(H12-VLOOKUP(C12,'Valeurs Règlement Campagne'!$A$4:$AB$7,20,FALSE))&lt;=2,VLOOKUP(C12,'Valeurs Règlement Campagne'!$A$4:$AB$7,20,FALSE),IF(ABS(H12-VLOOKUP(C12,'Valeurs Règlement Campagne'!$A$4:$AB$7,21,FALSE))&lt;=2,VLOOKUP(C12,'Valeurs Règlement Campagne'!$A$4:$AB$7,21,FALSE),IF(ABS(H12-VLOOKUP(C12,'Valeurs Règlement Campagne'!$A$4:$AB$7,22,FALSE))&lt;=2,VLOOKUP(C12,'Valeurs Règlement Campagne'!$A$4:$AB$7,22,FALSE),"")))+2))&gt;(IF(VLOOKUP(C12,'Valeurs Règlement Campagne'!$A$4:$AB$7,20,FALSE)=IF(ABS(H12-VLOOKUP(C12,'Valeurs Règlement Campagne'!$A$4:$AB$7,20,FALSE))&lt;=2,VLOOKUP(C12,'Valeurs Règlement Campagne'!$A$4:$AB$7,20,FALSE),IF(ABS(H12-VLOOKUP(C12,'Valeurs Règlement Campagne'!$A$4:$AB$7,21,FALSE))&lt;=2,VLOOKUP(C12,'Valeurs Règlement Campagne'!$A$4:$AB$7,21,FALSE),IF(ABS(H12-VLOOKUP(C12,'Valeurs Règlement Campagne'!$A$4:$AB$7,22,FALSE))&lt;=2,VLOOKUP(C12,'Valeurs Règlement Campagne'!$A$4:$AB$7,22,FALSE),""))),1,0)+IF(VLOOKUP(C12,'Valeurs Règlement Campagne'!$A$4:$AB$7,21,FALSE)=IF(ABS(H12-VLOOKUP(C12,'Valeurs Règlement Campagne'!$A$4:$AB$7,20,FALSE))&lt;=2,VLOOKUP(C12,'Valeurs Règlement Campagne'!$A$4:$AB$7,20,FALSE),IF(ABS(H12-VLOOKUP(C12,'Valeurs Règlement Campagne'!$A$4:$AB$7,21,FALSE))&lt;=2,VLOOKUP(C12,'Valeurs Règlement Campagne'!$A$4:$AB$7,21,FALSE),IF(ABS(H12-VLOOKUP(C12,'Valeurs Règlement Campagne'!$A$4:$AB$7,22,FALSE))&lt;=2,VLOOKUP(C12,'Valeurs Règlement Campagne'!$A$4:$AB$7,22,FALSE),""))),1,0)+IF(VLOOKUP(C12,'Valeurs Règlement Campagne'!$A$4:$AB$7,22,FALSE)=IF(ABS(H12-VLOOKUP(C12,'Valeurs Règlement Campagne'!$A$4:$AB$7,20,FALSE))&lt;=2,VLOOKUP(C12,'Valeurs Règlement Campagne'!$A$4:$AB$7,20,FALSE),IF(ABS(H12-VLOOKUP(C12,'Valeurs Règlement Campagne'!$A$4:$AB$7,21,FALSE))&lt;=2,VLOOKUP(C12,'Valeurs Règlement Campagne'!$A$4:$AB$7,21,FALSE),IF(ABS(H12-VLOOKUP(C12,'Valeurs Règlement Campagne'!$A$4:$AB$7,22,FALSE))&lt;=2,VLOOKUP(C12,'Valeurs Règlement Campagne'!$A$4:$AB$7,22,FALSE),""))),1,0)),"Doublon",TRUE)),IF(IF(H12=VLOOKUP(C12,'Valeurs Règlement Campagne'!$A$4:$AB$7,20,FALSE),VLOOKUP(C12,'Valeurs Règlement Campagne'!$A$4:$AB$7,20,FALSE),IF(H12=VLOOKUP(C12,'Valeurs Règlement Campagne'!$A$4:$AB$7,21,FALSE),VLOOKUP(C12,'Valeurs Règlement Campagne'!$A$4:$AB$7,21,FALSE),IF(H12=VLOOKUP(C12,'Valeurs Règlement Campagne'!$A$4:$AB$7,22,FALSE),VLOOKUP(C12,'Valeurs Règlement Campagne'!$A$4:$AB$7,22,FALSE),"")))="",FALSE,IF(COUNTIFS($C$6:C12,C12,$E$6:E12,"Connues",$H$6:H12,IF(H12=VLOOKUP(C12,'Valeurs Règlement Campagne'!$A$4:$AB$7,20,FALSE),VLOOKUP(C12,'Valeurs Règlement Campagne'!$A$4:$AB$7,20,FALSE),IF(H12=VLOOKUP(C12,'Valeurs Règlement Campagne'!$A$4:$AB$7,21,FALSE),VLOOKUP(C12,'Valeurs Règlement Campagne'!$A$4:$AB$7,21,FALSE),IF(H12=VLOOKUP(C12,'Valeurs Règlement Campagne'!$A$4:$AB$7,22,FALSE),VLOOKUP(C12,'Valeurs Règlement Campagne'!$A$4:$AB$7,22,FALSE),""))))&gt;(IF(VLOOKUP(C12,'Valeurs Règlement Campagne'!$A$4:$AB$7,20,FALSE)=IF(H12=VLOOKUP(C12,'Valeurs Règlement Campagne'!$A$4:$AB$7,20,FALSE),VLOOKUP(C12,'Valeurs Règlement Campagne'!$A$4:$AB$7,20,FALSE),IF(H12=VLOOKUP(C12,'Valeurs Règlement Campagne'!$A$4:$AB$7,21,FALSE),VLOOKUP(C12,'Valeurs Règlement Campagne'!$A$4:$AB$7,21,FALSE),IF(H12=VLOOKUP(C12,'Valeurs Règlement Campagne'!$A$4:$AB$7,22,FALSE),VLOOKUP(C12,'Valeurs Règlement Campagne'!$A$4:$AB$7,22,FALSE),""))),1,0)+IF(VLOOKUP(C12,'Valeurs Règlement Campagne'!$A$4:$AB$7,21,FALSE)=IF(H12=VLOOKUP(C12,'Valeurs Règlement Campagne'!$A$4:$AB$7,20,FALSE),VLOOKUP(C12,'Valeurs Règlement Campagne'!$A$4:$AB$7,20,FALSE),IF(H12=VLOOKUP(C12,'Valeurs Règlement Campagne'!$A$4:$AB$7,21,FALSE),VLOOKUP(C12,'Valeurs Règlement Campagne'!$A$4:$AB$7,21,FALSE),IF(H12=VLOOKUP(C12,'Valeurs Règlement Campagne'!$A$4:$AB$7,22,FALSE),VLOOKUP(C12,'Valeurs Règlement Campagne'!$A$4:$AB$7,22,FALSE),""))),1,0)+IF(VLOOKUP(C12,'Valeurs Règlement Campagne'!$A$4:$AB$7,22,FALSE)=IF(H12=VLOOKUP(C12,'Valeurs Règlement Campagne'!$A$4:$AB$7,20,FALSE),VLOOKUP(C12,'Valeurs Règlement Campagne'!$A$4:$AB$7,20,FALSE),IF(H12=VLOOKUP(C12,'Valeurs Règlement Campagne'!$A$4:$AB$7,21,FALSE),VLOOKUP(C12,'Valeurs Règlement Campagne'!$A$4:$AB$7,21,FALSE),IF(H12=VLOOKUP(C12,'Valeurs Règlement Campagne'!$A$4:$AB$7,22,FALSE),VLOOKUP(C12,'Valeurs Règlement Campagne'!$A$4:$AB$7,22,FALSE),""))),1,0)),"Doublon",TRUE)))," "))))," ")</f>
        <v xml:space="preserve"> </v>
      </c>
      <c r="X12" s="49" t="str" cm="1">
        <f t="array" ref="X12">IFERROR(IF(OR(C12="",C12=" ")," ",IF(NOT(ISNUMBER(I12))," ",IF(E12="Inconnues",AND(I12&gt;=P12,I12&lt;=R12),IF(E12="Connues",IF('Valeurs Règlement Campagne'!$L$14="OUI",IF(IF(ABS(I12-VLOOKUP(C12,'Valeurs Règlement Campagne'!$A$4:$AB$7,23,FALSE))&lt;=2,VLOOKUP(C12,'Valeurs Règlement Campagne'!$A$4:$AB$7,23,FALSE),IF(ABS(I12-VLOOKUP(C12,'Valeurs Règlement Campagne'!$A$4:$AB$7,24,FALSE))&lt;=2,VLOOKUP(C12,'Valeurs Règlement Campagne'!$A$4:$AB$7,24,FALSE),IF(ABS(I12-VLOOKUP(C12,'Valeurs Règlement Campagne'!$A$4:$AB$7,25,FALSE))&lt;=2,VLOOKUP(C12,'Valeurs Règlement Campagne'!$A$4:$AB$7,25,FALSE),"")))="",FALSE,IF(COUNTIFS($C$6:C12,C12,$E$6:E12,"Connues",$I$6:I12,"&gt;="&amp;(IF(ABS(I12-VLOOKUP(C12,'Valeurs Règlement Campagne'!$A$4:$AB$7,23,FALSE))&lt;=2,VLOOKUP(C12,'Valeurs Règlement Campagne'!$A$4:$AB$7,23,FALSE),IF(ABS(I12-VLOOKUP(C12,'Valeurs Règlement Campagne'!$A$4:$AB$7,24,FALSE))&lt;=2,VLOOKUP(C12,'Valeurs Règlement Campagne'!$A$4:$AB$7,24,FALSE),IF(ABS(I12-VLOOKUP(C12,'Valeurs Règlement Campagne'!$A$4:$AB$7,25,FALSE))&lt;=2,VLOOKUP(C12,'Valeurs Règlement Campagne'!$A$4:$AB$7,25,FALSE),"")))-2),$I$6:I12,"&lt;="&amp;(IF(ABS(I12-VLOOKUP(C12,'Valeurs Règlement Campagne'!$A$4:$AB$7,23,FALSE))&lt;=2,VLOOKUP(C12,'Valeurs Règlement Campagne'!$A$4:$AB$7,23,FALSE),IF(ABS(I12-VLOOKUP(C12,'Valeurs Règlement Campagne'!$A$4:$AB$7,24,FALSE))&lt;=2,VLOOKUP(C12,'Valeurs Règlement Campagne'!$A$4:$AB$7,24,FALSE),IF(ABS(I12-VLOOKUP(C12,'Valeurs Règlement Campagne'!$A$4:$AB$7,25,FALSE))&lt;=2,VLOOKUP(C12,'Valeurs Règlement Campagne'!$A$4:$AB$7,25,FALSE),"")))+2))&gt;(IF(VLOOKUP(C12,'Valeurs Règlement Campagne'!$A$4:$AB$7,23,FALSE)=IF(ABS(I12-VLOOKUP(C12,'Valeurs Règlement Campagne'!$A$4:$AB$7,23,FALSE))&lt;=2,VLOOKUP(C12,'Valeurs Règlement Campagne'!$A$4:$AB$7,23,FALSE),IF(ABS(I12-VLOOKUP(C12,'Valeurs Règlement Campagne'!$A$4:$AB$7,24,FALSE))&lt;=2,VLOOKUP(C12,'Valeurs Règlement Campagne'!$A$4:$AB$7,24,FALSE),IF(ABS(I12-VLOOKUP(C12,'Valeurs Règlement Campagne'!$A$4:$AB$7,25,FALSE))&lt;=2,VLOOKUP(C12,'Valeurs Règlement Campagne'!$A$4:$AB$7,25,FALSE),""))),1,0)+IF(VLOOKUP(C12,'Valeurs Règlement Campagne'!$A$4:$AB$7,24,FALSE)=IF(ABS(I12-VLOOKUP(C12,'Valeurs Règlement Campagne'!$A$4:$AB$7,23,FALSE))&lt;=2,VLOOKUP(C12,'Valeurs Règlement Campagne'!$A$4:$AB$7,23,FALSE),IF(ABS(I12-VLOOKUP(C12,'Valeurs Règlement Campagne'!$A$4:$AB$7,24,FALSE))&lt;=2,VLOOKUP(C12,'Valeurs Règlement Campagne'!$A$4:$AB$7,24,FALSE),IF(ABS(I12-VLOOKUP(C12,'Valeurs Règlement Campagne'!$A$4:$AB$7,25,FALSE))&lt;=2,VLOOKUP(C12,'Valeurs Règlement Campagne'!$A$4:$AB$7,25,FALSE),""))),1,0)+IF(VLOOKUP(C12,'Valeurs Règlement Campagne'!$A$4:$AB$7,25,FALSE)=IF(ABS(I12-VLOOKUP(C12,'Valeurs Règlement Campagne'!$A$4:$AB$7,23,FALSE))&lt;=2,VLOOKUP(C12,'Valeurs Règlement Campagne'!$A$4:$AB$7,23,FALSE),IF(ABS(I12-VLOOKUP(C12,'Valeurs Règlement Campagne'!$A$4:$AB$7,24,FALSE))&lt;=2,VLOOKUP(C12,'Valeurs Règlement Campagne'!$A$4:$AB$7,24,FALSE),IF(ABS(I12-VLOOKUP(C12,'Valeurs Règlement Campagne'!$A$4:$AB$7,25,FALSE))&lt;=2,VLOOKUP(C12,'Valeurs Règlement Campagne'!$A$4:$AB$7,25,FALSE),""))),1,0)),"Doublon",TRUE)),IF(IF(I12=VLOOKUP(C12,'Valeurs Règlement Campagne'!$A$4:$AB$7,23,FALSE),VLOOKUP(C12,'Valeurs Règlement Campagne'!$A$4:$AB$7,23,FALSE),IF(I12=VLOOKUP(C12,'Valeurs Règlement Campagne'!$A$4:$AB$7,24,FALSE),VLOOKUP(C12,'Valeurs Règlement Campagne'!$A$4:$AB$7,24,FALSE),IF(I12=VLOOKUP(C12,'Valeurs Règlement Campagne'!$A$4:$AB$7,25,FALSE),VLOOKUP(C12,'Valeurs Règlement Campagne'!$A$4:$AB$7,25,FALSE),"")))="",FALSE,IF(COUNTIFS($C$6:C12,C12,$E$6:E12,"Connues",$I$6:I12,IF(I12=VLOOKUP(C12,'Valeurs Règlement Campagne'!$A$4:$AB$7,23,FALSE),VLOOKUP(C12,'Valeurs Règlement Campagne'!$A$4:$AB$7,23,FALSE),IF(I12=VLOOKUP(C12,'Valeurs Règlement Campagne'!$A$4:$AB$7,24,FALSE),VLOOKUP(C12,'Valeurs Règlement Campagne'!$A$4:$AB$7,24,FALSE),IF(I12=VLOOKUP(C12,'Valeurs Règlement Campagne'!$A$4:$AB$7,25,FALSE),VLOOKUP(C12,'Valeurs Règlement Campagne'!$A$4:$AB$7,25,FALSE),""))))&gt;(IF(VLOOKUP(C12,'Valeurs Règlement Campagne'!$A$4:$AB$7,23,FALSE)=IF(I12=VLOOKUP(C12,'Valeurs Règlement Campagne'!$A$4:$AB$7,23,FALSE),VLOOKUP(C12,'Valeurs Règlement Campagne'!$A$4:$AB$7,23,FALSE),IF(I12=VLOOKUP(C12,'Valeurs Règlement Campagne'!$A$4:$AB$7,24,FALSE),VLOOKUP(C12,'Valeurs Règlement Campagne'!$A$4:$AB$7,24,FALSE),IF(I12=VLOOKUP(C12,'Valeurs Règlement Campagne'!$A$4:$AB$7,25,FALSE),VLOOKUP(C12,'Valeurs Règlement Campagne'!$A$4:$AB$7,25,FALSE),""))),1,0)+IF(VLOOKUP(C12,'Valeurs Règlement Campagne'!$A$4:$AB$7,24,FALSE)=IF(I12=VLOOKUP(C12,'Valeurs Règlement Campagne'!$A$4:$AB$7,23,FALSE),VLOOKUP(C12,'Valeurs Règlement Campagne'!$A$4:$AB$7,23,FALSE),IF(I12=VLOOKUP(C12,'Valeurs Règlement Campagne'!$A$4:$AB$7,24,FALSE),VLOOKUP(C12,'Valeurs Règlement Campagne'!$A$4:$AB$7,24,FALSE),IF(I12=VLOOKUP(C12,'Valeurs Règlement Campagne'!$A$4:$AB$7,25,FALSE),VLOOKUP(C12,'Valeurs Règlement Campagne'!$A$4:$AB$7,25,FALSE),""))),1,0)+IF(VLOOKUP(C12,'Valeurs Règlement Campagne'!$A$4:$AB$7,25,FALSE)=IF(I12=VLOOKUP(C12,'Valeurs Règlement Campagne'!$A$4:$AB$7,23,FALSE),VLOOKUP(C12,'Valeurs Règlement Campagne'!$A$4:$AB$7,23,FALSE),IF(I12=VLOOKUP(C12,'Valeurs Règlement Campagne'!$A$4:$AB$7,24,FALSE),VLOOKUP(C12,'Valeurs Règlement Campagne'!$A$4:$AB$7,24,FALSE),IF(I12=VLOOKUP(C12,'Valeurs Règlement Campagne'!$A$4:$AB$7,25,FALSE),VLOOKUP(C12,'Valeurs Règlement Campagne'!$A$4:$AB$7,25,FALSE),""))),1,0)),"Doublon",TRUE)))," "))))," ")</f>
        <v xml:space="preserve"> </v>
      </c>
      <c r="Y12" s="142" t="str" cm="1">
        <f t="array" ref="Y12">IFERROR(IF(OR(C12="",C12=" ")," ",IF(NOT(ISNUMBER(J12))," ",IF(E12="Inconnues",AND(J12&gt;=S12,J12&lt;=T12),IF(E12="Connues",IF('Valeurs Règlement Campagne'!$L$14="OUI",IF(IF(ABS(J12-VLOOKUP(C12,'Valeurs Règlement Campagne'!$A$4:$AB$7,26,FALSE))&lt;=2,VLOOKUP(C12,'Valeurs Règlement Campagne'!$A$4:$AB$7,26,FALSE),IF(ABS(J12-VLOOKUP(C12,'Valeurs Règlement Campagne'!$A$4:$AB$7,27,FALSE))&lt;=2,VLOOKUP(C12,'Valeurs Règlement Campagne'!$A$4:$AB$7,27,FALSE),IF(ABS(J12-VLOOKUP(C12,'Valeurs Règlement Campagne'!$A$4:$AB$7,28,FALSE))&lt;=2,VLOOKUP(C12,'Valeurs Règlement Campagne'!$A$4:$AB$7,28,FALSE),"")))="",FALSE,IF(COUNTIFS($C$6:C12,C12,$E$6:E12,"Connues",$J$6:J12,"&gt;="&amp;(IF(ABS(J12-VLOOKUP(C12,'Valeurs Règlement Campagne'!$A$4:$AB$7,26,FALSE))&lt;=2,VLOOKUP(C12,'Valeurs Règlement Campagne'!$A$4:$AB$7,26,FALSE),IF(ABS(J12-VLOOKUP(C12,'Valeurs Règlement Campagne'!$A$4:$AB$7,27,FALSE))&lt;=2,VLOOKUP(C12,'Valeurs Règlement Campagne'!$A$4:$AB$7,27,FALSE),IF(ABS(J12-VLOOKUP(C12,'Valeurs Règlement Campagne'!$A$4:$AB$7,28,FALSE))&lt;=2,VLOOKUP(C12,'Valeurs Règlement Campagne'!$A$4:$AB$7,28,FALSE),"")))-2),$J$6:J12,"&lt;="&amp;(IF(ABS(J12-VLOOKUP(C12,'Valeurs Règlement Campagne'!$A$4:$AB$7,26,FALSE))&lt;=2,VLOOKUP(C12,'Valeurs Règlement Campagne'!$A$4:$AB$7,26,FALSE),IF(ABS(J12-VLOOKUP(C12,'Valeurs Règlement Campagne'!$A$4:$AB$7,27,FALSE))&lt;=2,VLOOKUP(C12,'Valeurs Règlement Campagne'!$A$4:$AB$7,27,FALSE),IF(ABS(J12-VLOOKUP(C12,'Valeurs Règlement Campagne'!$A$4:$AB$7,28,FALSE))&lt;=2,VLOOKUP(C12,'Valeurs Règlement Campagne'!$A$4:$AB$7,28,FALSE),"")))+2))&gt;(IF(VLOOKUP(C12,'Valeurs Règlement Campagne'!$A$4:$AB$7,26,FALSE)=IF(ABS(J12-VLOOKUP(C12,'Valeurs Règlement Campagne'!$A$4:$AB$7,26,FALSE))&lt;=2,VLOOKUP(C12,'Valeurs Règlement Campagne'!$A$4:$AB$7,26,FALSE),IF(ABS(J12-VLOOKUP(C12,'Valeurs Règlement Campagne'!$A$4:$AB$7,27,FALSE))&lt;=2,VLOOKUP(C12,'Valeurs Règlement Campagne'!$A$4:$AB$7,27,FALSE),IF(ABS(J12-VLOOKUP(C12,'Valeurs Règlement Campagne'!$A$4:$AB$7,28,FALSE))&lt;=2,VLOOKUP(C12,'Valeurs Règlement Campagne'!$A$4:$AB$7,28,FALSE),""))),1,0)+IF(VLOOKUP(C12,'Valeurs Règlement Campagne'!$A$4:$AB$7,27,FALSE)=IF(ABS(J12-VLOOKUP(C12,'Valeurs Règlement Campagne'!$A$4:$AB$7,26,FALSE))&lt;=2,VLOOKUP(C12,'Valeurs Règlement Campagne'!$A$4:$AB$7,26,FALSE),IF(ABS(J12-VLOOKUP(C12,'Valeurs Règlement Campagne'!$A$4:$AB$7,27,FALSE))&lt;=2,VLOOKUP(C12,'Valeurs Règlement Campagne'!$A$4:$AB$7,27,FALSE),IF(ABS(J12-VLOOKUP(C12,'Valeurs Règlement Campagne'!$A$4:$AB$7,28,FALSE))&lt;=2,VLOOKUP(C12,'Valeurs Règlement Campagne'!$A$4:$AB$7,28,FALSE),""))),1,0)+IF(VLOOKUP(C12,'Valeurs Règlement Campagne'!$A$4:$AB$7,28,FALSE)=IF(ABS(J12-VLOOKUP(C12,'Valeurs Règlement Campagne'!$A$4:$AB$7,26,FALSE))&lt;=2,VLOOKUP(C12,'Valeurs Règlement Campagne'!$A$4:$AB$7,26,FALSE),IF(ABS(J12-VLOOKUP(C12,'Valeurs Règlement Campagne'!$A$4:$AB$7,27,FALSE))&lt;=2,VLOOKUP(C12,'Valeurs Règlement Campagne'!$A$4:$AB$7,27,FALSE),IF(ABS(J12-VLOOKUP(C12,'Valeurs Règlement Campagne'!$A$4:$AB$7,28,FALSE))&lt;=2,VLOOKUP(C12,'Valeurs Règlement Campagne'!$A$4:$AB$7,28,FALSE),""))),1,0)),"Doublon",TRUE)),IF(IF(J12=VLOOKUP(C12,'Valeurs Règlement Campagne'!$A$4:$AB$7,26,FALSE),VLOOKUP(C12,'Valeurs Règlement Campagne'!$A$4:$AB$7,26,FALSE),IF(J12=VLOOKUP(C12,'Valeurs Règlement Campagne'!$A$4:$AB$7,27,FALSE),VLOOKUP(C12,'Valeurs Règlement Campagne'!$A$4:$AB$7,27,FALSE),IF(J12=VLOOKUP(C12,'Valeurs Règlement Campagne'!$A$4:$AB$7,28,FALSE),VLOOKUP(C12,'Valeurs Règlement Campagne'!$A$4:$AB$7,28,FALSE),"")))="",FALSE,IF(COUNTIFS($C$6:C12,C12,$E$6:E12,"Connues",$J$6:J12,IF(J12=VLOOKUP(C12,'Valeurs Règlement Campagne'!$A$4:$AB$7,26,FALSE),VLOOKUP(C12,'Valeurs Règlement Campagne'!$A$4:$AB$7,26,FALSE),IF(J12=VLOOKUP(C12,'Valeurs Règlement Campagne'!$A$4:$AB$7,27,FALSE),VLOOKUP(C12,'Valeurs Règlement Campagne'!$A$4:$AB$7,27,FALSE),IF(J12=VLOOKUP(C12,'Valeurs Règlement Campagne'!$A$4:$AB$7,28,FALSE),VLOOKUP(C12,'Valeurs Règlement Campagne'!$A$4:$AB$7,28,FALSE),""))))&gt;(IF(VLOOKUP(C12,'Valeurs Règlement Campagne'!$A$4:$AB$7,26,FALSE)=IF(J12=VLOOKUP(C12,'Valeurs Règlement Campagne'!$A$4:$AB$7,26,FALSE),VLOOKUP(C12,'Valeurs Règlement Campagne'!$A$4:$AB$7,26,FALSE),IF(J12=VLOOKUP(C12,'Valeurs Règlement Campagne'!$A$4:$AB$7,27,FALSE),VLOOKUP(C12,'Valeurs Règlement Campagne'!$A$4:$AB$7,27,FALSE),IF(J12=VLOOKUP(C12,'Valeurs Règlement Campagne'!$A$4:$AB$7,28,FALSE),VLOOKUP(C12,'Valeurs Règlement Campagne'!$A$4:$AB$7,28,FALSE),""))),1,0)+IF(VLOOKUP(C12,'Valeurs Règlement Campagne'!$A$4:$AB$7,27,FALSE)=IF(J12=VLOOKUP(C12,'Valeurs Règlement Campagne'!$A$4:$AB$7,26,FALSE),VLOOKUP(C12,'Valeurs Règlement Campagne'!$A$4:$AB$7,26,FALSE),IF(J12=VLOOKUP(C12,'Valeurs Règlement Campagne'!$A$4:$AB$7,27,FALSE),VLOOKUP(C12,'Valeurs Règlement Campagne'!$A$4:$AB$7,27,FALSE),IF(J12=VLOOKUP(C12,'Valeurs Règlement Campagne'!$A$4:$AB$7,28,FALSE),VLOOKUP(C12,'Valeurs Règlement Campagne'!$A$4:$AB$7,28,FALSE),""))),1,0)+IF(VLOOKUP(C12,'Valeurs Règlement Campagne'!$A$4:$AB$7,28,FALSE)=IF(J12=VLOOKUP(C12,'Valeurs Règlement Campagne'!$A$4:$AB$7,26,FALSE),VLOOKUP(C12,'Valeurs Règlement Campagne'!$A$4:$AB$7,26,FALSE),IF(J12=VLOOKUP(C12,'Valeurs Règlement Campagne'!$A$4:$AB$7,27,FALSE),VLOOKUP(C12,'Valeurs Règlement Campagne'!$A$4:$AB$7,27,FALSE),IF(J12=VLOOKUP(C12,'Valeurs Règlement Campagne'!$A$4:$AB$7,28,FALSE),VLOOKUP(C12,'Valeurs Règlement Campagne'!$A$4:$AB$7,28,FALSE),""))),1,0)),"Doublon",TRUE)))," "))))," ")</f>
        <v xml:space="preserve"> </v>
      </c>
      <c r="Z12" s="253" t="str">
        <f t="shared" si="3"/>
        <v xml:space="preserve"> </v>
      </c>
      <c r="AA12" s="254"/>
      <c r="AB12" s="254" t="str">
        <f t="shared" si="0"/>
        <v xml:space="preserve"> </v>
      </c>
      <c r="AC12" s="254"/>
      <c r="AD12" s="254" t="str">
        <f t="shared" si="1"/>
        <v xml:space="preserve"> </v>
      </c>
      <c r="AE12" s="254"/>
      <c r="AF12" s="254" t="str">
        <f t="shared" si="4"/>
        <v xml:space="preserve"> </v>
      </c>
      <c r="AG12" s="299"/>
      <c r="AH12" s="50" t="str">
        <f t="shared" si="2"/>
        <v/>
      </c>
      <c r="AI12" s="39">
        <f>IFERROR(IF(OR(C12="",C12=" ",NOT(ISNUMBER(F12))),0,IF(E12="Inconnues",IF(AND(F12&gt;=L12,F12&lt;=M12),0,1),IF(E12="Connues",IF('Valeurs Règlement Campagne'!$L$14="OUI",IF(IF(ABS(F12-VLOOKUP(C12,'Valeurs Règlement Campagne'!$A$4:$AB$7,14,FALSE))&lt;=2,VLOOKUP(C12,'Valeurs Règlement Campagne'!$A$4:$AB$7,14,FALSE),IF(ABS(F12-VLOOKUP(C12,'Valeurs Règlement Campagne'!$A$4:$AB$7,15,FALSE))&lt;=2,VLOOKUP(C12,'Valeurs Règlement Campagne'!$A$4:$AB$7,15,FALSE),IF(ABS(F12-VLOOKUP(C12,'Valeurs Règlement Campagne'!$A$4:$AB$7,16,FALSE))&lt;=2,VLOOKUP(C12,'Valeurs Règlement Campagne'!$A$4:$AB$7,16,FALSE),"")))="",1,IF(COUNTIFS($C$6:C12,C12,$E$6:E12,"Connues",$F$6:F12,"&gt;="&amp;(IF(ABS(F12-VLOOKUP(C12,'Valeurs Règlement Campagne'!$A$4:$AB$7,14,FALSE))&lt;=2,VLOOKUP(C12,'Valeurs Règlement Campagne'!$A$4:$AB$7,14,FALSE),IF(ABS(F12-VLOOKUP(C12,'Valeurs Règlement Campagne'!$A$4:$AB$7,15,FALSE))&lt;=2,VLOOKUP(C12,'Valeurs Règlement Campagne'!$A$4:$AB$7,15,FALSE),IF(ABS(F12-VLOOKUP(C12,'Valeurs Règlement Campagne'!$A$4:$AB$7,16,FALSE))&lt;=2,VLOOKUP(C12,'Valeurs Règlement Campagne'!$A$4:$AB$7,16,FALSE),"")))-2),$F$6:F12,"&lt;="&amp;(IF(ABS(F12-VLOOKUP(C12,'Valeurs Règlement Campagne'!$A$4:$AB$7,14,FALSE))&lt;=2,VLOOKUP(C12,'Valeurs Règlement Campagne'!$A$4:$AB$7,14,FALSE),IF(ABS(F12-VLOOKUP(C12,'Valeurs Règlement Campagne'!$A$4:$AB$7,15,FALSE))&lt;=2,VLOOKUP(C12,'Valeurs Règlement Campagne'!$A$4:$AB$7,15,FALSE),IF(ABS(F12-VLOOKUP(C12,'Valeurs Règlement Campagne'!$A$4:$AB$7,16,FALSE))&lt;=2,VLOOKUP(C12,'Valeurs Règlement Campagne'!$A$4:$AB$7,16,FALSE),"")))+2))&gt;(IF(VLOOKUP(C12,'Valeurs Règlement Campagne'!$A$4:$AB$7,14,FALSE)=IF(ABS(F12-VLOOKUP(C12,'Valeurs Règlement Campagne'!$A$4:$AB$7,14,FALSE))&lt;=2,VLOOKUP(C12,'Valeurs Règlement Campagne'!$A$4:$AB$7,14,FALSE),IF(ABS(F12-VLOOKUP(C12,'Valeurs Règlement Campagne'!$A$4:$AB$7,15,FALSE))&lt;=2,VLOOKUP(C12,'Valeurs Règlement Campagne'!$A$4:$AB$7,15,FALSE),IF(ABS(F12-VLOOKUP(C12,'Valeurs Règlement Campagne'!$A$4:$AB$7,16,FALSE))&lt;=2,VLOOKUP(C12,'Valeurs Règlement Campagne'!$A$4:$AB$7,16,FALSE),""))),1,0)+IF(VLOOKUP(C12,'Valeurs Règlement Campagne'!$A$4:$AB$7,15,FALSE)=IF(ABS(F12-VLOOKUP(C12,'Valeurs Règlement Campagne'!$A$4:$AB$7,14,FALSE))&lt;=2,VLOOKUP(C12,'Valeurs Règlement Campagne'!$A$4:$AB$7,14,FALSE),IF(ABS(F12-VLOOKUP(C12,'Valeurs Règlement Campagne'!$A$4:$AB$7,15,FALSE))&lt;=2,VLOOKUP(C12,'Valeurs Règlement Campagne'!$A$4:$AB$7,15,FALSE),IF(ABS(F12-VLOOKUP(C12,'Valeurs Règlement Campagne'!$A$4:$AB$7,16,FALSE))&lt;=2,VLOOKUP(C12,'Valeurs Règlement Campagne'!$A$4:$AB$7,16,FALSE),""))),1,0)+IF(VLOOKUP(C12,'Valeurs Règlement Campagne'!$A$4:$AB$7,16,FALSE)=IF(ABS(F12-VLOOKUP(C12,'Valeurs Règlement Campagne'!$A$4:$AB$7,14,FALSE))&lt;=2,VLOOKUP(C12,'Valeurs Règlement Campagne'!$A$4:$AB$7,14,FALSE),IF(ABS(F12-VLOOKUP(C12,'Valeurs Règlement Campagne'!$A$4:$AB$7,15,FALSE))&lt;=2,VLOOKUP(C12,'Valeurs Règlement Campagne'!$A$4:$AB$7,15,FALSE),IF(ABS(F12-VLOOKUP(C12,'Valeurs Règlement Campagne'!$A$4:$AB$7,16,FALSE))&lt;=2,VLOOKUP(C12,'Valeurs Règlement Campagne'!$A$4:$AB$7,16,FALSE),""))),1,0)),1,0)),IF(IF(F12=VLOOKUP(C12,'Valeurs Règlement Campagne'!$A$4:$AB$7,14,FALSE),VLOOKUP(C12,'Valeurs Règlement Campagne'!$A$4:$AB$7,14,FALSE),IF(F12=VLOOKUP(C12,'Valeurs Règlement Campagne'!$A$4:$AB$7,15,FALSE),VLOOKUP(C12,'Valeurs Règlement Campagne'!$A$4:$AB$7,15,FALSE),IF(F12=VLOOKUP(C12,'Valeurs Règlement Campagne'!$A$4:$AB$7,16,FALSE),VLOOKUP(C12,'Valeurs Règlement Campagne'!$A$4:$AB$7,16,FALSE),"")))="",1,IF(COUNTIFS($C$6:C12,C12,$E$6:E12,"Connues",$F$6:F12,IF(F12=VLOOKUP(C12,'Valeurs Règlement Campagne'!$A$4:$AB$7,14,FALSE),VLOOKUP(C12,'Valeurs Règlement Campagne'!$A$4:$AB$7,14,FALSE),IF(F12=VLOOKUP(C12,'Valeurs Règlement Campagne'!$A$4:$AB$7,15,FALSE),VLOOKUP(C12,'Valeurs Règlement Campagne'!$A$4:$AB$7,15,FALSE),IF(F12=VLOOKUP(C12,'Valeurs Règlement Campagne'!$A$4:$AB$7,16,FALSE),VLOOKUP(C12,'Valeurs Règlement Campagne'!$A$4:$AB$7,16,FALSE),""))))&gt;(IF(VLOOKUP(C12,'Valeurs Règlement Campagne'!$A$4:$AB$7,14,FALSE)=IF(F12=VLOOKUP(C12,'Valeurs Règlement Campagne'!$A$4:$AB$7,14,FALSE),VLOOKUP(C12,'Valeurs Règlement Campagne'!$A$4:$AB$7,14,FALSE),IF(F12=VLOOKUP(C12,'Valeurs Règlement Campagne'!$A$4:$AB$7,15,FALSE),VLOOKUP(C12,'Valeurs Règlement Campagne'!$A$4:$AB$7,15,FALSE),IF(F12=VLOOKUP(C12,'Valeurs Règlement Campagne'!$A$4:$AB$7,16,FALSE),VLOOKUP(C12,'Valeurs Règlement Campagne'!$A$4:$AB$7,16,FALSE),""))),1,0)+IF(VLOOKUP(C12,'Valeurs Règlement Campagne'!$A$4:$AB$7,15,FALSE)=IF(F12=VLOOKUP(C12,'Valeurs Règlement Campagne'!$A$4:$AB$7,14,FALSE),VLOOKUP(C12,'Valeurs Règlement Campagne'!$A$4:$AB$7,14,FALSE),IF(F12=VLOOKUP(C12,'Valeurs Règlement Campagne'!$A$4:$AB$7,15,FALSE),VLOOKUP(C12,'Valeurs Règlement Campagne'!$A$4:$AB$7,15,FALSE),IF(F12=VLOOKUP(C12,'Valeurs Règlement Campagne'!$A$4:$AB$7,16,FALSE),VLOOKUP(C12,'Valeurs Règlement Campagne'!$A$4:$AB$7,16,FALSE),""))),1,0)+IF(VLOOKUP(C12,'Valeurs Règlement Campagne'!$A$4:$AB$7,16,FALSE)=IF(F12=VLOOKUP(C12,'Valeurs Règlement Campagne'!$A$4:$AB$7,14,FALSE),VLOOKUP(C12,'Valeurs Règlement Campagne'!$A$4:$AB$7,14,FALSE),IF(F12=VLOOKUP(C12,'Valeurs Règlement Campagne'!$A$4:$AB$7,15,FALSE),VLOOKUP(C12,'Valeurs Règlement Campagne'!$A$4:$AB$7,15,FALSE),IF(F12=VLOOKUP(C12,'Valeurs Règlement Campagne'!$A$4:$AB$7,16,FALSE),VLOOKUP(C12,'Valeurs Règlement Campagne'!$A$4:$AB$7,16,FALSE),""))),1,0)),1,0))),0))),0)</f>
        <v>0</v>
      </c>
      <c r="AJ12" s="39">
        <f>IFERROR(IF(OR(C12="",C12=" ",NOT(ISNUMBER(G12))),0,IF(E12="Inconnues",IF(AND(G12&gt;=N12,G12&lt;=O12),0,1),IF(E12="Connues",IF('Valeurs Règlement Campagne'!$L$14="OUI",IF(IF(ABS(G12-VLOOKUP(C12,'Valeurs Règlement Campagne'!$A$4:$AB$7,17,FALSE))&lt;=2,VLOOKUP(C12,'Valeurs Règlement Campagne'!$A$4:$AB$7,17,FALSE),IF(ABS(G12-VLOOKUP(C12,'Valeurs Règlement Campagne'!$A$4:$AB$7,18,FALSE))&lt;=2,VLOOKUP(C12,'Valeurs Règlement Campagne'!$A$4:$AB$7,18,FALSE),IF(ABS(G12-VLOOKUP(C12,'Valeurs Règlement Campagne'!$A$4:$AB$7,19,FALSE))&lt;=2,VLOOKUP(C12,'Valeurs Règlement Campagne'!$A$4:$AB$7,19,FALSE),"")))="",1,IF(COUNTIFS($C$6:C12,C12,$E$6:E12,"Connues",$G$6:G12,"&gt;="&amp;(IF(ABS(G12-VLOOKUP(C12,'Valeurs Règlement Campagne'!$A$4:$AB$7,17,FALSE))&lt;=2,VLOOKUP(C12,'Valeurs Règlement Campagne'!$A$4:$AB$7,17,FALSE),IF(ABS(G12-VLOOKUP(C12,'Valeurs Règlement Campagne'!$A$4:$AB$7,18,FALSE))&lt;=2,VLOOKUP(C12,'Valeurs Règlement Campagne'!$A$4:$AB$7,18,FALSE),IF(ABS(G12-VLOOKUP(C12,'Valeurs Règlement Campagne'!$A$4:$AB$7,19,FALSE))&lt;=2,VLOOKUP(C12,'Valeurs Règlement Campagne'!$A$4:$AB$7,19,FALSE),"")))-2),$G$6:G12,"&lt;="&amp;(IF(ABS(G12-VLOOKUP(C12,'Valeurs Règlement Campagne'!$A$4:$AB$7,17,FALSE))&lt;=2,VLOOKUP(C12,'Valeurs Règlement Campagne'!$A$4:$AB$7,17,FALSE),IF(ABS(G12-VLOOKUP(C12,'Valeurs Règlement Campagne'!$A$4:$AB$7,18,FALSE))&lt;=2,VLOOKUP(C12,'Valeurs Règlement Campagne'!$A$4:$AB$7,18,FALSE),IF(ABS(G12-VLOOKUP(C12,'Valeurs Règlement Campagne'!$A$4:$AB$7,19,FALSE))&lt;=2,VLOOKUP(C12,'Valeurs Règlement Campagne'!$A$4:$AB$7,19,FALSE),"")))+2))&gt;(IF(VLOOKUP(C12,'Valeurs Règlement Campagne'!$A$4:$AB$7,17,FALSE)=IF(ABS(G12-VLOOKUP(C12,'Valeurs Règlement Campagne'!$A$4:$AB$7,17,FALSE))&lt;=2,VLOOKUP(C12,'Valeurs Règlement Campagne'!$A$4:$AB$7,17,FALSE),IF(ABS(G12-VLOOKUP(C12,'Valeurs Règlement Campagne'!$A$4:$AB$7,18,FALSE))&lt;=2,VLOOKUP(C12,'Valeurs Règlement Campagne'!$A$4:$AB$7,18,FALSE),IF(ABS(G12-VLOOKUP(C12,'Valeurs Règlement Campagne'!$A$4:$AB$7,19,FALSE))&lt;=2,VLOOKUP(C12,'Valeurs Règlement Campagne'!$A$4:$AB$7,19,FALSE),""))),1,0)+IF(VLOOKUP(C12,'Valeurs Règlement Campagne'!$A$4:$AB$7,18,FALSE)=IF(ABS(G12-VLOOKUP(C12,'Valeurs Règlement Campagne'!$A$4:$AB$7,17,FALSE))&lt;=2,VLOOKUP(C12,'Valeurs Règlement Campagne'!$A$4:$AB$7,17,FALSE),IF(ABS(G12-VLOOKUP(C12,'Valeurs Règlement Campagne'!$A$4:$AB$7,18,FALSE))&lt;=2,VLOOKUP(C12,'Valeurs Règlement Campagne'!$A$4:$AB$7,18,FALSE),IF(ABS(G12-VLOOKUP(C12,'Valeurs Règlement Campagne'!$A$4:$AB$7,19,FALSE))&lt;=2,VLOOKUP(C12,'Valeurs Règlement Campagne'!$A$4:$AB$7,19,FALSE),""))),1,0)+IF(VLOOKUP(C12,'Valeurs Règlement Campagne'!$A$4:$AB$7,19,FALSE)=IF(ABS(G12-VLOOKUP(C12,'Valeurs Règlement Campagne'!$A$4:$AB$7,17,FALSE))&lt;=2,VLOOKUP(C12,'Valeurs Règlement Campagne'!$A$4:$AB$7,17,FALSE),IF(ABS(G12-VLOOKUP(C12,'Valeurs Règlement Campagne'!$A$4:$AB$7,18,FALSE))&lt;=2,VLOOKUP(C12,'Valeurs Règlement Campagne'!$A$4:$AB$7,18,FALSE),IF(ABS(G12-VLOOKUP(C12,'Valeurs Règlement Campagne'!$A$4:$AB$7,19,FALSE))&lt;=2,VLOOKUP(C12,'Valeurs Règlement Campagne'!$A$4:$AB$7,19,FALSE),""))),1,0)),1,0)),IF(IF(G12=VLOOKUP(C12,'Valeurs Règlement Campagne'!$A$4:$AB$7,17,FALSE),VLOOKUP(C12,'Valeurs Règlement Campagne'!$A$4:$AB$7,17,FALSE),IF(G12=VLOOKUP(C12,'Valeurs Règlement Campagne'!$A$4:$AB$7,18,FALSE),VLOOKUP(C12,'Valeurs Règlement Campagne'!$A$4:$AB$7,18,FALSE),IF(G12=VLOOKUP(C12,'Valeurs Règlement Campagne'!$A$4:$AB$7,19,FALSE),VLOOKUP(C12,'Valeurs Règlement Campagne'!$A$4:$AB$7,19,FALSE),"")))="",1,IF(COUNTIFS($C$6:C12,C12,$E$6:E12,"Connues",$G$6:G12,IF(G12=VLOOKUP(C12,'Valeurs Règlement Campagne'!$A$4:$AB$7,17,FALSE),VLOOKUP(C12,'Valeurs Règlement Campagne'!$A$4:$AB$7,17,FALSE),IF(G12=VLOOKUP(C12,'Valeurs Règlement Campagne'!$A$4:$AB$7,18,FALSE),VLOOKUP(C12,'Valeurs Règlement Campagne'!$A$4:$AB$7,18,FALSE),IF(G12=VLOOKUP(C12,'Valeurs Règlement Campagne'!$A$4:$AB$7,19,FALSE),VLOOKUP(C12,'Valeurs Règlement Campagne'!$A$4:$AB$7,19,FALSE),""))))&gt;(IF(VLOOKUP(C12,'Valeurs Règlement Campagne'!$A$4:$AB$7,17,FALSE)=IF(G12=VLOOKUP(C12,'Valeurs Règlement Campagne'!$A$4:$AB$7,17,FALSE),VLOOKUP(C12,'Valeurs Règlement Campagne'!$A$4:$AB$7,17,FALSE),IF(G12=VLOOKUP(C12,'Valeurs Règlement Campagne'!$A$4:$AB$7,18,FALSE),VLOOKUP(C12,'Valeurs Règlement Campagne'!$A$4:$AB$7,18,FALSE),IF(G12=VLOOKUP(C12,'Valeurs Règlement Campagne'!$A$4:$AB$7,19,FALSE),VLOOKUP(C12,'Valeurs Règlement Campagne'!$A$4:$AB$7,19,FALSE),""))),1,0)+IF(VLOOKUP(C12,'Valeurs Règlement Campagne'!$A$4:$AB$7,18,FALSE)=IF(G12=VLOOKUP(C12,'Valeurs Règlement Campagne'!$A$4:$AB$7,17,FALSE),VLOOKUP(C12,'Valeurs Règlement Campagne'!$A$4:$AB$7,17,FALSE),IF(G12=VLOOKUP(C12,'Valeurs Règlement Campagne'!$A$4:$AB$7,18,FALSE),VLOOKUP(C12,'Valeurs Règlement Campagne'!$A$4:$AB$7,18,FALSE),IF(G12=VLOOKUP(C12,'Valeurs Règlement Campagne'!$A$4:$AB$7,19,FALSE),VLOOKUP(C12,'Valeurs Règlement Campagne'!$A$4:$AB$7,19,FALSE),""))),1,0)+IF(VLOOKUP(C12,'Valeurs Règlement Campagne'!$A$4:$AB$7,19,FALSE)=IF(G12=VLOOKUP(C12,'Valeurs Règlement Campagne'!$A$4:$AB$7,17,FALSE),VLOOKUP(C12,'Valeurs Règlement Campagne'!$A$4:$AB$7,17,FALSE),IF(G12=VLOOKUP(C12,'Valeurs Règlement Campagne'!$A$4:$AB$7,18,FALSE),VLOOKUP(C12,'Valeurs Règlement Campagne'!$A$4:$AB$7,18,FALSE),IF(G12=VLOOKUP(C12,'Valeurs Règlement Campagne'!$A$4:$AB$7,19,FALSE),VLOOKUP(C12,'Valeurs Règlement Campagne'!$A$4:$AB$7,19,FALSE),""))),1,0)),1,0))),0))),0)</f>
        <v>0</v>
      </c>
      <c r="AK12" s="39">
        <f>IFERROR(IF(OR(C12="",C12=" ",NOT(ISNUMBER(H12))),0,IF(E12="Inconnues",IF(AND(H12&gt;=P12,H12&lt;=Q12),0,1),IF(E12="Connues",IF('Valeurs Règlement Campagne'!$L$14="OUI",IF(IF(ABS(H12-VLOOKUP(C12,'Valeurs Règlement Campagne'!$A$4:$AB$7,20,FALSE))&lt;=2,VLOOKUP(C12,'Valeurs Règlement Campagne'!$A$4:$AB$7,20,FALSE),IF(ABS(H12-VLOOKUP(C12,'Valeurs Règlement Campagne'!$A$4:$AB$7,21,FALSE))&lt;=2,VLOOKUP(C12,'Valeurs Règlement Campagne'!$A$4:$AB$7,21,FALSE),IF(ABS(H12-VLOOKUP(C12,'Valeurs Règlement Campagne'!$A$4:$AB$7,22,FALSE))&lt;=2,VLOOKUP(C12,'Valeurs Règlement Campagne'!$A$4:$AB$7,22,FALSE),"")))="",1,IF(COUNTIFS($C$6:C12,C12,$E$6:E12,"Connues",$H$6:H12,"&gt;="&amp;(IF(ABS(H12-VLOOKUP(C12,'Valeurs Règlement Campagne'!$A$4:$AB$7,20,FALSE))&lt;=2,VLOOKUP(C12,'Valeurs Règlement Campagne'!$A$4:$AB$7,20,FALSE),IF(ABS(H12-VLOOKUP(C12,'Valeurs Règlement Campagne'!$A$4:$AB$7,21,FALSE))&lt;=2,VLOOKUP(C12,'Valeurs Règlement Campagne'!$A$4:$AB$7,21,FALSE),IF(ABS(H12-VLOOKUP(C12,'Valeurs Règlement Campagne'!$A$4:$AB$7,22,FALSE))&lt;=2,VLOOKUP(C12,'Valeurs Règlement Campagne'!$A$4:$AB$7,22,FALSE),"")))-2),$H$6:H12,"&lt;="&amp;(IF(ABS(H12-VLOOKUP(C12,'Valeurs Règlement Campagne'!$A$4:$AB$7,20,FALSE))&lt;=2,VLOOKUP(C12,'Valeurs Règlement Campagne'!$A$4:$AB$7,20,FALSE),IF(ABS(H12-VLOOKUP(C12,'Valeurs Règlement Campagne'!$A$4:$AB$7,21,FALSE))&lt;=2,VLOOKUP(C12,'Valeurs Règlement Campagne'!$A$4:$AB$7,21,FALSE),IF(ABS(H12-VLOOKUP(C12,'Valeurs Règlement Campagne'!$A$4:$AB$7,22,FALSE))&lt;=2,VLOOKUP(C12,'Valeurs Règlement Campagne'!$A$4:$AB$7,22,FALSE),"")))+2))&gt;(IF(VLOOKUP(C12,'Valeurs Règlement Campagne'!$A$4:$AB$7,20,FALSE)=IF(ABS(H12-VLOOKUP(C12,'Valeurs Règlement Campagne'!$A$4:$AB$7,20,FALSE))&lt;=2,VLOOKUP(C12,'Valeurs Règlement Campagne'!$A$4:$AB$7,20,FALSE),IF(ABS(H12-VLOOKUP(C12,'Valeurs Règlement Campagne'!$A$4:$AB$7,21,FALSE))&lt;=2,VLOOKUP(C12,'Valeurs Règlement Campagne'!$A$4:$AB$7,21,FALSE),IF(ABS(H12-VLOOKUP(C12,'Valeurs Règlement Campagne'!$A$4:$AB$7,22,FALSE))&lt;=2,VLOOKUP(C12,'Valeurs Règlement Campagne'!$A$4:$AB$7,22,FALSE),""))),1,0)+IF(VLOOKUP(C12,'Valeurs Règlement Campagne'!$A$4:$AB$7,21,FALSE)=IF(ABS(H12-VLOOKUP(C12,'Valeurs Règlement Campagne'!$A$4:$AB$7,20,FALSE))&lt;=2,VLOOKUP(C12,'Valeurs Règlement Campagne'!$A$4:$AB$7,20,FALSE),IF(ABS(H12-VLOOKUP(C12,'Valeurs Règlement Campagne'!$A$4:$AB$7,21,FALSE))&lt;=2,VLOOKUP(C12,'Valeurs Règlement Campagne'!$A$4:$AB$7,21,FALSE),IF(ABS(H12-VLOOKUP(C12,'Valeurs Règlement Campagne'!$A$4:$AB$7,22,FALSE))&lt;=2,VLOOKUP(C12,'Valeurs Règlement Campagne'!$A$4:$AB$7,22,FALSE),""))),1,0)+IF(VLOOKUP(C12,'Valeurs Règlement Campagne'!$A$4:$AB$7,22,FALSE)=IF(ABS(H12-VLOOKUP(C12,'Valeurs Règlement Campagne'!$A$4:$AB$7,20,FALSE))&lt;=2,VLOOKUP(C12,'Valeurs Règlement Campagne'!$A$4:$AB$7,20,FALSE),IF(ABS(H12-VLOOKUP(C12,'Valeurs Règlement Campagne'!$A$4:$AB$7,21,FALSE))&lt;=2,VLOOKUP(C12,'Valeurs Règlement Campagne'!$A$4:$AB$7,21,FALSE),IF(ABS(H12-VLOOKUP(C12,'Valeurs Règlement Campagne'!$A$4:$AB$7,22,FALSE))&lt;=2,VLOOKUP(C12,'Valeurs Règlement Campagne'!$A$4:$AB$7,22,FALSE),""))),1,0)),1,0)),IF(IF(H12=VLOOKUP(C12,'Valeurs Règlement Campagne'!$A$4:$AB$7,20,FALSE),VLOOKUP(C12,'Valeurs Règlement Campagne'!$A$4:$AB$7,20,FALSE),IF(H12=VLOOKUP(C12,'Valeurs Règlement Campagne'!$A$4:$AB$7,21,FALSE),VLOOKUP(C12,'Valeurs Règlement Campagne'!$A$4:$AB$7,21,FALSE),IF(H12=VLOOKUP(C12,'Valeurs Règlement Campagne'!$A$4:$AB$7,22,FALSE),VLOOKUP(C12,'Valeurs Règlement Campagne'!$A$4:$AB$7,22,FALSE),"")))="",1,IF(COUNTIFS($C$6:C12,C12,$E$6:E12,"Connues",$H$6:H12,IF(H12=VLOOKUP(C12,'Valeurs Règlement Campagne'!$A$4:$AB$7,20,FALSE),VLOOKUP(C12,'Valeurs Règlement Campagne'!$A$4:$AB$7,20,FALSE),IF(H12=VLOOKUP(C12,'Valeurs Règlement Campagne'!$A$4:$AB$7,21,FALSE),VLOOKUP(C12,'Valeurs Règlement Campagne'!$A$4:$AB$7,21,FALSE),IF(H12=VLOOKUP(C12,'Valeurs Règlement Campagne'!$A$4:$AB$7,22,FALSE),VLOOKUP(C12,'Valeurs Règlement Campagne'!$A$4:$AB$7,22,FALSE),""))))&gt;(IF(VLOOKUP(C12,'Valeurs Règlement Campagne'!$A$4:$AB$7,20,FALSE)=IF(H12=VLOOKUP(C12,'Valeurs Règlement Campagne'!$A$4:$AB$7,20,FALSE),VLOOKUP(C12,'Valeurs Règlement Campagne'!$A$4:$AB$7,20,FALSE),IF(H12=VLOOKUP(C12,'Valeurs Règlement Campagne'!$A$4:$AB$7,21,FALSE),VLOOKUP(C12,'Valeurs Règlement Campagne'!$A$4:$AB$7,21,FALSE),IF(H12=VLOOKUP(C12,'Valeurs Règlement Campagne'!$A$4:$AB$7,22,FALSE),VLOOKUP(C12,'Valeurs Règlement Campagne'!$A$4:$AB$7,22,FALSE),""))),1,0)+IF(VLOOKUP(C12,'Valeurs Règlement Campagne'!$A$4:$AB$7,21,FALSE)=IF(H12=VLOOKUP(C12,'Valeurs Règlement Campagne'!$A$4:$AB$7,20,FALSE),VLOOKUP(C12,'Valeurs Règlement Campagne'!$A$4:$AB$7,20,FALSE),IF(H12=VLOOKUP(C12,'Valeurs Règlement Campagne'!$A$4:$AB$7,21,FALSE),VLOOKUP(C12,'Valeurs Règlement Campagne'!$A$4:$AB$7,21,FALSE),IF(H12=VLOOKUP(C12,'Valeurs Règlement Campagne'!$A$4:$AB$7,22,FALSE),VLOOKUP(C12,'Valeurs Règlement Campagne'!$A$4:$AB$7,22,FALSE),""))),1,0)+IF(VLOOKUP(C12,'Valeurs Règlement Campagne'!$A$4:$AB$7,22,FALSE)=IF(H12=VLOOKUP(C12,'Valeurs Règlement Campagne'!$A$4:$AB$7,20,FALSE),VLOOKUP(C12,'Valeurs Règlement Campagne'!$A$4:$AB$7,20,FALSE),IF(H12=VLOOKUP(C12,'Valeurs Règlement Campagne'!$A$4:$AB$7,21,FALSE),VLOOKUP(C12,'Valeurs Règlement Campagne'!$A$4:$AB$7,21,FALSE),IF(H12=VLOOKUP(C12,'Valeurs Règlement Campagne'!$A$4:$AB$7,22,FALSE),VLOOKUP(C12,'Valeurs Règlement Campagne'!$A$4:$AB$7,22,FALSE),""))),1,0)),1,0))),0))),0)</f>
        <v>0</v>
      </c>
      <c r="AL12">
        <f>IFERROR(IF(OR(C12="",C12=" ",NOT(ISNUMBER(I12))),0,IF(E12="Inconnues",IF(AND(I12&gt;=P12,I12&lt;=R12),0,1),IF(E12="Connues",IF('Valeurs Règlement Campagne'!$L$14="OUI",IF(IF(ABS(I12-VLOOKUP(C12,'Valeurs Règlement Campagne'!$A$4:$AB$7,23,FALSE))&lt;=2,VLOOKUP(C12,'Valeurs Règlement Campagne'!$A$4:$AB$7,23,FALSE),IF(ABS(I12-VLOOKUP(C12,'Valeurs Règlement Campagne'!$A$4:$AB$7,24,FALSE))&lt;=2,VLOOKUP(C12,'Valeurs Règlement Campagne'!$A$4:$AB$7,24,FALSE),IF(ABS(I12-VLOOKUP(C12,'Valeurs Règlement Campagne'!$A$4:$AB$7,25,FALSE))&lt;=2,VLOOKUP(C12,'Valeurs Règlement Campagne'!$A$4:$AB$7,25,FALSE),"")))="",1,IF(COUNTIFS($C$6:C12,C12,$E$6:E12,"Connues",$I$6:I12,"&gt;="&amp;(IF(ABS(I12-VLOOKUP(C12,'Valeurs Règlement Campagne'!$A$4:$AB$7,23,FALSE))&lt;=2,VLOOKUP(C12,'Valeurs Règlement Campagne'!$A$4:$AB$7,23,FALSE),IF(ABS(I12-VLOOKUP(C12,'Valeurs Règlement Campagne'!$A$4:$AB$7,24,FALSE))&lt;=2,VLOOKUP(C12,'Valeurs Règlement Campagne'!$A$4:$AB$7,24,FALSE),IF(ABS(I12-VLOOKUP(C12,'Valeurs Règlement Campagne'!$A$4:$AB$7,25,FALSE))&lt;=2,VLOOKUP(C12,'Valeurs Règlement Campagne'!$A$4:$AB$7,25,FALSE),"")))-2),$I$6:I12,"&lt;="&amp;(IF(ABS(I12-VLOOKUP(C12,'Valeurs Règlement Campagne'!$A$4:$AB$7,23,FALSE))&lt;=2,VLOOKUP(C12,'Valeurs Règlement Campagne'!$A$4:$AB$7,23,FALSE),IF(ABS(I12-VLOOKUP(C12,'Valeurs Règlement Campagne'!$A$4:$AB$7,24,FALSE))&lt;=2,VLOOKUP(C12,'Valeurs Règlement Campagne'!$A$4:$AB$7,24,FALSE),IF(ABS(I12-VLOOKUP(C12,'Valeurs Règlement Campagne'!$A$4:$AB$7,25,FALSE))&lt;=2,VLOOKUP(C12,'Valeurs Règlement Campagne'!$A$4:$AB$7,25,FALSE),"")))+2))&gt;(IF(VLOOKUP(C12,'Valeurs Règlement Campagne'!$A$4:$AB$7,23,FALSE)=IF(ABS(I12-VLOOKUP(C12,'Valeurs Règlement Campagne'!$A$4:$AB$7,23,FALSE))&lt;=2,VLOOKUP(C12,'Valeurs Règlement Campagne'!$A$4:$AB$7,23,FALSE),IF(ABS(I12-VLOOKUP(C12,'Valeurs Règlement Campagne'!$A$4:$AB$7,24,FALSE))&lt;=2,VLOOKUP(C12,'Valeurs Règlement Campagne'!$A$4:$AB$7,24,FALSE),IF(ABS(I12-VLOOKUP(C12,'Valeurs Règlement Campagne'!$A$4:$AB$7,25,FALSE))&lt;=2,VLOOKUP(C12,'Valeurs Règlement Campagne'!$A$4:$AB$7,25,FALSE),""))),1,0)+IF(VLOOKUP(C12,'Valeurs Règlement Campagne'!$A$4:$AB$7,24,FALSE)=IF(ABS(I12-VLOOKUP(C12,'Valeurs Règlement Campagne'!$A$4:$AB$7,23,FALSE))&lt;=2,VLOOKUP(C12,'Valeurs Règlement Campagne'!$A$4:$AB$7,23,FALSE),IF(ABS(I12-VLOOKUP(C12,'Valeurs Règlement Campagne'!$A$4:$AB$7,24,FALSE))&lt;=2,VLOOKUP(C12,'Valeurs Règlement Campagne'!$A$4:$AB$7,24,FALSE),IF(ABS(I12-VLOOKUP(C12,'Valeurs Règlement Campagne'!$A$4:$AB$7,25,FALSE))&lt;=2,VLOOKUP(C12,'Valeurs Règlement Campagne'!$A$4:$AB$7,25,FALSE),""))),1,0)+IF(VLOOKUP(C12,'Valeurs Règlement Campagne'!$A$4:$AB$7,25,FALSE)=IF(ABS(I12-VLOOKUP(C12,'Valeurs Règlement Campagne'!$A$4:$AB$7,23,FALSE))&lt;=2,VLOOKUP(C12,'Valeurs Règlement Campagne'!$A$4:$AB$7,23,FALSE),IF(ABS(I12-VLOOKUP(C12,'Valeurs Règlement Campagne'!$A$4:$AB$7,24,FALSE))&lt;=2,VLOOKUP(C12,'Valeurs Règlement Campagne'!$A$4:$AB$7,24,FALSE),IF(ABS(I12-VLOOKUP(C12,'Valeurs Règlement Campagne'!$A$4:$AB$7,25,FALSE))&lt;=2,VLOOKUP(C12,'Valeurs Règlement Campagne'!$A$4:$AB$7,25,FALSE),""))),1,0)),1,0)),IF(IF(I12=VLOOKUP(C12,'Valeurs Règlement Campagne'!$A$4:$AB$7,23,FALSE),VLOOKUP(C12,'Valeurs Règlement Campagne'!$A$4:$AB$7,23,FALSE),IF(I12=VLOOKUP(C12,'Valeurs Règlement Campagne'!$A$4:$AB$7,24,FALSE),VLOOKUP(C12,'Valeurs Règlement Campagne'!$A$4:$AB$7,24,FALSE),IF(I12=VLOOKUP(C12,'Valeurs Règlement Campagne'!$A$4:$AB$7,25,FALSE),VLOOKUP(C12,'Valeurs Règlement Campagne'!$A$4:$AB$7,25,FALSE),"")))="",1,IF(COUNTIFS($C$6:C12,C12,$E$6:E12,"Connues",$I$6:I12,IF(I12=VLOOKUP(C12,'Valeurs Règlement Campagne'!$A$4:$AB$7,23,FALSE),VLOOKUP(C12,'Valeurs Règlement Campagne'!$A$4:$AB$7,23,FALSE),IF(I12=VLOOKUP(C12,'Valeurs Règlement Campagne'!$A$4:$AB$7,24,FALSE),VLOOKUP(C12,'Valeurs Règlement Campagne'!$A$4:$AB$7,24,FALSE),IF(I12=VLOOKUP(C12,'Valeurs Règlement Campagne'!$A$4:$AB$7,25,FALSE),VLOOKUP(C12,'Valeurs Règlement Campagne'!$A$4:$AB$7,25,FALSE),""))))&gt;(IF(VLOOKUP(C12,'Valeurs Règlement Campagne'!$A$4:$AB$7,23,FALSE)=IF(I12=VLOOKUP(C12,'Valeurs Règlement Campagne'!$A$4:$AB$7,23,FALSE),VLOOKUP(C12,'Valeurs Règlement Campagne'!$A$4:$AB$7,23,FALSE),IF(I12=VLOOKUP(C12,'Valeurs Règlement Campagne'!$A$4:$AB$7,24,FALSE),VLOOKUP(C12,'Valeurs Règlement Campagne'!$A$4:$AB$7,24,FALSE),IF(I12=VLOOKUP(C12,'Valeurs Règlement Campagne'!$A$4:$AB$7,25,FALSE),VLOOKUP(C12,'Valeurs Règlement Campagne'!$A$4:$AB$7,25,FALSE),""))),1,0)+IF(VLOOKUP(C12,'Valeurs Règlement Campagne'!$A$4:$AB$7,24,FALSE)=IF(I12=VLOOKUP(C12,'Valeurs Règlement Campagne'!$A$4:$AB$7,23,FALSE),VLOOKUP(C12,'Valeurs Règlement Campagne'!$A$4:$AB$7,23,FALSE),IF(I12=VLOOKUP(C12,'Valeurs Règlement Campagne'!$A$4:$AB$7,24,FALSE),VLOOKUP(C12,'Valeurs Règlement Campagne'!$A$4:$AB$7,24,FALSE),IF(I12=VLOOKUP(C12,'Valeurs Règlement Campagne'!$A$4:$AB$7,25,FALSE),VLOOKUP(C12,'Valeurs Règlement Campagne'!$A$4:$AB$7,25,FALSE),""))),1,0)+IF(VLOOKUP(C12,'Valeurs Règlement Campagne'!$A$4:$AB$7,25,FALSE)=IF(I12=VLOOKUP(C12,'Valeurs Règlement Campagne'!$A$4:$AB$7,23,FALSE),VLOOKUP(C12,'Valeurs Règlement Campagne'!$A$4:$AB$7,23,FALSE),IF(I12=VLOOKUP(C12,'Valeurs Règlement Campagne'!$A$4:$AB$7,24,FALSE),VLOOKUP(C12,'Valeurs Règlement Campagne'!$A$4:$AB$7,24,FALSE),IF(I12=VLOOKUP(C12,'Valeurs Règlement Campagne'!$A$4:$AB$7,25,FALSE),VLOOKUP(C12,'Valeurs Règlement Campagne'!$A$4:$AB$7,25,FALSE),""))),1,0)),1,0))),0))),0)</f>
        <v>0</v>
      </c>
      <c r="AM12">
        <f>IFERROR(IF(OR(C12="",C12=" ",NOT(ISNUMBER(J12))),0,IF(E12="Inconnues",IF(AND(J12&gt;=S12,J12&lt;=T12),0,1),IF(E12="Connues",IF('Valeurs Règlement Campagne'!$L$14="OUI",IF(IF(ABS(J12-VLOOKUP(C12,'Valeurs Règlement Campagne'!$A$4:$AB$7,26,FALSE))&lt;=2,VLOOKUP(C12,'Valeurs Règlement Campagne'!$A$4:$AB$7,26,FALSE),IF(ABS(J12-VLOOKUP(C12,'Valeurs Règlement Campagne'!$A$4:$AB$7,27,FALSE))&lt;=2,VLOOKUP(C12,'Valeurs Règlement Campagne'!$A$4:$AB$7,27,FALSE),IF(ABS(J12-VLOOKUP(C12,'Valeurs Règlement Campagne'!$A$4:$AB$7,28,FALSE))&lt;=2,VLOOKUP(C12,'Valeurs Règlement Campagne'!$A$4:$AB$7,28,FALSE),"")))="",1,IF(COUNTIFS($C$6:C12,C12,$E$6:E12,"Connues",$J$6:J12,"&gt;="&amp;(IF(ABS(J12-VLOOKUP(C12,'Valeurs Règlement Campagne'!$A$4:$AB$7,26,FALSE))&lt;=2,VLOOKUP(C12,'Valeurs Règlement Campagne'!$A$4:$AB$7,26,FALSE),IF(ABS(J12-VLOOKUP(C12,'Valeurs Règlement Campagne'!$A$4:$AB$7,27,FALSE))&lt;=2,VLOOKUP(C12,'Valeurs Règlement Campagne'!$A$4:$AB$7,27,FALSE),IF(ABS(J12-VLOOKUP(C12,'Valeurs Règlement Campagne'!$A$4:$AB$7,28,FALSE))&lt;=2,VLOOKUP(C12,'Valeurs Règlement Campagne'!$A$4:$AB$7,28,FALSE),"")))-2),$J$6:J12,"&lt;="&amp;(IF(ABS(J12-VLOOKUP(C12,'Valeurs Règlement Campagne'!$A$4:$AB$7,26,FALSE))&lt;=2,VLOOKUP(C12,'Valeurs Règlement Campagne'!$A$4:$AB$7,26,FALSE),IF(ABS(J12-VLOOKUP(C12,'Valeurs Règlement Campagne'!$A$4:$AB$7,27,FALSE))&lt;=2,VLOOKUP(C12,'Valeurs Règlement Campagne'!$A$4:$AB$7,27,FALSE),IF(ABS(J12-VLOOKUP(C12,'Valeurs Règlement Campagne'!$A$4:$AB$7,28,FALSE))&lt;=2,VLOOKUP(C12,'Valeurs Règlement Campagne'!$A$4:$AB$7,28,FALSE),"")))+2))&gt;(IF(VLOOKUP(C12,'Valeurs Règlement Campagne'!$A$4:$AB$7,26,FALSE)=IF(ABS(J12-VLOOKUP(C12,'Valeurs Règlement Campagne'!$A$4:$AB$7,26,FALSE))&lt;=2,VLOOKUP(C12,'Valeurs Règlement Campagne'!$A$4:$AB$7,26,FALSE),IF(ABS(J12-VLOOKUP(C12,'Valeurs Règlement Campagne'!$A$4:$AB$7,27,FALSE))&lt;=2,VLOOKUP(C12,'Valeurs Règlement Campagne'!$A$4:$AB$7,27,FALSE),IF(ABS(J12-VLOOKUP(C12,'Valeurs Règlement Campagne'!$A$4:$AB$7,28,FALSE))&lt;=2,VLOOKUP(C12,'Valeurs Règlement Campagne'!$A$4:$AB$7,28,FALSE),""))),1,0)+IF(VLOOKUP(C12,'Valeurs Règlement Campagne'!$A$4:$AB$7,27,FALSE)=IF(ABS(J12-VLOOKUP(C12,'Valeurs Règlement Campagne'!$A$4:$AB$7,26,FALSE))&lt;=2,VLOOKUP(C12,'Valeurs Règlement Campagne'!$A$4:$AB$7,26,FALSE),IF(ABS(J12-VLOOKUP(C12,'Valeurs Règlement Campagne'!$A$4:$AB$7,27,FALSE))&lt;=2,VLOOKUP(C12,'Valeurs Règlement Campagne'!$A$4:$AB$7,27,FALSE),IF(ABS(J12-VLOOKUP(C12,'Valeurs Règlement Campagne'!$A$4:$AB$7,28,FALSE))&lt;=2,VLOOKUP(C12,'Valeurs Règlement Campagne'!$A$4:$AB$7,28,FALSE),""))),1,0)+IF(VLOOKUP(C12,'Valeurs Règlement Campagne'!$A$4:$AB$7,28,FALSE)=IF(ABS(J12-VLOOKUP(C12,'Valeurs Règlement Campagne'!$A$4:$AB$7,26,FALSE))&lt;=2,VLOOKUP(C12,'Valeurs Règlement Campagne'!$A$4:$AB$7,26,FALSE),IF(ABS(J12-VLOOKUP(C12,'Valeurs Règlement Campagne'!$A$4:$AB$7,27,FALSE))&lt;=2,VLOOKUP(C12,'Valeurs Règlement Campagne'!$A$4:$AB$7,27,FALSE),IF(ABS(J12-VLOOKUP(C12,'Valeurs Règlement Campagne'!$A$4:$AB$7,28,FALSE))&lt;=2,VLOOKUP(C12,'Valeurs Règlement Campagne'!$A$4:$AB$7,28,FALSE),""))),1,0)),1,0)),IF(IF(J12=VLOOKUP(C12,'Valeurs Règlement Campagne'!$A$4:$AB$7,26,FALSE),VLOOKUP(C12,'Valeurs Règlement Campagne'!$A$4:$AB$7,26,FALSE),IF(J12=VLOOKUP(C12,'Valeurs Règlement Campagne'!$A$4:$AB$7,27,FALSE),VLOOKUP(C12,'Valeurs Règlement Campagne'!$A$4:$AB$7,27,FALSE),IF(J12=VLOOKUP(C12,'Valeurs Règlement Campagne'!$A$4:$AB$7,28,FALSE),VLOOKUP(C12,'Valeurs Règlement Campagne'!$A$4:$AB$7,28,FALSE),"")))="",1,IF(COUNTIFS($C$6:C12,C12,$E$6:E12,"Connues",$J$6:J12,IF(J12=VLOOKUP(C12,'Valeurs Règlement Campagne'!$A$4:$AB$7,26,FALSE),VLOOKUP(C12,'Valeurs Règlement Campagne'!$A$4:$AB$7,26,FALSE),IF(J12=VLOOKUP(C12,'Valeurs Règlement Campagne'!$A$4:$AB$7,27,FALSE),VLOOKUP(C12,'Valeurs Règlement Campagne'!$A$4:$AB$7,27,FALSE),IF(J12=VLOOKUP(C12,'Valeurs Règlement Campagne'!$A$4:$AB$7,28,FALSE),VLOOKUP(C12,'Valeurs Règlement Campagne'!$A$4:$AB$7,28,FALSE),""))))&gt;(IF(VLOOKUP(C12,'Valeurs Règlement Campagne'!$A$4:$AB$7,26,FALSE)=IF(J12=VLOOKUP(C12,'Valeurs Règlement Campagne'!$A$4:$AB$7,26,FALSE),VLOOKUP(C12,'Valeurs Règlement Campagne'!$A$4:$AB$7,26,FALSE),IF(J12=VLOOKUP(C12,'Valeurs Règlement Campagne'!$A$4:$AB$7,27,FALSE),VLOOKUP(C12,'Valeurs Règlement Campagne'!$A$4:$AB$7,27,FALSE),IF(J12=VLOOKUP(C12,'Valeurs Règlement Campagne'!$A$4:$AB$7,28,FALSE),VLOOKUP(C12,'Valeurs Règlement Campagne'!$A$4:$AB$7,28,FALSE),""))),1,0)+IF(VLOOKUP(C12,'Valeurs Règlement Campagne'!$A$4:$AB$7,27,FALSE)=IF(J12=VLOOKUP(C12,'Valeurs Règlement Campagne'!$A$4:$AB$7,26,FALSE),VLOOKUP(C12,'Valeurs Règlement Campagne'!$A$4:$AB$7,26,FALSE),IF(J12=VLOOKUP(C12,'Valeurs Règlement Campagne'!$A$4:$AB$7,27,FALSE),VLOOKUP(C12,'Valeurs Règlement Campagne'!$A$4:$AB$7,27,FALSE),IF(J12=VLOOKUP(C12,'Valeurs Règlement Campagne'!$A$4:$AB$7,28,FALSE),VLOOKUP(C12,'Valeurs Règlement Campagne'!$A$4:$AB$7,28,FALSE),""))),1,0)+IF(VLOOKUP(C12,'Valeurs Règlement Campagne'!$A$4:$AB$7,28,FALSE)=IF(J12=VLOOKUP(C12,'Valeurs Règlement Campagne'!$A$4:$AB$7,26,FALSE),VLOOKUP(C12,'Valeurs Règlement Campagne'!$A$4:$AB$7,26,FALSE),IF(J12=VLOOKUP(C12,'Valeurs Règlement Campagne'!$A$4:$AB$7,27,FALSE),VLOOKUP(C12,'Valeurs Règlement Campagne'!$A$4:$AB$7,27,FALSE),IF(J12=VLOOKUP(C12,'Valeurs Règlement Campagne'!$A$4:$AB$7,28,FALSE),VLOOKUP(C12,'Valeurs Règlement Campagne'!$A$4:$AB$7,28,FALSE),""))),1,0)),1,0))),0))),0)</f>
        <v>0</v>
      </c>
    </row>
    <row r="13" spans="1:39" ht="20.75" customHeight="1">
      <c r="A13" s="127">
        <v>8</v>
      </c>
      <c r="B13" s="178"/>
      <c r="C13" s="251"/>
      <c r="D13" s="252"/>
      <c r="E13" s="179"/>
      <c r="F13" s="180"/>
      <c r="G13" s="181"/>
      <c r="H13" s="182"/>
      <c r="I13" s="183"/>
      <c r="J13" s="184"/>
      <c r="L13" s="41" t="str">
        <f>IF($E13=0," ",IF($E13=$D$31,VLOOKUP($C13,'Valeurs Règlement Campagne'!$A$4:$AB$7,14,FALSE),VLOOKUP($C13,'Valeurs Règlement Campagne'!$A$4:$M$7,4,FALSE)))</f>
        <v xml:space="preserve"> </v>
      </c>
      <c r="M13" s="42" t="str">
        <f>IF($E13=0," ",IF($E13=$D$31,VLOOKUP($C13,'Valeurs Règlement Campagne'!$A$4:$AB$7,16,FALSE),VLOOKUP($C13,'Valeurs Règlement Campagne'!$A$4:$AB$7,5,FALSE)))</f>
        <v xml:space="preserve"> </v>
      </c>
      <c r="N13" s="41" t="str">
        <f>IF($E13=0," ",IF($E13=$D$31,VLOOKUP($C13,'Valeurs Règlement Campagne'!$A$4:$AB$7,17,FALSE),VLOOKUP($C13,'Valeurs Règlement Campagne'!$A$4:$AB$7,6,FALSE)))</f>
        <v xml:space="preserve"> </v>
      </c>
      <c r="O13" s="43" t="str">
        <f>IF($E13=0," ",IF($E13=$D$31,VLOOKUP($C13,'Valeurs Règlement Campagne'!$A$4:$AB$7,19,FALSE),VLOOKUP($C13,'Valeurs Règlement Campagne'!$A$4:$AB$7,7,FALSE)))</f>
        <v xml:space="preserve"> </v>
      </c>
      <c r="P13" s="44" t="str">
        <f>IF($E13=0," ",IF($E13=$D$31,VLOOKUP($C13,'Valeurs Règlement Campagne'!$A$4:$AB$7,20,FALSE),VLOOKUP($C13,'Valeurs Règlement Campagne'!$A$4:$AB$7,8,FALSE)))</f>
        <v xml:space="preserve"> </v>
      </c>
      <c r="Q13" s="43" t="str">
        <f>IF($E13=0," ",IF($E13=$D$31,VLOOKUP($C13,'Valeurs Règlement Campagne'!$A$4:$AB$7,22,FALSE),VLOOKUP($C13,'Valeurs Règlement Campagne'!$A$4:$AB$7,9,FALSE)))</f>
        <v xml:space="preserve"> </v>
      </c>
      <c r="R13" s="47" t="str">
        <f>IF($E13=0," ",IF($E13=$D$31,VLOOKUP($C13,'Valeurs Règlement Campagne'!$A$4:$AB$7,25,FALSE),VLOOKUP($C13,'Valeurs Règlement Campagne'!$A$4:$AB$7,11,FALSE)))</f>
        <v xml:space="preserve"> </v>
      </c>
      <c r="S13" s="41" t="str">
        <f>IF($E13=0," ",IF($E13=$D$31,VLOOKUP($C13,'Valeurs Règlement Campagne'!$A$4:$AB$7,26,FALSE),VLOOKUP($C13,'Valeurs Règlement Campagne'!$A$4:$AB$7,12,FALSE)))</f>
        <v xml:space="preserve"> </v>
      </c>
      <c r="T13" s="42" t="str">
        <f>IF($E13=0," ",IF($E13=$D$31,VLOOKUP($C13,'Valeurs Règlement Campagne'!$A$4:$AB$7,28,FALSE),VLOOKUP($C13,'Valeurs Règlement Campagne'!$A$4:$AB$7,13,FALSE)))</f>
        <v xml:space="preserve"> </v>
      </c>
      <c r="U13" s="48" t="str" cm="1">
        <f t="array" ref="U13">IFERROR(IF(OR(C13="",C13=" ")," ",IF(NOT(ISNUMBER(F13))," ",IF(E13="Inconnues",AND(F13&gt;=L13,F13&lt;=M13),IF(E13="Connues",IF('Valeurs Règlement Campagne'!$L$14="OUI",IF(IF(ABS(F13-VLOOKUP(C13,'Valeurs Règlement Campagne'!$A$4:$AB$7,14,FALSE))&lt;=2,VLOOKUP(C13,'Valeurs Règlement Campagne'!$A$4:$AB$7,14,FALSE),IF(ABS(F13-VLOOKUP(C13,'Valeurs Règlement Campagne'!$A$4:$AB$7,15,FALSE))&lt;=2,VLOOKUP(C13,'Valeurs Règlement Campagne'!$A$4:$AB$7,15,FALSE),IF(ABS(F13-VLOOKUP(C13,'Valeurs Règlement Campagne'!$A$4:$AB$7,16,FALSE))&lt;=2,VLOOKUP(C13,'Valeurs Règlement Campagne'!$A$4:$AB$7,16,FALSE),"")))="",FALSE,IF(COUNTIFS($C$6:C13,C13,$E$6:E13,"Connues",$F$6:F13,"&gt;="&amp;(IF(ABS(F13-VLOOKUP(C13,'Valeurs Règlement Campagne'!$A$4:$AB$7,14,FALSE))&lt;=2,VLOOKUP(C13,'Valeurs Règlement Campagne'!$A$4:$AB$7,14,FALSE),IF(ABS(F13-VLOOKUP(C13,'Valeurs Règlement Campagne'!$A$4:$AB$7,15,FALSE))&lt;=2,VLOOKUP(C13,'Valeurs Règlement Campagne'!$A$4:$AB$7,15,FALSE),IF(ABS(F13-VLOOKUP(C13,'Valeurs Règlement Campagne'!$A$4:$AB$7,16,FALSE))&lt;=2,VLOOKUP(C13,'Valeurs Règlement Campagne'!$A$4:$AB$7,16,FALSE),"")))-2),$F$6:F13,"&lt;="&amp;(IF(ABS(F13-VLOOKUP(C13,'Valeurs Règlement Campagne'!$A$4:$AB$7,14,FALSE))&lt;=2,VLOOKUP(C13,'Valeurs Règlement Campagne'!$A$4:$AB$7,14,FALSE),IF(ABS(F13-VLOOKUP(C13,'Valeurs Règlement Campagne'!$A$4:$AB$7,15,FALSE))&lt;=2,VLOOKUP(C13,'Valeurs Règlement Campagne'!$A$4:$AB$7,15,FALSE),IF(ABS(F13-VLOOKUP(C13,'Valeurs Règlement Campagne'!$A$4:$AB$7,16,FALSE))&lt;=2,VLOOKUP(C13,'Valeurs Règlement Campagne'!$A$4:$AB$7,16,FALSE),"")))+2))&gt;(IF(VLOOKUP(C13,'Valeurs Règlement Campagne'!$A$4:$AB$7,14,FALSE)=IF(ABS(F13-VLOOKUP(C13,'Valeurs Règlement Campagne'!$A$4:$AB$7,14,FALSE))&lt;=2,VLOOKUP(C13,'Valeurs Règlement Campagne'!$A$4:$AB$7,14,FALSE),IF(ABS(F13-VLOOKUP(C13,'Valeurs Règlement Campagne'!$A$4:$AB$7,15,FALSE))&lt;=2,VLOOKUP(C13,'Valeurs Règlement Campagne'!$A$4:$AB$7,15,FALSE),IF(ABS(F13-VLOOKUP(C13,'Valeurs Règlement Campagne'!$A$4:$AB$7,16,FALSE))&lt;=2,VLOOKUP(C13,'Valeurs Règlement Campagne'!$A$4:$AB$7,16,FALSE),""))),1,0)+IF(VLOOKUP(C13,'Valeurs Règlement Campagne'!$A$4:$AB$7,15,FALSE)=IF(ABS(F13-VLOOKUP(C13,'Valeurs Règlement Campagne'!$A$4:$AB$7,14,FALSE))&lt;=2,VLOOKUP(C13,'Valeurs Règlement Campagne'!$A$4:$AB$7,14,FALSE),IF(ABS(F13-VLOOKUP(C13,'Valeurs Règlement Campagne'!$A$4:$AB$7,15,FALSE))&lt;=2,VLOOKUP(C13,'Valeurs Règlement Campagne'!$A$4:$AB$7,15,FALSE),IF(ABS(F13-VLOOKUP(C13,'Valeurs Règlement Campagne'!$A$4:$AB$7,16,FALSE))&lt;=2,VLOOKUP(C13,'Valeurs Règlement Campagne'!$A$4:$AB$7,16,FALSE),""))),1,0)+IF(VLOOKUP(C13,'Valeurs Règlement Campagne'!$A$4:$AB$7,16,FALSE)=IF(ABS(F13-VLOOKUP(C13,'Valeurs Règlement Campagne'!$A$4:$AB$7,14,FALSE))&lt;=2,VLOOKUP(C13,'Valeurs Règlement Campagne'!$A$4:$AB$7,14,FALSE),IF(ABS(F13-VLOOKUP(C13,'Valeurs Règlement Campagne'!$A$4:$AB$7,15,FALSE))&lt;=2,VLOOKUP(C13,'Valeurs Règlement Campagne'!$A$4:$AB$7,15,FALSE),IF(ABS(F13-VLOOKUP(C13,'Valeurs Règlement Campagne'!$A$4:$AB$7,16,FALSE))&lt;=2,VLOOKUP(C13,'Valeurs Règlement Campagne'!$A$4:$AB$7,16,FALSE),""))),1,0)),"Doublon",TRUE)),IF(IF(F13=VLOOKUP(C13,'Valeurs Règlement Campagne'!$A$4:$AB$7,14,FALSE),VLOOKUP(C13,'Valeurs Règlement Campagne'!$A$4:$AB$7,14,FALSE),IF(F13=VLOOKUP(C13,'Valeurs Règlement Campagne'!$A$4:$AB$7,15,FALSE),VLOOKUP(C13,'Valeurs Règlement Campagne'!$A$4:$AB$7,15,FALSE),IF(F13=VLOOKUP(C13,'Valeurs Règlement Campagne'!$A$4:$AB$7,16,FALSE),VLOOKUP(C13,'Valeurs Règlement Campagne'!$A$4:$AB$7,16,FALSE),"")))="",FALSE,IF(COUNTIFS($C$6:C13,C13,$E$6:E13,"Connues",$F$6:F13,IF(F13=VLOOKUP(C13,'Valeurs Règlement Campagne'!$A$4:$AB$7,14,FALSE),VLOOKUP(C13,'Valeurs Règlement Campagne'!$A$4:$AB$7,14,FALSE),IF(F13=VLOOKUP(C13,'Valeurs Règlement Campagne'!$A$4:$AB$7,15,FALSE),VLOOKUP(C13,'Valeurs Règlement Campagne'!$A$4:$AB$7,15,FALSE),IF(F13=VLOOKUP(C13,'Valeurs Règlement Campagne'!$A$4:$AB$7,16,FALSE),VLOOKUP(C13,'Valeurs Règlement Campagne'!$A$4:$AB$7,16,FALSE),""))))&gt;(IF(VLOOKUP(C13,'Valeurs Règlement Campagne'!$A$4:$AB$7,14,FALSE)=IF(F13=VLOOKUP(C13,'Valeurs Règlement Campagne'!$A$4:$AB$7,14,FALSE),VLOOKUP(C13,'Valeurs Règlement Campagne'!$A$4:$AB$7,14,FALSE),IF(F13=VLOOKUP(C13,'Valeurs Règlement Campagne'!$A$4:$AB$7,15,FALSE),VLOOKUP(C13,'Valeurs Règlement Campagne'!$A$4:$AB$7,15,FALSE),IF(F13=VLOOKUP(C13,'Valeurs Règlement Campagne'!$A$4:$AB$7,16,FALSE),VLOOKUP(C13,'Valeurs Règlement Campagne'!$A$4:$AB$7,16,FALSE),""))),1,0)+IF(VLOOKUP(C13,'Valeurs Règlement Campagne'!$A$4:$AB$7,15,FALSE)=IF(F13=VLOOKUP(C13,'Valeurs Règlement Campagne'!$A$4:$AB$7,14,FALSE),VLOOKUP(C13,'Valeurs Règlement Campagne'!$A$4:$AB$7,14,FALSE),IF(F13=VLOOKUP(C13,'Valeurs Règlement Campagne'!$A$4:$AB$7,15,FALSE),VLOOKUP(C13,'Valeurs Règlement Campagne'!$A$4:$AB$7,15,FALSE),IF(F13=VLOOKUP(C13,'Valeurs Règlement Campagne'!$A$4:$AB$7,16,FALSE),VLOOKUP(C13,'Valeurs Règlement Campagne'!$A$4:$AB$7,16,FALSE),""))),1,0)+IF(VLOOKUP(C13,'Valeurs Règlement Campagne'!$A$4:$AB$7,16,FALSE)=IF(F13=VLOOKUP(C13,'Valeurs Règlement Campagne'!$A$4:$AB$7,14,FALSE),VLOOKUP(C13,'Valeurs Règlement Campagne'!$A$4:$AB$7,14,FALSE),IF(F13=VLOOKUP(C13,'Valeurs Règlement Campagne'!$A$4:$AB$7,15,FALSE),VLOOKUP(C13,'Valeurs Règlement Campagne'!$A$4:$AB$7,15,FALSE),IF(F13=VLOOKUP(C13,'Valeurs Règlement Campagne'!$A$4:$AB$7,16,FALSE),VLOOKUP(C13,'Valeurs Règlement Campagne'!$A$4:$AB$7,16,FALSE),""))),1,0)),"Doublon",TRUE)))," "))))," ")</f>
        <v xml:space="preserve"> </v>
      </c>
      <c r="V13" s="49" t="str" cm="1">
        <f t="array" ref="V13">IFERROR(IF(OR(C13="",C13=" ")," ",IF(NOT(ISNUMBER(G13))," ",IF(E13="Inconnues",AND(G13&gt;=N13,G13&lt;=O13),IF(E13="Connues",IF('Valeurs Règlement Campagne'!$L$14="OUI",IF(IF(ABS(G13-VLOOKUP(C13,'Valeurs Règlement Campagne'!$A$4:$AB$7,17,FALSE))&lt;=2,VLOOKUP(C13,'Valeurs Règlement Campagne'!$A$4:$AB$7,17,FALSE),IF(ABS(G13-VLOOKUP(C13,'Valeurs Règlement Campagne'!$A$4:$AB$7,18,FALSE))&lt;=2,VLOOKUP(C13,'Valeurs Règlement Campagne'!$A$4:$AB$7,18,FALSE),IF(ABS(G13-VLOOKUP(C13,'Valeurs Règlement Campagne'!$A$4:$AB$7,19,FALSE))&lt;=2,VLOOKUP(C13,'Valeurs Règlement Campagne'!$A$4:$AB$7,19,FALSE),"")))="",FALSE,IF(COUNTIFS($C$6:C13,C13,$E$6:E13,"Connues",$G$6:G13,"&gt;="&amp;(IF(ABS(G13-VLOOKUP(C13,'Valeurs Règlement Campagne'!$A$4:$AB$7,17,FALSE))&lt;=2,VLOOKUP(C13,'Valeurs Règlement Campagne'!$A$4:$AB$7,17,FALSE),IF(ABS(G13-VLOOKUP(C13,'Valeurs Règlement Campagne'!$A$4:$AB$7,18,FALSE))&lt;=2,VLOOKUP(C13,'Valeurs Règlement Campagne'!$A$4:$AB$7,18,FALSE),IF(ABS(G13-VLOOKUP(C13,'Valeurs Règlement Campagne'!$A$4:$AB$7,19,FALSE))&lt;=2,VLOOKUP(C13,'Valeurs Règlement Campagne'!$A$4:$AB$7,19,FALSE),"")))-2),$G$6:G13,"&lt;="&amp;(IF(ABS(G13-VLOOKUP(C13,'Valeurs Règlement Campagne'!$A$4:$AB$7,17,FALSE))&lt;=2,VLOOKUP(C13,'Valeurs Règlement Campagne'!$A$4:$AB$7,17,FALSE),IF(ABS(G13-VLOOKUP(C13,'Valeurs Règlement Campagne'!$A$4:$AB$7,18,FALSE))&lt;=2,VLOOKUP(C13,'Valeurs Règlement Campagne'!$A$4:$AB$7,18,FALSE),IF(ABS(G13-VLOOKUP(C13,'Valeurs Règlement Campagne'!$A$4:$AB$7,19,FALSE))&lt;=2,VLOOKUP(C13,'Valeurs Règlement Campagne'!$A$4:$AB$7,19,FALSE),"")))+2))&gt;(IF(VLOOKUP(C13,'Valeurs Règlement Campagne'!$A$4:$AB$7,17,FALSE)=IF(ABS(G13-VLOOKUP(C13,'Valeurs Règlement Campagne'!$A$4:$AB$7,17,FALSE))&lt;=2,VLOOKUP(C13,'Valeurs Règlement Campagne'!$A$4:$AB$7,17,FALSE),IF(ABS(G13-VLOOKUP(C13,'Valeurs Règlement Campagne'!$A$4:$AB$7,18,FALSE))&lt;=2,VLOOKUP(C13,'Valeurs Règlement Campagne'!$A$4:$AB$7,18,FALSE),IF(ABS(G13-VLOOKUP(C13,'Valeurs Règlement Campagne'!$A$4:$AB$7,19,FALSE))&lt;=2,VLOOKUP(C13,'Valeurs Règlement Campagne'!$A$4:$AB$7,19,FALSE),""))),1,0)+IF(VLOOKUP(C13,'Valeurs Règlement Campagne'!$A$4:$AB$7,18,FALSE)=IF(ABS(G13-VLOOKUP(C13,'Valeurs Règlement Campagne'!$A$4:$AB$7,17,FALSE))&lt;=2,VLOOKUP(C13,'Valeurs Règlement Campagne'!$A$4:$AB$7,17,FALSE),IF(ABS(G13-VLOOKUP(C13,'Valeurs Règlement Campagne'!$A$4:$AB$7,18,FALSE))&lt;=2,VLOOKUP(C13,'Valeurs Règlement Campagne'!$A$4:$AB$7,18,FALSE),IF(ABS(G13-VLOOKUP(C13,'Valeurs Règlement Campagne'!$A$4:$AB$7,19,FALSE))&lt;=2,VLOOKUP(C13,'Valeurs Règlement Campagne'!$A$4:$AB$7,19,FALSE),""))),1,0)+IF(VLOOKUP(C13,'Valeurs Règlement Campagne'!$A$4:$AB$7,19,FALSE)=IF(ABS(G13-VLOOKUP(C13,'Valeurs Règlement Campagne'!$A$4:$AB$7,17,FALSE))&lt;=2,VLOOKUP(C13,'Valeurs Règlement Campagne'!$A$4:$AB$7,17,FALSE),IF(ABS(G13-VLOOKUP(C13,'Valeurs Règlement Campagne'!$A$4:$AB$7,18,FALSE))&lt;=2,VLOOKUP(C13,'Valeurs Règlement Campagne'!$A$4:$AB$7,18,FALSE),IF(ABS(G13-VLOOKUP(C13,'Valeurs Règlement Campagne'!$A$4:$AB$7,19,FALSE))&lt;=2,VLOOKUP(C13,'Valeurs Règlement Campagne'!$A$4:$AB$7,19,FALSE),""))),1,0)),"Doublon",TRUE)),IF(IF(G13=VLOOKUP(C13,'Valeurs Règlement Campagne'!$A$4:$AB$7,17,FALSE),VLOOKUP(C13,'Valeurs Règlement Campagne'!$A$4:$AB$7,17,FALSE),IF(G13=VLOOKUP(C13,'Valeurs Règlement Campagne'!$A$4:$AB$7,18,FALSE),VLOOKUP(C13,'Valeurs Règlement Campagne'!$A$4:$AB$7,18,FALSE),IF(G13=VLOOKUP(C13,'Valeurs Règlement Campagne'!$A$4:$AB$7,19,FALSE),VLOOKUP(C13,'Valeurs Règlement Campagne'!$A$4:$AB$7,19,FALSE),"")))="",FALSE,IF(COUNTIFS($C$6:C13,C13,$E$6:E13,"Connues",$G$6:G13,IF(G13=VLOOKUP(C13,'Valeurs Règlement Campagne'!$A$4:$AB$7,17,FALSE),VLOOKUP(C13,'Valeurs Règlement Campagne'!$A$4:$AB$7,17,FALSE),IF(G13=VLOOKUP(C13,'Valeurs Règlement Campagne'!$A$4:$AB$7,18,FALSE),VLOOKUP(C13,'Valeurs Règlement Campagne'!$A$4:$AB$7,18,FALSE),IF(G13=VLOOKUP(C13,'Valeurs Règlement Campagne'!$A$4:$AB$7,19,FALSE),VLOOKUP(C13,'Valeurs Règlement Campagne'!$A$4:$AB$7,19,FALSE),""))))&gt;(IF(VLOOKUP(C13,'Valeurs Règlement Campagne'!$A$4:$AB$7,17,FALSE)=IF(G13=VLOOKUP(C13,'Valeurs Règlement Campagne'!$A$4:$AB$7,17,FALSE),VLOOKUP(C13,'Valeurs Règlement Campagne'!$A$4:$AB$7,17,FALSE),IF(G13=VLOOKUP(C13,'Valeurs Règlement Campagne'!$A$4:$AB$7,18,FALSE),VLOOKUP(C13,'Valeurs Règlement Campagne'!$A$4:$AB$7,18,FALSE),IF(G13=VLOOKUP(C13,'Valeurs Règlement Campagne'!$A$4:$AB$7,19,FALSE),VLOOKUP(C13,'Valeurs Règlement Campagne'!$A$4:$AB$7,19,FALSE),""))),1,0)+IF(VLOOKUP(C13,'Valeurs Règlement Campagne'!$A$4:$AB$7,18,FALSE)=IF(G13=VLOOKUP(C13,'Valeurs Règlement Campagne'!$A$4:$AB$7,17,FALSE),VLOOKUP(C13,'Valeurs Règlement Campagne'!$A$4:$AB$7,17,FALSE),IF(G13=VLOOKUP(C13,'Valeurs Règlement Campagne'!$A$4:$AB$7,18,FALSE),VLOOKUP(C13,'Valeurs Règlement Campagne'!$A$4:$AB$7,18,FALSE),IF(G13=VLOOKUP(C13,'Valeurs Règlement Campagne'!$A$4:$AB$7,19,FALSE),VLOOKUP(C13,'Valeurs Règlement Campagne'!$A$4:$AB$7,19,FALSE),""))),1,0)+IF(VLOOKUP(C13,'Valeurs Règlement Campagne'!$A$4:$AB$7,19,FALSE)=IF(G13=VLOOKUP(C13,'Valeurs Règlement Campagne'!$A$4:$AB$7,17,FALSE),VLOOKUP(C13,'Valeurs Règlement Campagne'!$A$4:$AB$7,17,FALSE),IF(G13=VLOOKUP(C13,'Valeurs Règlement Campagne'!$A$4:$AB$7,18,FALSE),VLOOKUP(C13,'Valeurs Règlement Campagne'!$A$4:$AB$7,18,FALSE),IF(G13=VLOOKUP(C13,'Valeurs Règlement Campagne'!$A$4:$AB$7,19,FALSE),VLOOKUP(C13,'Valeurs Règlement Campagne'!$A$4:$AB$7,19,FALSE),""))),1,0)),"Doublon",TRUE)))," "))))," ")</f>
        <v xml:space="preserve"> </v>
      </c>
      <c r="W13" s="49" t="str" cm="1">
        <f t="array" ref="W13">IFERROR(IF(OR(C13="",C13=" ")," ",IF(NOT(ISNUMBER(H13))," ",IF(E13="Inconnues",AND(H13&gt;=P13,H13&lt;=Q13),IF(E13="Connues",IF('Valeurs Règlement Campagne'!$L$14="OUI",IF(IF(ABS(H13-VLOOKUP(C13,'Valeurs Règlement Campagne'!$A$4:$AB$7,20,FALSE))&lt;=2,VLOOKUP(C13,'Valeurs Règlement Campagne'!$A$4:$AB$7,20,FALSE),IF(ABS(H13-VLOOKUP(C13,'Valeurs Règlement Campagne'!$A$4:$AB$7,21,FALSE))&lt;=2,VLOOKUP(C13,'Valeurs Règlement Campagne'!$A$4:$AB$7,21,FALSE),IF(ABS(H13-VLOOKUP(C13,'Valeurs Règlement Campagne'!$A$4:$AB$7,22,FALSE))&lt;=2,VLOOKUP(C13,'Valeurs Règlement Campagne'!$A$4:$AB$7,22,FALSE),"")))="",FALSE,IF(COUNTIFS($C$6:C13,C13,$E$6:E13,"Connues",$H$6:H13,"&gt;="&amp;(IF(ABS(H13-VLOOKUP(C13,'Valeurs Règlement Campagne'!$A$4:$AB$7,20,FALSE))&lt;=2,VLOOKUP(C13,'Valeurs Règlement Campagne'!$A$4:$AB$7,20,FALSE),IF(ABS(H13-VLOOKUP(C13,'Valeurs Règlement Campagne'!$A$4:$AB$7,21,FALSE))&lt;=2,VLOOKUP(C13,'Valeurs Règlement Campagne'!$A$4:$AB$7,21,FALSE),IF(ABS(H13-VLOOKUP(C13,'Valeurs Règlement Campagne'!$A$4:$AB$7,22,FALSE))&lt;=2,VLOOKUP(C13,'Valeurs Règlement Campagne'!$A$4:$AB$7,22,FALSE),"")))-2),$H$6:H13,"&lt;="&amp;(IF(ABS(H13-VLOOKUP(C13,'Valeurs Règlement Campagne'!$A$4:$AB$7,20,FALSE))&lt;=2,VLOOKUP(C13,'Valeurs Règlement Campagne'!$A$4:$AB$7,20,FALSE),IF(ABS(H13-VLOOKUP(C13,'Valeurs Règlement Campagne'!$A$4:$AB$7,21,FALSE))&lt;=2,VLOOKUP(C13,'Valeurs Règlement Campagne'!$A$4:$AB$7,21,FALSE),IF(ABS(H13-VLOOKUP(C13,'Valeurs Règlement Campagne'!$A$4:$AB$7,22,FALSE))&lt;=2,VLOOKUP(C13,'Valeurs Règlement Campagne'!$A$4:$AB$7,22,FALSE),"")))+2))&gt;(IF(VLOOKUP(C13,'Valeurs Règlement Campagne'!$A$4:$AB$7,20,FALSE)=IF(ABS(H13-VLOOKUP(C13,'Valeurs Règlement Campagne'!$A$4:$AB$7,20,FALSE))&lt;=2,VLOOKUP(C13,'Valeurs Règlement Campagne'!$A$4:$AB$7,20,FALSE),IF(ABS(H13-VLOOKUP(C13,'Valeurs Règlement Campagne'!$A$4:$AB$7,21,FALSE))&lt;=2,VLOOKUP(C13,'Valeurs Règlement Campagne'!$A$4:$AB$7,21,FALSE),IF(ABS(H13-VLOOKUP(C13,'Valeurs Règlement Campagne'!$A$4:$AB$7,22,FALSE))&lt;=2,VLOOKUP(C13,'Valeurs Règlement Campagne'!$A$4:$AB$7,22,FALSE),""))),1,0)+IF(VLOOKUP(C13,'Valeurs Règlement Campagne'!$A$4:$AB$7,21,FALSE)=IF(ABS(H13-VLOOKUP(C13,'Valeurs Règlement Campagne'!$A$4:$AB$7,20,FALSE))&lt;=2,VLOOKUP(C13,'Valeurs Règlement Campagne'!$A$4:$AB$7,20,FALSE),IF(ABS(H13-VLOOKUP(C13,'Valeurs Règlement Campagne'!$A$4:$AB$7,21,FALSE))&lt;=2,VLOOKUP(C13,'Valeurs Règlement Campagne'!$A$4:$AB$7,21,FALSE),IF(ABS(H13-VLOOKUP(C13,'Valeurs Règlement Campagne'!$A$4:$AB$7,22,FALSE))&lt;=2,VLOOKUP(C13,'Valeurs Règlement Campagne'!$A$4:$AB$7,22,FALSE),""))),1,0)+IF(VLOOKUP(C13,'Valeurs Règlement Campagne'!$A$4:$AB$7,22,FALSE)=IF(ABS(H13-VLOOKUP(C13,'Valeurs Règlement Campagne'!$A$4:$AB$7,20,FALSE))&lt;=2,VLOOKUP(C13,'Valeurs Règlement Campagne'!$A$4:$AB$7,20,FALSE),IF(ABS(H13-VLOOKUP(C13,'Valeurs Règlement Campagne'!$A$4:$AB$7,21,FALSE))&lt;=2,VLOOKUP(C13,'Valeurs Règlement Campagne'!$A$4:$AB$7,21,FALSE),IF(ABS(H13-VLOOKUP(C13,'Valeurs Règlement Campagne'!$A$4:$AB$7,22,FALSE))&lt;=2,VLOOKUP(C13,'Valeurs Règlement Campagne'!$A$4:$AB$7,22,FALSE),""))),1,0)),"Doublon",TRUE)),IF(IF(H13=VLOOKUP(C13,'Valeurs Règlement Campagne'!$A$4:$AB$7,20,FALSE),VLOOKUP(C13,'Valeurs Règlement Campagne'!$A$4:$AB$7,20,FALSE),IF(H13=VLOOKUP(C13,'Valeurs Règlement Campagne'!$A$4:$AB$7,21,FALSE),VLOOKUP(C13,'Valeurs Règlement Campagne'!$A$4:$AB$7,21,FALSE),IF(H13=VLOOKUP(C13,'Valeurs Règlement Campagne'!$A$4:$AB$7,22,FALSE),VLOOKUP(C13,'Valeurs Règlement Campagne'!$A$4:$AB$7,22,FALSE),"")))="",FALSE,IF(COUNTIFS($C$6:C13,C13,$E$6:E13,"Connues",$H$6:H13,IF(H13=VLOOKUP(C13,'Valeurs Règlement Campagne'!$A$4:$AB$7,20,FALSE),VLOOKUP(C13,'Valeurs Règlement Campagne'!$A$4:$AB$7,20,FALSE),IF(H13=VLOOKUP(C13,'Valeurs Règlement Campagne'!$A$4:$AB$7,21,FALSE),VLOOKUP(C13,'Valeurs Règlement Campagne'!$A$4:$AB$7,21,FALSE),IF(H13=VLOOKUP(C13,'Valeurs Règlement Campagne'!$A$4:$AB$7,22,FALSE),VLOOKUP(C13,'Valeurs Règlement Campagne'!$A$4:$AB$7,22,FALSE),""))))&gt;(IF(VLOOKUP(C13,'Valeurs Règlement Campagne'!$A$4:$AB$7,20,FALSE)=IF(H13=VLOOKUP(C13,'Valeurs Règlement Campagne'!$A$4:$AB$7,20,FALSE),VLOOKUP(C13,'Valeurs Règlement Campagne'!$A$4:$AB$7,20,FALSE),IF(H13=VLOOKUP(C13,'Valeurs Règlement Campagne'!$A$4:$AB$7,21,FALSE),VLOOKUP(C13,'Valeurs Règlement Campagne'!$A$4:$AB$7,21,FALSE),IF(H13=VLOOKUP(C13,'Valeurs Règlement Campagne'!$A$4:$AB$7,22,FALSE),VLOOKUP(C13,'Valeurs Règlement Campagne'!$A$4:$AB$7,22,FALSE),""))),1,0)+IF(VLOOKUP(C13,'Valeurs Règlement Campagne'!$A$4:$AB$7,21,FALSE)=IF(H13=VLOOKUP(C13,'Valeurs Règlement Campagne'!$A$4:$AB$7,20,FALSE),VLOOKUP(C13,'Valeurs Règlement Campagne'!$A$4:$AB$7,20,FALSE),IF(H13=VLOOKUP(C13,'Valeurs Règlement Campagne'!$A$4:$AB$7,21,FALSE),VLOOKUP(C13,'Valeurs Règlement Campagne'!$A$4:$AB$7,21,FALSE),IF(H13=VLOOKUP(C13,'Valeurs Règlement Campagne'!$A$4:$AB$7,22,FALSE),VLOOKUP(C13,'Valeurs Règlement Campagne'!$A$4:$AB$7,22,FALSE),""))),1,0)+IF(VLOOKUP(C13,'Valeurs Règlement Campagne'!$A$4:$AB$7,22,FALSE)=IF(H13=VLOOKUP(C13,'Valeurs Règlement Campagne'!$A$4:$AB$7,20,FALSE),VLOOKUP(C13,'Valeurs Règlement Campagne'!$A$4:$AB$7,20,FALSE),IF(H13=VLOOKUP(C13,'Valeurs Règlement Campagne'!$A$4:$AB$7,21,FALSE),VLOOKUP(C13,'Valeurs Règlement Campagne'!$A$4:$AB$7,21,FALSE),IF(H13=VLOOKUP(C13,'Valeurs Règlement Campagne'!$A$4:$AB$7,22,FALSE),VLOOKUP(C13,'Valeurs Règlement Campagne'!$A$4:$AB$7,22,FALSE),""))),1,0)),"Doublon",TRUE)))," "))))," ")</f>
        <v xml:space="preserve"> </v>
      </c>
      <c r="X13" s="49" t="str" cm="1">
        <f t="array" ref="X13">IFERROR(IF(OR(C13="",C13=" ")," ",IF(NOT(ISNUMBER(I13))," ",IF(E13="Inconnues",AND(I13&gt;=P13,I13&lt;=R13),IF(E13="Connues",IF('Valeurs Règlement Campagne'!$L$14="OUI",IF(IF(ABS(I13-VLOOKUP(C13,'Valeurs Règlement Campagne'!$A$4:$AB$7,23,FALSE))&lt;=2,VLOOKUP(C13,'Valeurs Règlement Campagne'!$A$4:$AB$7,23,FALSE),IF(ABS(I13-VLOOKUP(C13,'Valeurs Règlement Campagne'!$A$4:$AB$7,24,FALSE))&lt;=2,VLOOKUP(C13,'Valeurs Règlement Campagne'!$A$4:$AB$7,24,FALSE),IF(ABS(I13-VLOOKUP(C13,'Valeurs Règlement Campagne'!$A$4:$AB$7,25,FALSE))&lt;=2,VLOOKUP(C13,'Valeurs Règlement Campagne'!$A$4:$AB$7,25,FALSE),"")))="",FALSE,IF(COUNTIFS($C$6:C13,C13,$E$6:E13,"Connues",$I$6:I13,"&gt;="&amp;(IF(ABS(I13-VLOOKUP(C13,'Valeurs Règlement Campagne'!$A$4:$AB$7,23,FALSE))&lt;=2,VLOOKUP(C13,'Valeurs Règlement Campagne'!$A$4:$AB$7,23,FALSE),IF(ABS(I13-VLOOKUP(C13,'Valeurs Règlement Campagne'!$A$4:$AB$7,24,FALSE))&lt;=2,VLOOKUP(C13,'Valeurs Règlement Campagne'!$A$4:$AB$7,24,FALSE),IF(ABS(I13-VLOOKUP(C13,'Valeurs Règlement Campagne'!$A$4:$AB$7,25,FALSE))&lt;=2,VLOOKUP(C13,'Valeurs Règlement Campagne'!$A$4:$AB$7,25,FALSE),"")))-2),$I$6:I13,"&lt;="&amp;(IF(ABS(I13-VLOOKUP(C13,'Valeurs Règlement Campagne'!$A$4:$AB$7,23,FALSE))&lt;=2,VLOOKUP(C13,'Valeurs Règlement Campagne'!$A$4:$AB$7,23,FALSE),IF(ABS(I13-VLOOKUP(C13,'Valeurs Règlement Campagne'!$A$4:$AB$7,24,FALSE))&lt;=2,VLOOKUP(C13,'Valeurs Règlement Campagne'!$A$4:$AB$7,24,FALSE),IF(ABS(I13-VLOOKUP(C13,'Valeurs Règlement Campagne'!$A$4:$AB$7,25,FALSE))&lt;=2,VLOOKUP(C13,'Valeurs Règlement Campagne'!$A$4:$AB$7,25,FALSE),"")))+2))&gt;(IF(VLOOKUP(C13,'Valeurs Règlement Campagne'!$A$4:$AB$7,23,FALSE)=IF(ABS(I13-VLOOKUP(C13,'Valeurs Règlement Campagne'!$A$4:$AB$7,23,FALSE))&lt;=2,VLOOKUP(C13,'Valeurs Règlement Campagne'!$A$4:$AB$7,23,FALSE),IF(ABS(I13-VLOOKUP(C13,'Valeurs Règlement Campagne'!$A$4:$AB$7,24,FALSE))&lt;=2,VLOOKUP(C13,'Valeurs Règlement Campagne'!$A$4:$AB$7,24,FALSE),IF(ABS(I13-VLOOKUP(C13,'Valeurs Règlement Campagne'!$A$4:$AB$7,25,FALSE))&lt;=2,VLOOKUP(C13,'Valeurs Règlement Campagne'!$A$4:$AB$7,25,FALSE),""))),1,0)+IF(VLOOKUP(C13,'Valeurs Règlement Campagne'!$A$4:$AB$7,24,FALSE)=IF(ABS(I13-VLOOKUP(C13,'Valeurs Règlement Campagne'!$A$4:$AB$7,23,FALSE))&lt;=2,VLOOKUP(C13,'Valeurs Règlement Campagne'!$A$4:$AB$7,23,FALSE),IF(ABS(I13-VLOOKUP(C13,'Valeurs Règlement Campagne'!$A$4:$AB$7,24,FALSE))&lt;=2,VLOOKUP(C13,'Valeurs Règlement Campagne'!$A$4:$AB$7,24,FALSE),IF(ABS(I13-VLOOKUP(C13,'Valeurs Règlement Campagne'!$A$4:$AB$7,25,FALSE))&lt;=2,VLOOKUP(C13,'Valeurs Règlement Campagne'!$A$4:$AB$7,25,FALSE),""))),1,0)+IF(VLOOKUP(C13,'Valeurs Règlement Campagne'!$A$4:$AB$7,25,FALSE)=IF(ABS(I13-VLOOKUP(C13,'Valeurs Règlement Campagne'!$A$4:$AB$7,23,FALSE))&lt;=2,VLOOKUP(C13,'Valeurs Règlement Campagne'!$A$4:$AB$7,23,FALSE),IF(ABS(I13-VLOOKUP(C13,'Valeurs Règlement Campagne'!$A$4:$AB$7,24,FALSE))&lt;=2,VLOOKUP(C13,'Valeurs Règlement Campagne'!$A$4:$AB$7,24,FALSE),IF(ABS(I13-VLOOKUP(C13,'Valeurs Règlement Campagne'!$A$4:$AB$7,25,FALSE))&lt;=2,VLOOKUP(C13,'Valeurs Règlement Campagne'!$A$4:$AB$7,25,FALSE),""))),1,0)),"Doublon",TRUE)),IF(IF(I13=VLOOKUP(C13,'Valeurs Règlement Campagne'!$A$4:$AB$7,23,FALSE),VLOOKUP(C13,'Valeurs Règlement Campagne'!$A$4:$AB$7,23,FALSE),IF(I13=VLOOKUP(C13,'Valeurs Règlement Campagne'!$A$4:$AB$7,24,FALSE),VLOOKUP(C13,'Valeurs Règlement Campagne'!$A$4:$AB$7,24,FALSE),IF(I13=VLOOKUP(C13,'Valeurs Règlement Campagne'!$A$4:$AB$7,25,FALSE),VLOOKUP(C13,'Valeurs Règlement Campagne'!$A$4:$AB$7,25,FALSE),"")))="",FALSE,IF(COUNTIFS($C$6:C13,C13,$E$6:E13,"Connues",$I$6:I13,IF(I13=VLOOKUP(C13,'Valeurs Règlement Campagne'!$A$4:$AB$7,23,FALSE),VLOOKUP(C13,'Valeurs Règlement Campagne'!$A$4:$AB$7,23,FALSE),IF(I13=VLOOKUP(C13,'Valeurs Règlement Campagne'!$A$4:$AB$7,24,FALSE),VLOOKUP(C13,'Valeurs Règlement Campagne'!$A$4:$AB$7,24,FALSE),IF(I13=VLOOKUP(C13,'Valeurs Règlement Campagne'!$A$4:$AB$7,25,FALSE),VLOOKUP(C13,'Valeurs Règlement Campagne'!$A$4:$AB$7,25,FALSE),""))))&gt;(IF(VLOOKUP(C13,'Valeurs Règlement Campagne'!$A$4:$AB$7,23,FALSE)=IF(I13=VLOOKUP(C13,'Valeurs Règlement Campagne'!$A$4:$AB$7,23,FALSE),VLOOKUP(C13,'Valeurs Règlement Campagne'!$A$4:$AB$7,23,FALSE),IF(I13=VLOOKUP(C13,'Valeurs Règlement Campagne'!$A$4:$AB$7,24,FALSE),VLOOKUP(C13,'Valeurs Règlement Campagne'!$A$4:$AB$7,24,FALSE),IF(I13=VLOOKUP(C13,'Valeurs Règlement Campagne'!$A$4:$AB$7,25,FALSE),VLOOKUP(C13,'Valeurs Règlement Campagne'!$A$4:$AB$7,25,FALSE),""))),1,0)+IF(VLOOKUP(C13,'Valeurs Règlement Campagne'!$A$4:$AB$7,24,FALSE)=IF(I13=VLOOKUP(C13,'Valeurs Règlement Campagne'!$A$4:$AB$7,23,FALSE),VLOOKUP(C13,'Valeurs Règlement Campagne'!$A$4:$AB$7,23,FALSE),IF(I13=VLOOKUP(C13,'Valeurs Règlement Campagne'!$A$4:$AB$7,24,FALSE),VLOOKUP(C13,'Valeurs Règlement Campagne'!$A$4:$AB$7,24,FALSE),IF(I13=VLOOKUP(C13,'Valeurs Règlement Campagne'!$A$4:$AB$7,25,FALSE),VLOOKUP(C13,'Valeurs Règlement Campagne'!$A$4:$AB$7,25,FALSE),""))),1,0)+IF(VLOOKUP(C13,'Valeurs Règlement Campagne'!$A$4:$AB$7,25,FALSE)=IF(I13=VLOOKUP(C13,'Valeurs Règlement Campagne'!$A$4:$AB$7,23,FALSE),VLOOKUP(C13,'Valeurs Règlement Campagne'!$A$4:$AB$7,23,FALSE),IF(I13=VLOOKUP(C13,'Valeurs Règlement Campagne'!$A$4:$AB$7,24,FALSE),VLOOKUP(C13,'Valeurs Règlement Campagne'!$A$4:$AB$7,24,FALSE),IF(I13=VLOOKUP(C13,'Valeurs Règlement Campagne'!$A$4:$AB$7,25,FALSE),VLOOKUP(C13,'Valeurs Règlement Campagne'!$A$4:$AB$7,25,FALSE),""))),1,0)),"Doublon",TRUE)))," "))))," ")</f>
        <v xml:space="preserve"> </v>
      </c>
      <c r="Y13" s="142" t="str" cm="1">
        <f t="array" ref="Y13">IFERROR(IF(OR(C13="",C13=" ")," ",IF(NOT(ISNUMBER(J13))," ",IF(E13="Inconnues",AND(J13&gt;=S13,J13&lt;=T13),IF(E13="Connues",IF('Valeurs Règlement Campagne'!$L$14="OUI",IF(IF(ABS(J13-VLOOKUP(C13,'Valeurs Règlement Campagne'!$A$4:$AB$7,26,FALSE))&lt;=2,VLOOKUP(C13,'Valeurs Règlement Campagne'!$A$4:$AB$7,26,FALSE),IF(ABS(J13-VLOOKUP(C13,'Valeurs Règlement Campagne'!$A$4:$AB$7,27,FALSE))&lt;=2,VLOOKUP(C13,'Valeurs Règlement Campagne'!$A$4:$AB$7,27,FALSE),IF(ABS(J13-VLOOKUP(C13,'Valeurs Règlement Campagne'!$A$4:$AB$7,28,FALSE))&lt;=2,VLOOKUP(C13,'Valeurs Règlement Campagne'!$A$4:$AB$7,28,FALSE),"")))="",FALSE,IF(COUNTIFS($C$6:C13,C13,$E$6:E13,"Connues",$J$6:J13,"&gt;="&amp;(IF(ABS(J13-VLOOKUP(C13,'Valeurs Règlement Campagne'!$A$4:$AB$7,26,FALSE))&lt;=2,VLOOKUP(C13,'Valeurs Règlement Campagne'!$A$4:$AB$7,26,FALSE),IF(ABS(J13-VLOOKUP(C13,'Valeurs Règlement Campagne'!$A$4:$AB$7,27,FALSE))&lt;=2,VLOOKUP(C13,'Valeurs Règlement Campagne'!$A$4:$AB$7,27,FALSE),IF(ABS(J13-VLOOKUP(C13,'Valeurs Règlement Campagne'!$A$4:$AB$7,28,FALSE))&lt;=2,VLOOKUP(C13,'Valeurs Règlement Campagne'!$A$4:$AB$7,28,FALSE),"")))-2),$J$6:J13,"&lt;="&amp;(IF(ABS(J13-VLOOKUP(C13,'Valeurs Règlement Campagne'!$A$4:$AB$7,26,FALSE))&lt;=2,VLOOKUP(C13,'Valeurs Règlement Campagne'!$A$4:$AB$7,26,FALSE),IF(ABS(J13-VLOOKUP(C13,'Valeurs Règlement Campagne'!$A$4:$AB$7,27,FALSE))&lt;=2,VLOOKUP(C13,'Valeurs Règlement Campagne'!$A$4:$AB$7,27,FALSE),IF(ABS(J13-VLOOKUP(C13,'Valeurs Règlement Campagne'!$A$4:$AB$7,28,FALSE))&lt;=2,VLOOKUP(C13,'Valeurs Règlement Campagne'!$A$4:$AB$7,28,FALSE),"")))+2))&gt;(IF(VLOOKUP(C13,'Valeurs Règlement Campagne'!$A$4:$AB$7,26,FALSE)=IF(ABS(J13-VLOOKUP(C13,'Valeurs Règlement Campagne'!$A$4:$AB$7,26,FALSE))&lt;=2,VLOOKUP(C13,'Valeurs Règlement Campagne'!$A$4:$AB$7,26,FALSE),IF(ABS(J13-VLOOKUP(C13,'Valeurs Règlement Campagne'!$A$4:$AB$7,27,FALSE))&lt;=2,VLOOKUP(C13,'Valeurs Règlement Campagne'!$A$4:$AB$7,27,FALSE),IF(ABS(J13-VLOOKUP(C13,'Valeurs Règlement Campagne'!$A$4:$AB$7,28,FALSE))&lt;=2,VLOOKUP(C13,'Valeurs Règlement Campagne'!$A$4:$AB$7,28,FALSE),""))),1,0)+IF(VLOOKUP(C13,'Valeurs Règlement Campagne'!$A$4:$AB$7,27,FALSE)=IF(ABS(J13-VLOOKUP(C13,'Valeurs Règlement Campagne'!$A$4:$AB$7,26,FALSE))&lt;=2,VLOOKUP(C13,'Valeurs Règlement Campagne'!$A$4:$AB$7,26,FALSE),IF(ABS(J13-VLOOKUP(C13,'Valeurs Règlement Campagne'!$A$4:$AB$7,27,FALSE))&lt;=2,VLOOKUP(C13,'Valeurs Règlement Campagne'!$A$4:$AB$7,27,FALSE),IF(ABS(J13-VLOOKUP(C13,'Valeurs Règlement Campagne'!$A$4:$AB$7,28,FALSE))&lt;=2,VLOOKUP(C13,'Valeurs Règlement Campagne'!$A$4:$AB$7,28,FALSE),""))),1,0)+IF(VLOOKUP(C13,'Valeurs Règlement Campagne'!$A$4:$AB$7,28,FALSE)=IF(ABS(J13-VLOOKUP(C13,'Valeurs Règlement Campagne'!$A$4:$AB$7,26,FALSE))&lt;=2,VLOOKUP(C13,'Valeurs Règlement Campagne'!$A$4:$AB$7,26,FALSE),IF(ABS(J13-VLOOKUP(C13,'Valeurs Règlement Campagne'!$A$4:$AB$7,27,FALSE))&lt;=2,VLOOKUP(C13,'Valeurs Règlement Campagne'!$A$4:$AB$7,27,FALSE),IF(ABS(J13-VLOOKUP(C13,'Valeurs Règlement Campagne'!$A$4:$AB$7,28,FALSE))&lt;=2,VLOOKUP(C13,'Valeurs Règlement Campagne'!$A$4:$AB$7,28,FALSE),""))),1,0)),"Doublon",TRUE)),IF(IF(J13=VLOOKUP(C13,'Valeurs Règlement Campagne'!$A$4:$AB$7,26,FALSE),VLOOKUP(C13,'Valeurs Règlement Campagne'!$A$4:$AB$7,26,FALSE),IF(J13=VLOOKUP(C13,'Valeurs Règlement Campagne'!$A$4:$AB$7,27,FALSE),VLOOKUP(C13,'Valeurs Règlement Campagne'!$A$4:$AB$7,27,FALSE),IF(J13=VLOOKUP(C13,'Valeurs Règlement Campagne'!$A$4:$AB$7,28,FALSE),VLOOKUP(C13,'Valeurs Règlement Campagne'!$A$4:$AB$7,28,FALSE),"")))="",FALSE,IF(COUNTIFS($C$6:C13,C13,$E$6:E13,"Connues",$J$6:J13,IF(J13=VLOOKUP(C13,'Valeurs Règlement Campagne'!$A$4:$AB$7,26,FALSE),VLOOKUP(C13,'Valeurs Règlement Campagne'!$A$4:$AB$7,26,FALSE),IF(J13=VLOOKUP(C13,'Valeurs Règlement Campagne'!$A$4:$AB$7,27,FALSE),VLOOKUP(C13,'Valeurs Règlement Campagne'!$A$4:$AB$7,27,FALSE),IF(J13=VLOOKUP(C13,'Valeurs Règlement Campagne'!$A$4:$AB$7,28,FALSE),VLOOKUP(C13,'Valeurs Règlement Campagne'!$A$4:$AB$7,28,FALSE),""))))&gt;(IF(VLOOKUP(C13,'Valeurs Règlement Campagne'!$A$4:$AB$7,26,FALSE)=IF(J13=VLOOKUP(C13,'Valeurs Règlement Campagne'!$A$4:$AB$7,26,FALSE),VLOOKUP(C13,'Valeurs Règlement Campagne'!$A$4:$AB$7,26,FALSE),IF(J13=VLOOKUP(C13,'Valeurs Règlement Campagne'!$A$4:$AB$7,27,FALSE),VLOOKUP(C13,'Valeurs Règlement Campagne'!$A$4:$AB$7,27,FALSE),IF(J13=VLOOKUP(C13,'Valeurs Règlement Campagne'!$A$4:$AB$7,28,FALSE),VLOOKUP(C13,'Valeurs Règlement Campagne'!$A$4:$AB$7,28,FALSE),""))),1,0)+IF(VLOOKUP(C13,'Valeurs Règlement Campagne'!$A$4:$AB$7,27,FALSE)=IF(J13=VLOOKUP(C13,'Valeurs Règlement Campagne'!$A$4:$AB$7,26,FALSE),VLOOKUP(C13,'Valeurs Règlement Campagne'!$A$4:$AB$7,26,FALSE),IF(J13=VLOOKUP(C13,'Valeurs Règlement Campagne'!$A$4:$AB$7,27,FALSE),VLOOKUP(C13,'Valeurs Règlement Campagne'!$A$4:$AB$7,27,FALSE),IF(J13=VLOOKUP(C13,'Valeurs Règlement Campagne'!$A$4:$AB$7,28,FALSE),VLOOKUP(C13,'Valeurs Règlement Campagne'!$A$4:$AB$7,28,FALSE),""))),1,0)+IF(VLOOKUP(C13,'Valeurs Règlement Campagne'!$A$4:$AB$7,28,FALSE)=IF(J13=VLOOKUP(C13,'Valeurs Règlement Campagne'!$A$4:$AB$7,26,FALSE),VLOOKUP(C13,'Valeurs Règlement Campagne'!$A$4:$AB$7,26,FALSE),IF(J13=VLOOKUP(C13,'Valeurs Règlement Campagne'!$A$4:$AB$7,27,FALSE),VLOOKUP(C13,'Valeurs Règlement Campagne'!$A$4:$AB$7,27,FALSE),IF(J13=VLOOKUP(C13,'Valeurs Règlement Campagne'!$A$4:$AB$7,28,FALSE),VLOOKUP(C13,'Valeurs Règlement Campagne'!$A$4:$AB$7,28,FALSE),""))),1,0)),"Doublon",TRUE)))," "))))," ")</f>
        <v xml:space="preserve"> </v>
      </c>
      <c r="Z13" s="253" t="str">
        <f t="shared" si="3"/>
        <v xml:space="preserve"> </v>
      </c>
      <c r="AA13" s="254"/>
      <c r="AB13" s="254" t="str">
        <f t="shared" si="0"/>
        <v xml:space="preserve"> </v>
      </c>
      <c r="AC13" s="254"/>
      <c r="AD13" s="254" t="str">
        <f t="shared" si="1"/>
        <v xml:space="preserve"> </v>
      </c>
      <c r="AE13" s="254"/>
      <c r="AF13" s="254" t="str">
        <f t="shared" si="4"/>
        <v xml:space="preserve"> </v>
      </c>
      <c r="AG13" s="299"/>
      <c r="AH13" s="50" t="str">
        <f t="shared" si="2"/>
        <v/>
      </c>
      <c r="AI13" s="39">
        <f>IFERROR(IF(OR(C13="",C13=" ",NOT(ISNUMBER(F13))),0,IF(E13="Inconnues",IF(AND(F13&gt;=L13,F13&lt;=M13),0,1),IF(E13="Connues",IF('Valeurs Règlement Campagne'!$L$14="OUI",IF(IF(ABS(F13-VLOOKUP(C13,'Valeurs Règlement Campagne'!$A$4:$AB$7,14,FALSE))&lt;=2,VLOOKUP(C13,'Valeurs Règlement Campagne'!$A$4:$AB$7,14,FALSE),IF(ABS(F13-VLOOKUP(C13,'Valeurs Règlement Campagne'!$A$4:$AB$7,15,FALSE))&lt;=2,VLOOKUP(C13,'Valeurs Règlement Campagne'!$A$4:$AB$7,15,FALSE),IF(ABS(F13-VLOOKUP(C13,'Valeurs Règlement Campagne'!$A$4:$AB$7,16,FALSE))&lt;=2,VLOOKUP(C13,'Valeurs Règlement Campagne'!$A$4:$AB$7,16,FALSE),"")))="",1,IF(COUNTIFS($C$6:C13,C13,$E$6:E13,"Connues",$F$6:F13,"&gt;="&amp;(IF(ABS(F13-VLOOKUP(C13,'Valeurs Règlement Campagne'!$A$4:$AB$7,14,FALSE))&lt;=2,VLOOKUP(C13,'Valeurs Règlement Campagne'!$A$4:$AB$7,14,FALSE),IF(ABS(F13-VLOOKUP(C13,'Valeurs Règlement Campagne'!$A$4:$AB$7,15,FALSE))&lt;=2,VLOOKUP(C13,'Valeurs Règlement Campagne'!$A$4:$AB$7,15,FALSE),IF(ABS(F13-VLOOKUP(C13,'Valeurs Règlement Campagne'!$A$4:$AB$7,16,FALSE))&lt;=2,VLOOKUP(C13,'Valeurs Règlement Campagne'!$A$4:$AB$7,16,FALSE),"")))-2),$F$6:F13,"&lt;="&amp;(IF(ABS(F13-VLOOKUP(C13,'Valeurs Règlement Campagne'!$A$4:$AB$7,14,FALSE))&lt;=2,VLOOKUP(C13,'Valeurs Règlement Campagne'!$A$4:$AB$7,14,FALSE),IF(ABS(F13-VLOOKUP(C13,'Valeurs Règlement Campagne'!$A$4:$AB$7,15,FALSE))&lt;=2,VLOOKUP(C13,'Valeurs Règlement Campagne'!$A$4:$AB$7,15,FALSE),IF(ABS(F13-VLOOKUP(C13,'Valeurs Règlement Campagne'!$A$4:$AB$7,16,FALSE))&lt;=2,VLOOKUP(C13,'Valeurs Règlement Campagne'!$A$4:$AB$7,16,FALSE),"")))+2))&gt;(IF(VLOOKUP(C13,'Valeurs Règlement Campagne'!$A$4:$AB$7,14,FALSE)=IF(ABS(F13-VLOOKUP(C13,'Valeurs Règlement Campagne'!$A$4:$AB$7,14,FALSE))&lt;=2,VLOOKUP(C13,'Valeurs Règlement Campagne'!$A$4:$AB$7,14,FALSE),IF(ABS(F13-VLOOKUP(C13,'Valeurs Règlement Campagne'!$A$4:$AB$7,15,FALSE))&lt;=2,VLOOKUP(C13,'Valeurs Règlement Campagne'!$A$4:$AB$7,15,FALSE),IF(ABS(F13-VLOOKUP(C13,'Valeurs Règlement Campagne'!$A$4:$AB$7,16,FALSE))&lt;=2,VLOOKUP(C13,'Valeurs Règlement Campagne'!$A$4:$AB$7,16,FALSE),""))),1,0)+IF(VLOOKUP(C13,'Valeurs Règlement Campagne'!$A$4:$AB$7,15,FALSE)=IF(ABS(F13-VLOOKUP(C13,'Valeurs Règlement Campagne'!$A$4:$AB$7,14,FALSE))&lt;=2,VLOOKUP(C13,'Valeurs Règlement Campagne'!$A$4:$AB$7,14,FALSE),IF(ABS(F13-VLOOKUP(C13,'Valeurs Règlement Campagne'!$A$4:$AB$7,15,FALSE))&lt;=2,VLOOKUP(C13,'Valeurs Règlement Campagne'!$A$4:$AB$7,15,FALSE),IF(ABS(F13-VLOOKUP(C13,'Valeurs Règlement Campagne'!$A$4:$AB$7,16,FALSE))&lt;=2,VLOOKUP(C13,'Valeurs Règlement Campagne'!$A$4:$AB$7,16,FALSE),""))),1,0)+IF(VLOOKUP(C13,'Valeurs Règlement Campagne'!$A$4:$AB$7,16,FALSE)=IF(ABS(F13-VLOOKUP(C13,'Valeurs Règlement Campagne'!$A$4:$AB$7,14,FALSE))&lt;=2,VLOOKUP(C13,'Valeurs Règlement Campagne'!$A$4:$AB$7,14,FALSE),IF(ABS(F13-VLOOKUP(C13,'Valeurs Règlement Campagne'!$A$4:$AB$7,15,FALSE))&lt;=2,VLOOKUP(C13,'Valeurs Règlement Campagne'!$A$4:$AB$7,15,FALSE),IF(ABS(F13-VLOOKUP(C13,'Valeurs Règlement Campagne'!$A$4:$AB$7,16,FALSE))&lt;=2,VLOOKUP(C13,'Valeurs Règlement Campagne'!$A$4:$AB$7,16,FALSE),""))),1,0)),1,0)),IF(IF(F13=VLOOKUP(C13,'Valeurs Règlement Campagne'!$A$4:$AB$7,14,FALSE),VLOOKUP(C13,'Valeurs Règlement Campagne'!$A$4:$AB$7,14,FALSE),IF(F13=VLOOKUP(C13,'Valeurs Règlement Campagne'!$A$4:$AB$7,15,FALSE),VLOOKUP(C13,'Valeurs Règlement Campagne'!$A$4:$AB$7,15,FALSE),IF(F13=VLOOKUP(C13,'Valeurs Règlement Campagne'!$A$4:$AB$7,16,FALSE),VLOOKUP(C13,'Valeurs Règlement Campagne'!$A$4:$AB$7,16,FALSE),"")))="",1,IF(COUNTIFS($C$6:C13,C13,$E$6:E13,"Connues",$F$6:F13,IF(F13=VLOOKUP(C13,'Valeurs Règlement Campagne'!$A$4:$AB$7,14,FALSE),VLOOKUP(C13,'Valeurs Règlement Campagne'!$A$4:$AB$7,14,FALSE),IF(F13=VLOOKUP(C13,'Valeurs Règlement Campagne'!$A$4:$AB$7,15,FALSE),VLOOKUP(C13,'Valeurs Règlement Campagne'!$A$4:$AB$7,15,FALSE),IF(F13=VLOOKUP(C13,'Valeurs Règlement Campagne'!$A$4:$AB$7,16,FALSE),VLOOKUP(C13,'Valeurs Règlement Campagne'!$A$4:$AB$7,16,FALSE),""))))&gt;(IF(VLOOKUP(C13,'Valeurs Règlement Campagne'!$A$4:$AB$7,14,FALSE)=IF(F13=VLOOKUP(C13,'Valeurs Règlement Campagne'!$A$4:$AB$7,14,FALSE),VLOOKUP(C13,'Valeurs Règlement Campagne'!$A$4:$AB$7,14,FALSE),IF(F13=VLOOKUP(C13,'Valeurs Règlement Campagne'!$A$4:$AB$7,15,FALSE),VLOOKUP(C13,'Valeurs Règlement Campagne'!$A$4:$AB$7,15,FALSE),IF(F13=VLOOKUP(C13,'Valeurs Règlement Campagne'!$A$4:$AB$7,16,FALSE),VLOOKUP(C13,'Valeurs Règlement Campagne'!$A$4:$AB$7,16,FALSE),""))),1,0)+IF(VLOOKUP(C13,'Valeurs Règlement Campagne'!$A$4:$AB$7,15,FALSE)=IF(F13=VLOOKUP(C13,'Valeurs Règlement Campagne'!$A$4:$AB$7,14,FALSE),VLOOKUP(C13,'Valeurs Règlement Campagne'!$A$4:$AB$7,14,FALSE),IF(F13=VLOOKUP(C13,'Valeurs Règlement Campagne'!$A$4:$AB$7,15,FALSE),VLOOKUP(C13,'Valeurs Règlement Campagne'!$A$4:$AB$7,15,FALSE),IF(F13=VLOOKUP(C13,'Valeurs Règlement Campagne'!$A$4:$AB$7,16,FALSE),VLOOKUP(C13,'Valeurs Règlement Campagne'!$A$4:$AB$7,16,FALSE),""))),1,0)+IF(VLOOKUP(C13,'Valeurs Règlement Campagne'!$A$4:$AB$7,16,FALSE)=IF(F13=VLOOKUP(C13,'Valeurs Règlement Campagne'!$A$4:$AB$7,14,FALSE),VLOOKUP(C13,'Valeurs Règlement Campagne'!$A$4:$AB$7,14,FALSE),IF(F13=VLOOKUP(C13,'Valeurs Règlement Campagne'!$A$4:$AB$7,15,FALSE),VLOOKUP(C13,'Valeurs Règlement Campagne'!$A$4:$AB$7,15,FALSE),IF(F13=VLOOKUP(C13,'Valeurs Règlement Campagne'!$A$4:$AB$7,16,FALSE),VLOOKUP(C13,'Valeurs Règlement Campagne'!$A$4:$AB$7,16,FALSE),""))),1,0)),1,0))),0))),0)</f>
        <v>0</v>
      </c>
      <c r="AJ13" s="39">
        <f>IFERROR(IF(OR(C13="",C13=" ",NOT(ISNUMBER(G13))),0,IF(E13="Inconnues",IF(AND(G13&gt;=N13,G13&lt;=O13),0,1),IF(E13="Connues",IF('Valeurs Règlement Campagne'!$L$14="OUI",IF(IF(ABS(G13-VLOOKUP(C13,'Valeurs Règlement Campagne'!$A$4:$AB$7,17,FALSE))&lt;=2,VLOOKUP(C13,'Valeurs Règlement Campagne'!$A$4:$AB$7,17,FALSE),IF(ABS(G13-VLOOKUP(C13,'Valeurs Règlement Campagne'!$A$4:$AB$7,18,FALSE))&lt;=2,VLOOKUP(C13,'Valeurs Règlement Campagne'!$A$4:$AB$7,18,FALSE),IF(ABS(G13-VLOOKUP(C13,'Valeurs Règlement Campagne'!$A$4:$AB$7,19,FALSE))&lt;=2,VLOOKUP(C13,'Valeurs Règlement Campagne'!$A$4:$AB$7,19,FALSE),"")))="",1,IF(COUNTIFS($C$6:C13,C13,$E$6:E13,"Connues",$G$6:G13,"&gt;="&amp;(IF(ABS(G13-VLOOKUP(C13,'Valeurs Règlement Campagne'!$A$4:$AB$7,17,FALSE))&lt;=2,VLOOKUP(C13,'Valeurs Règlement Campagne'!$A$4:$AB$7,17,FALSE),IF(ABS(G13-VLOOKUP(C13,'Valeurs Règlement Campagne'!$A$4:$AB$7,18,FALSE))&lt;=2,VLOOKUP(C13,'Valeurs Règlement Campagne'!$A$4:$AB$7,18,FALSE),IF(ABS(G13-VLOOKUP(C13,'Valeurs Règlement Campagne'!$A$4:$AB$7,19,FALSE))&lt;=2,VLOOKUP(C13,'Valeurs Règlement Campagne'!$A$4:$AB$7,19,FALSE),"")))-2),$G$6:G13,"&lt;="&amp;(IF(ABS(G13-VLOOKUP(C13,'Valeurs Règlement Campagne'!$A$4:$AB$7,17,FALSE))&lt;=2,VLOOKUP(C13,'Valeurs Règlement Campagne'!$A$4:$AB$7,17,FALSE),IF(ABS(G13-VLOOKUP(C13,'Valeurs Règlement Campagne'!$A$4:$AB$7,18,FALSE))&lt;=2,VLOOKUP(C13,'Valeurs Règlement Campagne'!$A$4:$AB$7,18,FALSE),IF(ABS(G13-VLOOKUP(C13,'Valeurs Règlement Campagne'!$A$4:$AB$7,19,FALSE))&lt;=2,VLOOKUP(C13,'Valeurs Règlement Campagne'!$A$4:$AB$7,19,FALSE),"")))+2))&gt;(IF(VLOOKUP(C13,'Valeurs Règlement Campagne'!$A$4:$AB$7,17,FALSE)=IF(ABS(G13-VLOOKUP(C13,'Valeurs Règlement Campagne'!$A$4:$AB$7,17,FALSE))&lt;=2,VLOOKUP(C13,'Valeurs Règlement Campagne'!$A$4:$AB$7,17,FALSE),IF(ABS(G13-VLOOKUP(C13,'Valeurs Règlement Campagne'!$A$4:$AB$7,18,FALSE))&lt;=2,VLOOKUP(C13,'Valeurs Règlement Campagne'!$A$4:$AB$7,18,FALSE),IF(ABS(G13-VLOOKUP(C13,'Valeurs Règlement Campagne'!$A$4:$AB$7,19,FALSE))&lt;=2,VLOOKUP(C13,'Valeurs Règlement Campagne'!$A$4:$AB$7,19,FALSE),""))),1,0)+IF(VLOOKUP(C13,'Valeurs Règlement Campagne'!$A$4:$AB$7,18,FALSE)=IF(ABS(G13-VLOOKUP(C13,'Valeurs Règlement Campagne'!$A$4:$AB$7,17,FALSE))&lt;=2,VLOOKUP(C13,'Valeurs Règlement Campagne'!$A$4:$AB$7,17,FALSE),IF(ABS(G13-VLOOKUP(C13,'Valeurs Règlement Campagne'!$A$4:$AB$7,18,FALSE))&lt;=2,VLOOKUP(C13,'Valeurs Règlement Campagne'!$A$4:$AB$7,18,FALSE),IF(ABS(G13-VLOOKUP(C13,'Valeurs Règlement Campagne'!$A$4:$AB$7,19,FALSE))&lt;=2,VLOOKUP(C13,'Valeurs Règlement Campagne'!$A$4:$AB$7,19,FALSE),""))),1,0)+IF(VLOOKUP(C13,'Valeurs Règlement Campagne'!$A$4:$AB$7,19,FALSE)=IF(ABS(G13-VLOOKUP(C13,'Valeurs Règlement Campagne'!$A$4:$AB$7,17,FALSE))&lt;=2,VLOOKUP(C13,'Valeurs Règlement Campagne'!$A$4:$AB$7,17,FALSE),IF(ABS(G13-VLOOKUP(C13,'Valeurs Règlement Campagne'!$A$4:$AB$7,18,FALSE))&lt;=2,VLOOKUP(C13,'Valeurs Règlement Campagne'!$A$4:$AB$7,18,FALSE),IF(ABS(G13-VLOOKUP(C13,'Valeurs Règlement Campagne'!$A$4:$AB$7,19,FALSE))&lt;=2,VLOOKUP(C13,'Valeurs Règlement Campagne'!$A$4:$AB$7,19,FALSE),""))),1,0)),1,0)),IF(IF(G13=VLOOKUP(C13,'Valeurs Règlement Campagne'!$A$4:$AB$7,17,FALSE),VLOOKUP(C13,'Valeurs Règlement Campagne'!$A$4:$AB$7,17,FALSE),IF(G13=VLOOKUP(C13,'Valeurs Règlement Campagne'!$A$4:$AB$7,18,FALSE),VLOOKUP(C13,'Valeurs Règlement Campagne'!$A$4:$AB$7,18,FALSE),IF(G13=VLOOKUP(C13,'Valeurs Règlement Campagne'!$A$4:$AB$7,19,FALSE),VLOOKUP(C13,'Valeurs Règlement Campagne'!$A$4:$AB$7,19,FALSE),"")))="",1,IF(COUNTIFS($C$6:C13,C13,$E$6:E13,"Connues",$G$6:G13,IF(G13=VLOOKUP(C13,'Valeurs Règlement Campagne'!$A$4:$AB$7,17,FALSE),VLOOKUP(C13,'Valeurs Règlement Campagne'!$A$4:$AB$7,17,FALSE),IF(G13=VLOOKUP(C13,'Valeurs Règlement Campagne'!$A$4:$AB$7,18,FALSE),VLOOKUP(C13,'Valeurs Règlement Campagne'!$A$4:$AB$7,18,FALSE),IF(G13=VLOOKUP(C13,'Valeurs Règlement Campagne'!$A$4:$AB$7,19,FALSE),VLOOKUP(C13,'Valeurs Règlement Campagne'!$A$4:$AB$7,19,FALSE),""))))&gt;(IF(VLOOKUP(C13,'Valeurs Règlement Campagne'!$A$4:$AB$7,17,FALSE)=IF(G13=VLOOKUP(C13,'Valeurs Règlement Campagne'!$A$4:$AB$7,17,FALSE),VLOOKUP(C13,'Valeurs Règlement Campagne'!$A$4:$AB$7,17,FALSE),IF(G13=VLOOKUP(C13,'Valeurs Règlement Campagne'!$A$4:$AB$7,18,FALSE),VLOOKUP(C13,'Valeurs Règlement Campagne'!$A$4:$AB$7,18,FALSE),IF(G13=VLOOKUP(C13,'Valeurs Règlement Campagne'!$A$4:$AB$7,19,FALSE),VLOOKUP(C13,'Valeurs Règlement Campagne'!$A$4:$AB$7,19,FALSE),""))),1,0)+IF(VLOOKUP(C13,'Valeurs Règlement Campagne'!$A$4:$AB$7,18,FALSE)=IF(G13=VLOOKUP(C13,'Valeurs Règlement Campagne'!$A$4:$AB$7,17,FALSE),VLOOKUP(C13,'Valeurs Règlement Campagne'!$A$4:$AB$7,17,FALSE),IF(G13=VLOOKUP(C13,'Valeurs Règlement Campagne'!$A$4:$AB$7,18,FALSE),VLOOKUP(C13,'Valeurs Règlement Campagne'!$A$4:$AB$7,18,FALSE),IF(G13=VLOOKUP(C13,'Valeurs Règlement Campagne'!$A$4:$AB$7,19,FALSE),VLOOKUP(C13,'Valeurs Règlement Campagne'!$A$4:$AB$7,19,FALSE),""))),1,0)+IF(VLOOKUP(C13,'Valeurs Règlement Campagne'!$A$4:$AB$7,19,FALSE)=IF(G13=VLOOKUP(C13,'Valeurs Règlement Campagne'!$A$4:$AB$7,17,FALSE),VLOOKUP(C13,'Valeurs Règlement Campagne'!$A$4:$AB$7,17,FALSE),IF(G13=VLOOKUP(C13,'Valeurs Règlement Campagne'!$A$4:$AB$7,18,FALSE),VLOOKUP(C13,'Valeurs Règlement Campagne'!$A$4:$AB$7,18,FALSE),IF(G13=VLOOKUP(C13,'Valeurs Règlement Campagne'!$A$4:$AB$7,19,FALSE),VLOOKUP(C13,'Valeurs Règlement Campagne'!$A$4:$AB$7,19,FALSE),""))),1,0)),1,0))),0))),0)</f>
        <v>0</v>
      </c>
      <c r="AK13" s="39">
        <f>IFERROR(IF(OR(C13="",C13=" ",NOT(ISNUMBER(H13))),0,IF(E13="Inconnues",IF(AND(H13&gt;=P13,H13&lt;=Q13),0,1),IF(E13="Connues",IF('Valeurs Règlement Campagne'!$L$14="OUI",IF(IF(ABS(H13-VLOOKUP(C13,'Valeurs Règlement Campagne'!$A$4:$AB$7,20,FALSE))&lt;=2,VLOOKUP(C13,'Valeurs Règlement Campagne'!$A$4:$AB$7,20,FALSE),IF(ABS(H13-VLOOKUP(C13,'Valeurs Règlement Campagne'!$A$4:$AB$7,21,FALSE))&lt;=2,VLOOKUP(C13,'Valeurs Règlement Campagne'!$A$4:$AB$7,21,FALSE),IF(ABS(H13-VLOOKUP(C13,'Valeurs Règlement Campagne'!$A$4:$AB$7,22,FALSE))&lt;=2,VLOOKUP(C13,'Valeurs Règlement Campagne'!$A$4:$AB$7,22,FALSE),"")))="",1,IF(COUNTIFS($C$6:C13,C13,$E$6:E13,"Connues",$H$6:H13,"&gt;="&amp;(IF(ABS(H13-VLOOKUP(C13,'Valeurs Règlement Campagne'!$A$4:$AB$7,20,FALSE))&lt;=2,VLOOKUP(C13,'Valeurs Règlement Campagne'!$A$4:$AB$7,20,FALSE),IF(ABS(H13-VLOOKUP(C13,'Valeurs Règlement Campagne'!$A$4:$AB$7,21,FALSE))&lt;=2,VLOOKUP(C13,'Valeurs Règlement Campagne'!$A$4:$AB$7,21,FALSE),IF(ABS(H13-VLOOKUP(C13,'Valeurs Règlement Campagne'!$A$4:$AB$7,22,FALSE))&lt;=2,VLOOKUP(C13,'Valeurs Règlement Campagne'!$A$4:$AB$7,22,FALSE),"")))-2),$H$6:H13,"&lt;="&amp;(IF(ABS(H13-VLOOKUP(C13,'Valeurs Règlement Campagne'!$A$4:$AB$7,20,FALSE))&lt;=2,VLOOKUP(C13,'Valeurs Règlement Campagne'!$A$4:$AB$7,20,FALSE),IF(ABS(H13-VLOOKUP(C13,'Valeurs Règlement Campagne'!$A$4:$AB$7,21,FALSE))&lt;=2,VLOOKUP(C13,'Valeurs Règlement Campagne'!$A$4:$AB$7,21,FALSE),IF(ABS(H13-VLOOKUP(C13,'Valeurs Règlement Campagne'!$A$4:$AB$7,22,FALSE))&lt;=2,VLOOKUP(C13,'Valeurs Règlement Campagne'!$A$4:$AB$7,22,FALSE),"")))+2))&gt;(IF(VLOOKUP(C13,'Valeurs Règlement Campagne'!$A$4:$AB$7,20,FALSE)=IF(ABS(H13-VLOOKUP(C13,'Valeurs Règlement Campagne'!$A$4:$AB$7,20,FALSE))&lt;=2,VLOOKUP(C13,'Valeurs Règlement Campagne'!$A$4:$AB$7,20,FALSE),IF(ABS(H13-VLOOKUP(C13,'Valeurs Règlement Campagne'!$A$4:$AB$7,21,FALSE))&lt;=2,VLOOKUP(C13,'Valeurs Règlement Campagne'!$A$4:$AB$7,21,FALSE),IF(ABS(H13-VLOOKUP(C13,'Valeurs Règlement Campagne'!$A$4:$AB$7,22,FALSE))&lt;=2,VLOOKUP(C13,'Valeurs Règlement Campagne'!$A$4:$AB$7,22,FALSE),""))),1,0)+IF(VLOOKUP(C13,'Valeurs Règlement Campagne'!$A$4:$AB$7,21,FALSE)=IF(ABS(H13-VLOOKUP(C13,'Valeurs Règlement Campagne'!$A$4:$AB$7,20,FALSE))&lt;=2,VLOOKUP(C13,'Valeurs Règlement Campagne'!$A$4:$AB$7,20,FALSE),IF(ABS(H13-VLOOKUP(C13,'Valeurs Règlement Campagne'!$A$4:$AB$7,21,FALSE))&lt;=2,VLOOKUP(C13,'Valeurs Règlement Campagne'!$A$4:$AB$7,21,FALSE),IF(ABS(H13-VLOOKUP(C13,'Valeurs Règlement Campagne'!$A$4:$AB$7,22,FALSE))&lt;=2,VLOOKUP(C13,'Valeurs Règlement Campagne'!$A$4:$AB$7,22,FALSE),""))),1,0)+IF(VLOOKUP(C13,'Valeurs Règlement Campagne'!$A$4:$AB$7,22,FALSE)=IF(ABS(H13-VLOOKUP(C13,'Valeurs Règlement Campagne'!$A$4:$AB$7,20,FALSE))&lt;=2,VLOOKUP(C13,'Valeurs Règlement Campagne'!$A$4:$AB$7,20,FALSE),IF(ABS(H13-VLOOKUP(C13,'Valeurs Règlement Campagne'!$A$4:$AB$7,21,FALSE))&lt;=2,VLOOKUP(C13,'Valeurs Règlement Campagne'!$A$4:$AB$7,21,FALSE),IF(ABS(H13-VLOOKUP(C13,'Valeurs Règlement Campagne'!$A$4:$AB$7,22,FALSE))&lt;=2,VLOOKUP(C13,'Valeurs Règlement Campagne'!$A$4:$AB$7,22,FALSE),""))),1,0)),1,0)),IF(IF(H13=VLOOKUP(C13,'Valeurs Règlement Campagne'!$A$4:$AB$7,20,FALSE),VLOOKUP(C13,'Valeurs Règlement Campagne'!$A$4:$AB$7,20,FALSE),IF(H13=VLOOKUP(C13,'Valeurs Règlement Campagne'!$A$4:$AB$7,21,FALSE),VLOOKUP(C13,'Valeurs Règlement Campagne'!$A$4:$AB$7,21,FALSE),IF(H13=VLOOKUP(C13,'Valeurs Règlement Campagne'!$A$4:$AB$7,22,FALSE),VLOOKUP(C13,'Valeurs Règlement Campagne'!$A$4:$AB$7,22,FALSE),"")))="",1,IF(COUNTIFS($C$6:C13,C13,$E$6:E13,"Connues",$H$6:H13,IF(H13=VLOOKUP(C13,'Valeurs Règlement Campagne'!$A$4:$AB$7,20,FALSE),VLOOKUP(C13,'Valeurs Règlement Campagne'!$A$4:$AB$7,20,FALSE),IF(H13=VLOOKUP(C13,'Valeurs Règlement Campagne'!$A$4:$AB$7,21,FALSE),VLOOKUP(C13,'Valeurs Règlement Campagne'!$A$4:$AB$7,21,FALSE),IF(H13=VLOOKUP(C13,'Valeurs Règlement Campagne'!$A$4:$AB$7,22,FALSE),VLOOKUP(C13,'Valeurs Règlement Campagne'!$A$4:$AB$7,22,FALSE),""))))&gt;(IF(VLOOKUP(C13,'Valeurs Règlement Campagne'!$A$4:$AB$7,20,FALSE)=IF(H13=VLOOKUP(C13,'Valeurs Règlement Campagne'!$A$4:$AB$7,20,FALSE),VLOOKUP(C13,'Valeurs Règlement Campagne'!$A$4:$AB$7,20,FALSE),IF(H13=VLOOKUP(C13,'Valeurs Règlement Campagne'!$A$4:$AB$7,21,FALSE),VLOOKUP(C13,'Valeurs Règlement Campagne'!$A$4:$AB$7,21,FALSE),IF(H13=VLOOKUP(C13,'Valeurs Règlement Campagne'!$A$4:$AB$7,22,FALSE),VLOOKUP(C13,'Valeurs Règlement Campagne'!$A$4:$AB$7,22,FALSE),""))),1,0)+IF(VLOOKUP(C13,'Valeurs Règlement Campagne'!$A$4:$AB$7,21,FALSE)=IF(H13=VLOOKUP(C13,'Valeurs Règlement Campagne'!$A$4:$AB$7,20,FALSE),VLOOKUP(C13,'Valeurs Règlement Campagne'!$A$4:$AB$7,20,FALSE),IF(H13=VLOOKUP(C13,'Valeurs Règlement Campagne'!$A$4:$AB$7,21,FALSE),VLOOKUP(C13,'Valeurs Règlement Campagne'!$A$4:$AB$7,21,FALSE),IF(H13=VLOOKUP(C13,'Valeurs Règlement Campagne'!$A$4:$AB$7,22,FALSE),VLOOKUP(C13,'Valeurs Règlement Campagne'!$A$4:$AB$7,22,FALSE),""))),1,0)+IF(VLOOKUP(C13,'Valeurs Règlement Campagne'!$A$4:$AB$7,22,FALSE)=IF(H13=VLOOKUP(C13,'Valeurs Règlement Campagne'!$A$4:$AB$7,20,FALSE),VLOOKUP(C13,'Valeurs Règlement Campagne'!$A$4:$AB$7,20,FALSE),IF(H13=VLOOKUP(C13,'Valeurs Règlement Campagne'!$A$4:$AB$7,21,FALSE),VLOOKUP(C13,'Valeurs Règlement Campagne'!$A$4:$AB$7,21,FALSE),IF(H13=VLOOKUP(C13,'Valeurs Règlement Campagne'!$A$4:$AB$7,22,FALSE),VLOOKUP(C13,'Valeurs Règlement Campagne'!$A$4:$AB$7,22,FALSE),""))),1,0)),1,0))),0))),0)</f>
        <v>0</v>
      </c>
      <c r="AL13">
        <f>IFERROR(IF(OR(C13="",C13=" ",NOT(ISNUMBER(I13))),0,IF(E13="Inconnues",IF(AND(I13&gt;=P13,I13&lt;=R13),0,1),IF(E13="Connues",IF('Valeurs Règlement Campagne'!$L$14="OUI",IF(IF(ABS(I13-VLOOKUP(C13,'Valeurs Règlement Campagne'!$A$4:$AB$7,23,FALSE))&lt;=2,VLOOKUP(C13,'Valeurs Règlement Campagne'!$A$4:$AB$7,23,FALSE),IF(ABS(I13-VLOOKUP(C13,'Valeurs Règlement Campagne'!$A$4:$AB$7,24,FALSE))&lt;=2,VLOOKUP(C13,'Valeurs Règlement Campagne'!$A$4:$AB$7,24,FALSE),IF(ABS(I13-VLOOKUP(C13,'Valeurs Règlement Campagne'!$A$4:$AB$7,25,FALSE))&lt;=2,VLOOKUP(C13,'Valeurs Règlement Campagne'!$A$4:$AB$7,25,FALSE),"")))="",1,IF(COUNTIFS($C$6:C13,C13,$E$6:E13,"Connues",$I$6:I13,"&gt;="&amp;(IF(ABS(I13-VLOOKUP(C13,'Valeurs Règlement Campagne'!$A$4:$AB$7,23,FALSE))&lt;=2,VLOOKUP(C13,'Valeurs Règlement Campagne'!$A$4:$AB$7,23,FALSE),IF(ABS(I13-VLOOKUP(C13,'Valeurs Règlement Campagne'!$A$4:$AB$7,24,FALSE))&lt;=2,VLOOKUP(C13,'Valeurs Règlement Campagne'!$A$4:$AB$7,24,FALSE),IF(ABS(I13-VLOOKUP(C13,'Valeurs Règlement Campagne'!$A$4:$AB$7,25,FALSE))&lt;=2,VLOOKUP(C13,'Valeurs Règlement Campagne'!$A$4:$AB$7,25,FALSE),"")))-2),$I$6:I13,"&lt;="&amp;(IF(ABS(I13-VLOOKUP(C13,'Valeurs Règlement Campagne'!$A$4:$AB$7,23,FALSE))&lt;=2,VLOOKUP(C13,'Valeurs Règlement Campagne'!$A$4:$AB$7,23,FALSE),IF(ABS(I13-VLOOKUP(C13,'Valeurs Règlement Campagne'!$A$4:$AB$7,24,FALSE))&lt;=2,VLOOKUP(C13,'Valeurs Règlement Campagne'!$A$4:$AB$7,24,FALSE),IF(ABS(I13-VLOOKUP(C13,'Valeurs Règlement Campagne'!$A$4:$AB$7,25,FALSE))&lt;=2,VLOOKUP(C13,'Valeurs Règlement Campagne'!$A$4:$AB$7,25,FALSE),"")))+2))&gt;(IF(VLOOKUP(C13,'Valeurs Règlement Campagne'!$A$4:$AB$7,23,FALSE)=IF(ABS(I13-VLOOKUP(C13,'Valeurs Règlement Campagne'!$A$4:$AB$7,23,FALSE))&lt;=2,VLOOKUP(C13,'Valeurs Règlement Campagne'!$A$4:$AB$7,23,FALSE),IF(ABS(I13-VLOOKUP(C13,'Valeurs Règlement Campagne'!$A$4:$AB$7,24,FALSE))&lt;=2,VLOOKUP(C13,'Valeurs Règlement Campagne'!$A$4:$AB$7,24,FALSE),IF(ABS(I13-VLOOKUP(C13,'Valeurs Règlement Campagne'!$A$4:$AB$7,25,FALSE))&lt;=2,VLOOKUP(C13,'Valeurs Règlement Campagne'!$A$4:$AB$7,25,FALSE),""))),1,0)+IF(VLOOKUP(C13,'Valeurs Règlement Campagne'!$A$4:$AB$7,24,FALSE)=IF(ABS(I13-VLOOKUP(C13,'Valeurs Règlement Campagne'!$A$4:$AB$7,23,FALSE))&lt;=2,VLOOKUP(C13,'Valeurs Règlement Campagne'!$A$4:$AB$7,23,FALSE),IF(ABS(I13-VLOOKUP(C13,'Valeurs Règlement Campagne'!$A$4:$AB$7,24,FALSE))&lt;=2,VLOOKUP(C13,'Valeurs Règlement Campagne'!$A$4:$AB$7,24,FALSE),IF(ABS(I13-VLOOKUP(C13,'Valeurs Règlement Campagne'!$A$4:$AB$7,25,FALSE))&lt;=2,VLOOKUP(C13,'Valeurs Règlement Campagne'!$A$4:$AB$7,25,FALSE),""))),1,0)+IF(VLOOKUP(C13,'Valeurs Règlement Campagne'!$A$4:$AB$7,25,FALSE)=IF(ABS(I13-VLOOKUP(C13,'Valeurs Règlement Campagne'!$A$4:$AB$7,23,FALSE))&lt;=2,VLOOKUP(C13,'Valeurs Règlement Campagne'!$A$4:$AB$7,23,FALSE),IF(ABS(I13-VLOOKUP(C13,'Valeurs Règlement Campagne'!$A$4:$AB$7,24,FALSE))&lt;=2,VLOOKUP(C13,'Valeurs Règlement Campagne'!$A$4:$AB$7,24,FALSE),IF(ABS(I13-VLOOKUP(C13,'Valeurs Règlement Campagne'!$A$4:$AB$7,25,FALSE))&lt;=2,VLOOKUP(C13,'Valeurs Règlement Campagne'!$A$4:$AB$7,25,FALSE),""))),1,0)),1,0)),IF(IF(I13=VLOOKUP(C13,'Valeurs Règlement Campagne'!$A$4:$AB$7,23,FALSE),VLOOKUP(C13,'Valeurs Règlement Campagne'!$A$4:$AB$7,23,FALSE),IF(I13=VLOOKUP(C13,'Valeurs Règlement Campagne'!$A$4:$AB$7,24,FALSE),VLOOKUP(C13,'Valeurs Règlement Campagne'!$A$4:$AB$7,24,FALSE),IF(I13=VLOOKUP(C13,'Valeurs Règlement Campagne'!$A$4:$AB$7,25,FALSE),VLOOKUP(C13,'Valeurs Règlement Campagne'!$A$4:$AB$7,25,FALSE),"")))="",1,IF(COUNTIFS($C$6:C13,C13,$E$6:E13,"Connues",$I$6:I13,IF(I13=VLOOKUP(C13,'Valeurs Règlement Campagne'!$A$4:$AB$7,23,FALSE),VLOOKUP(C13,'Valeurs Règlement Campagne'!$A$4:$AB$7,23,FALSE),IF(I13=VLOOKUP(C13,'Valeurs Règlement Campagne'!$A$4:$AB$7,24,FALSE),VLOOKUP(C13,'Valeurs Règlement Campagne'!$A$4:$AB$7,24,FALSE),IF(I13=VLOOKUP(C13,'Valeurs Règlement Campagne'!$A$4:$AB$7,25,FALSE),VLOOKUP(C13,'Valeurs Règlement Campagne'!$A$4:$AB$7,25,FALSE),""))))&gt;(IF(VLOOKUP(C13,'Valeurs Règlement Campagne'!$A$4:$AB$7,23,FALSE)=IF(I13=VLOOKUP(C13,'Valeurs Règlement Campagne'!$A$4:$AB$7,23,FALSE),VLOOKUP(C13,'Valeurs Règlement Campagne'!$A$4:$AB$7,23,FALSE),IF(I13=VLOOKUP(C13,'Valeurs Règlement Campagne'!$A$4:$AB$7,24,FALSE),VLOOKUP(C13,'Valeurs Règlement Campagne'!$A$4:$AB$7,24,FALSE),IF(I13=VLOOKUP(C13,'Valeurs Règlement Campagne'!$A$4:$AB$7,25,FALSE),VLOOKUP(C13,'Valeurs Règlement Campagne'!$A$4:$AB$7,25,FALSE),""))),1,0)+IF(VLOOKUP(C13,'Valeurs Règlement Campagne'!$A$4:$AB$7,24,FALSE)=IF(I13=VLOOKUP(C13,'Valeurs Règlement Campagne'!$A$4:$AB$7,23,FALSE),VLOOKUP(C13,'Valeurs Règlement Campagne'!$A$4:$AB$7,23,FALSE),IF(I13=VLOOKUP(C13,'Valeurs Règlement Campagne'!$A$4:$AB$7,24,FALSE),VLOOKUP(C13,'Valeurs Règlement Campagne'!$A$4:$AB$7,24,FALSE),IF(I13=VLOOKUP(C13,'Valeurs Règlement Campagne'!$A$4:$AB$7,25,FALSE),VLOOKUP(C13,'Valeurs Règlement Campagne'!$A$4:$AB$7,25,FALSE),""))),1,0)+IF(VLOOKUP(C13,'Valeurs Règlement Campagne'!$A$4:$AB$7,25,FALSE)=IF(I13=VLOOKUP(C13,'Valeurs Règlement Campagne'!$A$4:$AB$7,23,FALSE),VLOOKUP(C13,'Valeurs Règlement Campagne'!$A$4:$AB$7,23,FALSE),IF(I13=VLOOKUP(C13,'Valeurs Règlement Campagne'!$A$4:$AB$7,24,FALSE),VLOOKUP(C13,'Valeurs Règlement Campagne'!$A$4:$AB$7,24,FALSE),IF(I13=VLOOKUP(C13,'Valeurs Règlement Campagne'!$A$4:$AB$7,25,FALSE),VLOOKUP(C13,'Valeurs Règlement Campagne'!$A$4:$AB$7,25,FALSE),""))),1,0)),1,0))),0))),0)</f>
        <v>0</v>
      </c>
      <c r="AM13">
        <f>IFERROR(IF(OR(C13="",C13=" ",NOT(ISNUMBER(J13))),0,IF(E13="Inconnues",IF(AND(J13&gt;=S13,J13&lt;=T13),0,1),IF(E13="Connues",IF('Valeurs Règlement Campagne'!$L$14="OUI",IF(IF(ABS(J13-VLOOKUP(C13,'Valeurs Règlement Campagne'!$A$4:$AB$7,26,FALSE))&lt;=2,VLOOKUP(C13,'Valeurs Règlement Campagne'!$A$4:$AB$7,26,FALSE),IF(ABS(J13-VLOOKUP(C13,'Valeurs Règlement Campagne'!$A$4:$AB$7,27,FALSE))&lt;=2,VLOOKUP(C13,'Valeurs Règlement Campagne'!$A$4:$AB$7,27,FALSE),IF(ABS(J13-VLOOKUP(C13,'Valeurs Règlement Campagne'!$A$4:$AB$7,28,FALSE))&lt;=2,VLOOKUP(C13,'Valeurs Règlement Campagne'!$A$4:$AB$7,28,FALSE),"")))="",1,IF(COUNTIFS($C$6:C13,C13,$E$6:E13,"Connues",$J$6:J13,"&gt;="&amp;(IF(ABS(J13-VLOOKUP(C13,'Valeurs Règlement Campagne'!$A$4:$AB$7,26,FALSE))&lt;=2,VLOOKUP(C13,'Valeurs Règlement Campagne'!$A$4:$AB$7,26,FALSE),IF(ABS(J13-VLOOKUP(C13,'Valeurs Règlement Campagne'!$A$4:$AB$7,27,FALSE))&lt;=2,VLOOKUP(C13,'Valeurs Règlement Campagne'!$A$4:$AB$7,27,FALSE),IF(ABS(J13-VLOOKUP(C13,'Valeurs Règlement Campagne'!$A$4:$AB$7,28,FALSE))&lt;=2,VLOOKUP(C13,'Valeurs Règlement Campagne'!$A$4:$AB$7,28,FALSE),"")))-2),$J$6:J13,"&lt;="&amp;(IF(ABS(J13-VLOOKUP(C13,'Valeurs Règlement Campagne'!$A$4:$AB$7,26,FALSE))&lt;=2,VLOOKUP(C13,'Valeurs Règlement Campagne'!$A$4:$AB$7,26,FALSE),IF(ABS(J13-VLOOKUP(C13,'Valeurs Règlement Campagne'!$A$4:$AB$7,27,FALSE))&lt;=2,VLOOKUP(C13,'Valeurs Règlement Campagne'!$A$4:$AB$7,27,FALSE),IF(ABS(J13-VLOOKUP(C13,'Valeurs Règlement Campagne'!$A$4:$AB$7,28,FALSE))&lt;=2,VLOOKUP(C13,'Valeurs Règlement Campagne'!$A$4:$AB$7,28,FALSE),"")))+2))&gt;(IF(VLOOKUP(C13,'Valeurs Règlement Campagne'!$A$4:$AB$7,26,FALSE)=IF(ABS(J13-VLOOKUP(C13,'Valeurs Règlement Campagne'!$A$4:$AB$7,26,FALSE))&lt;=2,VLOOKUP(C13,'Valeurs Règlement Campagne'!$A$4:$AB$7,26,FALSE),IF(ABS(J13-VLOOKUP(C13,'Valeurs Règlement Campagne'!$A$4:$AB$7,27,FALSE))&lt;=2,VLOOKUP(C13,'Valeurs Règlement Campagne'!$A$4:$AB$7,27,FALSE),IF(ABS(J13-VLOOKUP(C13,'Valeurs Règlement Campagne'!$A$4:$AB$7,28,FALSE))&lt;=2,VLOOKUP(C13,'Valeurs Règlement Campagne'!$A$4:$AB$7,28,FALSE),""))),1,0)+IF(VLOOKUP(C13,'Valeurs Règlement Campagne'!$A$4:$AB$7,27,FALSE)=IF(ABS(J13-VLOOKUP(C13,'Valeurs Règlement Campagne'!$A$4:$AB$7,26,FALSE))&lt;=2,VLOOKUP(C13,'Valeurs Règlement Campagne'!$A$4:$AB$7,26,FALSE),IF(ABS(J13-VLOOKUP(C13,'Valeurs Règlement Campagne'!$A$4:$AB$7,27,FALSE))&lt;=2,VLOOKUP(C13,'Valeurs Règlement Campagne'!$A$4:$AB$7,27,FALSE),IF(ABS(J13-VLOOKUP(C13,'Valeurs Règlement Campagne'!$A$4:$AB$7,28,FALSE))&lt;=2,VLOOKUP(C13,'Valeurs Règlement Campagne'!$A$4:$AB$7,28,FALSE),""))),1,0)+IF(VLOOKUP(C13,'Valeurs Règlement Campagne'!$A$4:$AB$7,28,FALSE)=IF(ABS(J13-VLOOKUP(C13,'Valeurs Règlement Campagne'!$A$4:$AB$7,26,FALSE))&lt;=2,VLOOKUP(C13,'Valeurs Règlement Campagne'!$A$4:$AB$7,26,FALSE),IF(ABS(J13-VLOOKUP(C13,'Valeurs Règlement Campagne'!$A$4:$AB$7,27,FALSE))&lt;=2,VLOOKUP(C13,'Valeurs Règlement Campagne'!$A$4:$AB$7,27,FALSE),IF(ABS(J13-VLOOKUP(C13,'Valeurs Règlement Campagne'!$A$4:$AB$7,28,FALSE))&lt;=2,VLOOKUP(C13,'Valeurs Règlement Campagne'!$A$4:$AB$7,28,FALSE),""))),1,0)),1,0)),IF(IF(J13=VLOOKUP(C13,'Valeurs Règlement Campagne'!$A$4:$AB$7,26,FALSE),VLOOKUP(C13,'Valeurs Règlement Campagne'!$A$4:$AB$7,26,FALSE),IF(J13=VLOOKUP(C13,'Valeurs Règlement Campagne'!$A$4:$AB$7,27,FALSE),VLOOKUP(C13,'Valeurs Règlement Campagne'!$A$4:$AB$7,27,FALSE),IF(J13=VLOOKUP(C13,'Valeurs Règlement Campagne'!$A$4:$AB$7,28,FALSE),VLOOKUP(C13,'Valeurs Règlement Campagne'!$A$4:$AB$7,28,FALSE),"")))="",1,IF(COUNTIFS($C$6:C13,C13,$E$6:E13,"Connues",$J$6:J13,IF(J13=VLOOKUP(C13,'Valeurs Règlement Campagne'!$A$4:$AB$7,26,FALSE),VLOOKUP(C13,'Valeurs Règlement Campagne'!$A$4:$AB$7,26,FALSE),IF(J13=VLOOKUP(C13,'Valeurs Règlement Campagne'!$A$4:$AB$7,27,FALSE),VLOOKUP(C13,'Valeurs Règlement Campagne'!$A$4:$AB$7,27,FALSE),IF(J13=VLOOKUP(C13,'Valeurs Règlement Campagne'!$A$4:$AB$7,28,FALSE),VLOOKUP(C13,'Valeurs Règlement Campagne'!$A$4:$AB$7,28,FALSE),""))))&gt;(IF(VLOOKUP(C13,'Valeurs Règlement Campagne'!$A$4:$AB$7,26,FALSE)=IF(J13=VLOOKUP(C13,'Valeurs Règlement Campagne'!$A$4:$AB$7,26,FALSE),VLOOKUP(C13,'Valeurs Règlement Campagne'!$A$4:$AB$7,26,FALSE),IF(J13=VLOOKUP(C13,'Valeurs Règlement Campagne'!$A$4:$AB$7,27,FALSE),VLOOKUP(C13,'Valeurs Règlement Campagne'!$A$4:$AB$7,27,FALSE),IF(J13=VLOOKUP(C13,'Valeurs Règlement Campagne'!$A$4:$AB$7,28,FALSE),VLOOKUP(C13,'Valeurs Règlement Campagne'!$A$4:$AB$7,28,FALSE),""))),1,0)+IF(VLOOKUP(C13,'Valeurs Règlement Campagne'!$A$4:$AB$7,27,FALSE)=IF(J13=VLOOKUP(C13,'Valeurs Règlement Campagne'!$A$4:$AB$7,26,FALSE),VLOOKUP(C13,'Valeurs Règlement Campagne'!$A$4:$AB$7,26,FALSE),IF(J13=VLOOKUP(C13,'Valeurs Règlement Campagne'!$A$4:$AB$7,27,FALSE),VLOOKUP(C13,'Valeurs Règlement Campagne'!$A$4:$AB$7,27,FALSE),IF(J13=VLOOKUP(C13,'Valeurs Règlement Campagne'!$A$4:$AB$7,28,FALSE),VLOOKUP(C13,'Valeurs Règlement Campagne'!$A$4:$AB$7,28,FALSE),""))),1,0)+IF(VLOOKUP(C13,'Valeurs Règlement Campagne'!$A$4:$AB$7,28,FALSE)=IF(J13=VLOOKUP(C13,'Valeurs Règlement Campagne'!$A$4:$AB$7,26,FALSE),VLOOKUP(C13,'Valeurs Règlement Campagne'!$A$4:$AB$7,26,FALSE),IF(J13=VLOOKUP(C13,'Valeurs Règlement Campagne'!$A$4:$AB$7,27,FALSE),VLOOKUP(C13,'Valeurs Règlement Campagne'!$A$4:$AB$7,27,FALSE),IF(J13=VLOOKUP(C13,'Valeurs Règlement Campagne'!$A$4:$AB$7,28,FALSE),VLOOKUP(C13,'Valeurs Règlement Campagne'!$A$4:$AB$7,28,FALSE),""))),1,0)),1,0))),0))),0)</f>
        <v>0</v>
      </c>
    </row>
    <row r="14" spans="1:39" ht="20.75" customHeight="1">
      <c r="A14" s="127">
        <v>9</v>
      </c>
      <c r="B14" s="178"/>
      <c r="C14" s="251"/>
      <c r="D14" s="252"/>
      <c r="E14" s="179"/>
      <c r="F14" s="180"/>
      <c r="G14" s="181"/>
      <c r="H14" s="182"/>
      <c r="I14" s="183"/>
      <c r="J14" s="184"/>
      <c r="L14" s="41" t="str">
        <f>IF($E14=0," ",IF($E14=$D$31,VLOOKUP($C14,'Valeurs Règlement Campagne'!$A$4:$AB$7,14,FALSE),VLOOKUP($C14,'Valeurs Règlement Campagne'!$A$4:$M$7,4,FALSE)))</f>
        <v xml:space="preserve"> </v>
      </c>
      <c r="M14" s="42" t="str">
        <f>IF($E14=0," ",IF($E14=$D$31,VLOOKUP($C14,'Valeurs Règlement Campagne'!$A$4:$AB$7,16,FALSE),VLOOKUP($C14,'Valeurs Règlement Campagne'!$A$4:$AB$7,5,FALSE)))</f>
        <v xml:space="preserve"> </v>
      </c>
      <c r="N14" s="41" t="str">
        <f>IF($E14=0," ",IF($E14=$D$31,VLOOKUP($C14,'Valeurs Règlement Campagne'!$A$4:$AB$7,17,FALSE),VLOOKUP($C14,'Valeurs Règlement Campagne'!$A$4:$AB$7,6,FALSE)))</f>
        <v xml:space="preserve"> </v>
      </c>
      <c r="O14" s="43" t="str">
        <f>IF($E14=0," ",IF($E14=$D$31,VLOOKUP($C14,'Valeurs Règlement Campagne'!$A$4:$AB$7,19,FALSE),VLOOKUP($C14,'Valeurs Règlement Campagne'!$A$4:$AB$7,7,FALSE)))</f>
        <v xml:space="preserve"> </v>
      </c>
      <c r="P14" s="44" t="str">
        <f>IF($E14=0," ",IF($E14=$D$31,VLOOKUP($C14,'Valeurs Règlement Campagne'!$A$4:$AB$7,20,FALSE),VLOOKUP($C14,'Valeurs Règlement Campagne'!$A$4:$AB$7,8,FALSE)))</f>
        <v xml:space="preserve"> </v>
      </c>
      <c r="Q14" s="43" t="str">
        <f>IF($E14=0," ",IF($E14=$D$31,VLOOKUP($C14,'Valeurs Règlement Campagne'!$A$4:$AB$7,22,FALSE),VLOOKUP($C14,'Valeurs Règlement Campagne'!$A$4:$AB$7,9,FALSE)))</f>
        <v xml:space="preserve"> </v>
      </c>
      <c r="R14" s="47" t="str">
        <f>IF($E14=0," ",IF($E14=$D$31,VLOOKUP($C14,'Valeurs Règlement Campagne'!$A$4:$AB$7,25,FALSE),VLOOKUP($C14,'Valeurs Règlement Campagne'!$A$4:$AB$7,11,FALSE)))</f>
        <v xml:space="preserve"> </v>
      </c>
      <c r="S14" s="41" t="str">
        <f>IF($E14=0," ",IF($E14=$D$31,VLOOKUP($C14,'Valeurs Règlement Campagne'!$A$4:$AB$7,26,FALSE),VLOOKUP($C14,'Valeurs Règlement Campagne'!$A$4:$AB$7,12,FALSE)))</f>
        <v xml:space="preserve"> </v>
      </c>
      <c r="T14" s="42" t="str">
        <f>IF($E14=0," ",IF($E14=$D$31,VLOOKUP($C14,'Valeurs Règlement Campagne'!$A$4:$AB$7,28,FALSE),VLOOKUP($C14,'Valeurs Règlement Campagne'!$A$4:$AB$7,13,FALSE)))</f>
        <v xml:space="preserve"> </v>
      </c>
      <c r="U14" s="48" t="str" cm="1">
        <f t="array" ref="U14">IFERROR(IF(OR(C14="",C14=" ")," ",IF(NOT(ISNUMBER(F14))," ",IF(E14="Inconnues",AND(F14&gt;=L14,F14&lt;=M14),IF(E14="Connues",IF('Valeurs Règlement Campagne'!$L$14="OUI",IF(IF(ABS(F14-VLOOKUP(C14,'Valeurs Règlement Campagne'!$A$4:$AB$7,14,FALSE))&lt;=2,VLOOKUP(C14,'Valeurs Règlement Campagne'!$A$4:$AB$7,14,FALSE),IF(ABS(F14-VLOOKUP(C14,'Valeurs Règlement Campagne'!$A$4:$AB$7,15,FALSE))&lt;=2,VLOOKUP(C14,'Valeurs Règlement Campagne'!$A$4:$AB$7,15,FALSE),IF(ABS(F14-VLOOKUP(C14,'Valeurs Règlement Campagne'!$A$4:$AB$7,16,FALSE))&lt;=2,VLOOKUP(C14,'Valeurs Règlement Campagne'!$A$4:$AB$7,16,FALSE),"")))="",FALSE,IF(COUNTIFS($C$6:C14,C14,$E$6:E14,"Connues",$F$6:F14,"&gt;="&amp;(IF(ABS(F14-VLOOKUP(C14,'Valeurs Règlement Campagne'!$A$4:$AB$7,14,FALSE))&lt;=2,VLOOKUP(C14,'Valeurs Règlement Campagne'!$A$4:$AB$7,14,FALSE),IF(ABS(F14-VLOOKUP(C14,'Valeurs Règlement Campagne'!$A$4:$AB$7,15,FALSE))&lt;=2,VLOOKUP(C14,'Valeurs Règlement Campagne'!$A$4:$AB$7,15,FALSE),IF(ABS(F14-VLOOKUP(C14,'Valeurs Règlement Campagne'!$A$4:$AB$7,16,FALSE))&lt;=2,VLOOKUP(C14,'Valeurs Règlement Campagne'!$A$4:$AB$7,16,FALSE),"")))-2),$F$6:F14,"&lt;="&amp;(IF(ABS(F14-VLOOKUP(C14,'Valeurs Règlement Campagne'!$A$4:$AB$7,14,FALSE))&lt;=2,VLOOKUP(C14,'Valeurs Règlement Campagne'!$A$4:$AB$7,14,FALSE),IF(ABS(F14-VLOOKUP(C14,'Valeurs Règlement Campagne'!$A$4:$AB$7,15,FALSE))&lt;=2,VLOOKUP(C14,'Valeurs Règlement Campagne'!$A$4:$AB$7,15,FALSE),IF(ABS(F14-VLOOKUP(C14,'Valeurs Règlement Campagne'!$A$4:$AB$7,16,FALSE))&lt;=2,VLOOKUP(C14,'Valeurs Règlement Campagne'!$A$4:$AB$7,16,FALSE),"")))+2))&gt;(IF(VLOOKUP(C14,'Valeurs Règlement Campagne'!$A$4:$AB$7,14,FALSE)=IF(ABS(F14-VLOOKUP(C14,'Valeurs Règlement Campagne'!$A$4:$AB$7,14,FALSE))&lt;=2,VLOOKUP(C14,'Valeurs Règlement Campagne'!$A$4:$AB$7,14,FALSE),IF(ABS(F14-VLOOKUP(C14,'Valeurs Règlement Campagne'!$A$4:$AB$7,15,FALSE))&lt;=2,VLOOKUP(C14,'Valeurs Règlement Campagne'!$A$4:$AB$7,15,FALSE),IF(ABS(F14-VLOOKUP(C14,'Valeurs Règlement Campagne'!$A$4:$AB$7,16,FALSE))&lt;=2,VLOOKUP(C14,'Valeurs Règlement Campagne'!$A$4:$AB$7,16,FALSE),""))),1,0)+IF(VLOOKUP(C14,'Valeurs Règlement Campagne'!$A$4:$AB$7,15,FALSE)=IF(ABS(F14-VLOOKUP(C14,'Valeurs Règlement Campagne'!$A$4:$AB$7,14,FALSE))&lt;=2,VLOOKUP(C14,'Valeurs Règlement Campagne'!$A$4:$AB$7,14,FALSE),IF(ABS(F14-VLOOKUP(C14,'Valeurs Règlement Campagne'!$A$4:$AB$7,15,FALSE))&lt;=2,VLOOKUP(C14,'Valeurs Règlement Campagne'!$A$4:$AB$7,15,FALSE),IF(ABS(F14-VLOOKUP(C14,'Valeurs Règlement Campagne'!$A$4:$AB$7,16,FALSE))&lt;=2,VLOOKUP(C14,'Valeurs Règlement Campagne'!$A$4:$AB$7,16,FALSE),""))),1,0)+IF(VLOOKUP(C14,'Valeurs Règlement Campagne'!$A$4:$AB$7,16,FALSE)=IF(ABS(F14-VLOOKUP(C14,'Valeurs Règlement Campagne'!$A$4:$AB$7,14,FALSE))&lt;=2,VLOOKUP(C14,'Valeurs Règlement Campagne'!$A$4:$AB$7,14,FALSE),IF(ABS(F14-VLOOKUP(C14,'Valeurs Règlement Campagne'!$A$4:$AB$7,15,FALSE))&lt;=2,VLOOKUP(C14,'Valeurs Règlement Campagne'!$A$4:$AB$7,15,FALSE),IF(ABS(F14-VLOOKUP(C14,'Valeurs Règlement Campagne'!$A$4:$AB$7,16,FALSE))&lt;=2,VLOOKUP(C14,'Valeurs Règlement Campagne'!$A$4:$AB$7,16,FALSE),""))),1,0)),"Doublon",TRUE)),IF(IF(F14=VLOOKUP(C14,'Valeurs Règlement Campagne'!$A$4:$AB$7,14,FALSE),VLOOKUP(C14,'Valeurs Règlement Campagne'!$A$4:$AB$7,14,FALSE),IF(F14=VLOOKUP(C14,'Valeurs Règlement Campagne'!$A$4:$AB$7,15,FALSE),VLOOKUP(C14,'Valeurs Règlement Campagne'!$A$4:$AB$7,15,FALSE),IF(F14=VLOOKUP(C14,'Valeurs Règlement Campagne'!$A$4:$AB$7,16,FALSE),VLOOKUP(C14,'Valeurs Règlement Campagne'!$A$4:$AB$7,16,FALSE),"")))="",FALSE,IF(COUNTIFS($C$6:C14,C14,$E$6:E14,"Connues",$F$6:F14,IF(F14=VLOOKUP(C14,'Valeurs Règlement Campagne'!$A$4:$AB$7,14,FALSE),VLOOKUP(C14,'Valeurs Règlement Campagne'!$A$4:$AB$7,14,FALSE),IF(F14=VLOOKUP(C14,'Valeurs Règlement Campagne'!$A$4:$AB$7,15,FALSE),VLOOKUP(C14,'Valeurs Règlement Campagne'!$A$4:$AB$7,15,FALSE),IF(F14=VLOOKUP(C14,'Valeurs Règlement Campagne'!$A$4:$AB$7,16,FALSE),VLOOKUP(C14,'Valeurs Règlement Campagne'!$A$4:$AB$7,16,FALSE),""))))&gt;(IF(VLOOKUP(C14,'Valeurs Règlement Campagne'!$A$4:$AB$7,14,FALSE)=IF(F14=VLOOKUP(C14,'Valeurs Règlement Campagne'!$A$4:$AB$7,14,FALSE),VLOOKUP(C14,'Valeurs Règlement Campagne'!$A$4:$AB$7,14,FALSE),IF(F14=VLOOKUP(C14,'Valeurs Règlement Campagne'!$A$4:$AB$7,15,FALSE),VLOOKUP(C14,'Valeurs Règlement Campagne'!$A$4:$AB$7,15,FALSE),IF(F14=VLOOKUP(C14,'Valeurs Règlement Campagne'!$A$4:$AB$7,16,FALSE),VLOOKUP(C14,'Valeurs Règlement Campagne'!$A$4:$AB$7,16,FALSE),""))),1,0)+IF(VLOOKUP(C14,'Valeurs Règlement Campagne'!$A$4:$AB$7,15,FALSE)=IF(F14=VLOOKUP(C14,'Valeurs Règlement Campagne'!$A$4:$AB$7,14,FALSE),VLOOKUP(C14,'Valeurs Règlement Campagne'!$A$4:$AB$7,14,FALSE),IF(F14=VLOOKUP(C14,'Valeurs Règlement Campagne'!$A$4:$AB$7,15,FALSE),VLOOKUP(C14,'Valeurs Règlement Campagne'!$A$4:$AB$7,15,FALSE),IF(F14=VLOOKUP(C14,'Valeurs Règlement Campagne'!$A$4:$AB$7,16,FALSE),VLOOKUP(C14,'Valeurs Règlement Campagne'!$A$4:$AB$7,16,FALSE),""))),1,0)+IF(VLOOKUP(C14,'Valeurs Règlement Campagne'!$A$4:$AB$7,16,FALSE)=IF(F14=VLOOKUP(C14,'Valeurs Règlement Campagne'!$A$4:$AB$7,14,FALSE),VLOOKUP(C14,'Valeurs Règlement Campagne'!$A$4:$AB$7,14,FALSE),IF(F14=VLOOKUP(C14,'Valeurs Règlement Campagne'!$A$4:$AB$7,15,FALSE),VLOOKUP(C14,'Valeurs Règlement Campagne'!$A$4:$AB$7,15,FALSE),IF(F14=VLOOKUP(C14,'Valeurs Règlement Campagne'!$A$4:$AB$7,16,FALSE),VLOOKUP(C14,'Valeurs Règlement Campagne'!$A$4:$AB$7,16,FALSE),""))),1,0)),"Doublon",TRUE)))," "))))," ")</f>
        <v xml:space="preserve"> </v>
      </c>
      <c r="V14" s="49" t="str" cm="1">
        <f t="array" ref="V14">IFERROR(IF(OR(C14="",C14=" ")," ",IF(NOT(ISNUMBER(G14))," ",IF(E14="Inconnues",AND(G14&gt;=N14,G14&lt;=O14),IF(E14="Connues",IF('Valeurs Règlement Campagne'!$L$14="OUI",IF(IF(ABS(G14-VLOOKUP(C14,'Valeurs Règlement Campagne'!$A$4:$AB$7,17,FALSE))&lt;=2,VLOOKUP(C14,'Valeurs Règlement Campagne'!$A$4:$AB$7,17,FALSE),IF(ABS(G14-VLOOKUP(C14,'Valeurs Règlement Campagne'!$A$4:$AB$7,18,FALSE))&lt;=2,VLOOKUP(C14,'Valeurs Règlement Campagne'!$A$4:$AB$7,18,FALSE),IF(ABS(G14-VLOOKUP(C14,'Valeurs Règlement Campagne'!$A$4:$AB$7,19,FALSE))&lt;=2,VLOOKUP(C14,'Valeurs Règlement Campagne'!$A$4:$AB$7,19,FALSE),"")))="",FALSE,IF(COUNTIFS($C$6:C14,C14,$E$6:E14,"Connues",$G$6:G14,"&gt;="&amp;(IF(ABS(G14-VLOOKUP(C14,'Valeurs Règlement Campagne'!$A$4:$AB$7,17,FALSE))&lt;=2,VLOOKUP(C14,'Valeurs Règlement Campagne'!$A$4:$AB$7,17,FALSE),IF(ABS(G14-VLOOKUP(C14,'Valeurs Règlement Campagne'!$A$4:$AB$7,18,FALSE))&lt;=2,VLOOKUP(C14,'Valeurs Règlement Campagne'!$A$4:$AB$7,18,FALSE),IF(ABS(G14-VLOOKUP(C14,'Valeurs Règlement Campagne'!$A$4:$AB$7,19,FALSE))&lt;=2,VLOOKUP(C14,'Valeurs Règlement Campagne'!$A$4:$AB$7,19,FALSE),"")))-2),$G$6:G14,"&lt;="&amp;(IF(ABS(G14-VLOOKUP(C14,'Valeurs Règlement Campagne'!$A$4:$AB$7,17,FALSE))&lt;=2,VLOOKUP(C14,'Valeurs Règlement Campagne'!$A$4:$AB$7,17,FALSE),IF(ABS(G14-VLOOKUP(C14,'Valeurs Règlement Campagne'!$A$4:$AB$7,18,FALSE))&lt;=2,VLOOKUP(C14,'Valeurs Règlement Campagne'!$A$4:$AB$7,18,FALSE),IF(ABS(G14-VLOOKUP(C14,'Valeurs Règlement Campagne'!$A$4:$AB$7,19,FALSE))&lt;=2,VLOOKUP(C14,'Valeurs Règlement Campagne'!$A$4:$AB$7,19,FALSE),"")))+2))&gt;(IF(VLOOKUP(C14,'Valeurs Règlement Campagne'!$A$4:$AB$7,17,FALSE)=IF(ABS(G14-VLOOKUP(C14,'Valeurs Règlement Campagne'!$A$4:$AB$7,17,FALSE))&lt;=2,VLOOKUP(C14,'Valeurs Règlement Campagne'!$A$4:$AB$7,17,FALSE),IF(ABS(G14-VLOOKUP(C14,'Valeurs Règlement Campagne'!$A$4:$AB$7,18,FALSE))&lt;=2,VLOOKUP(C14,'Valeurs Règlement Campagne'!$A$4:$AB$7,18,FALSE),IF(ABS(G14-VLOOKUP(C14,'Valeurs Règlement Campagne'!$A$4:$AB$7,19,FALSE))&lt;=2,VLOOKUP(C14,'Valeurs Règlement Campagne'!$A$4:$AB$7,19,FALSE),""))),1,0)+IF(VLOOKUP(C14,'Valeurs Règlement Campagne'!$A$4:$AB$7,18,FALSE)=IF(ABS(G14-VLOOKUP(C14,'Valeurs Règlement Campagne'!$A$4:$AB$7,17,FALSE))&lt;=2,VLOOKUP(C14,'Valeurs Règlement Campagne'!$A$4:$AB$7,17,FALSE),IF(ABS(G14-VLOOKUP(C14,'Valeurs Règlement Campagne'!$A$4:$AB$7,18,FALSE))&lt;=2,VLOOKUP(C14,'Valeurs Règlement Campagne'!$A$4:$AB$7,18,FALSE),IF(ABS(G14-VLOOKUP(C14,'Valeurs Règlement Campagne'!$A$4:$AB$7,19,FALSE))&lt;=2,VLOOKUP(C14,'Valeurs Règlement Campagne'!$A$4:$AB$7,19,FALSE),""))),1,0)+IF(VLOOKUP(C14,'Valeurs Règlement Campagne'!$A$4:$AB$7,19,FALSE)=IF(ABS(G14-VLOOKUP(C14,'Valeurs Règlement Campagne'!$A$4:$AB$7,17,FALSE))&lt;=2,VLOOKUP(C14,'Valeurs Règlement Campagne'!$A$4:$AB$7,17,FALSE),IF(ABS(G14-VLOOKUP(C14,'Valeurs Règlement Campagne'!$A$4:$AB$7,18,FALSE))&lt;=2,VLOOKUP(C14,'Valeurs Règlement Campagne'!$A$4:$AB$7,18,FALSE),IF(ABS(G14-VLOOKUP(C14,'Valeurs Règlement Campagne'!$A$4:$AB$7,19,FALSE))&lt;=2,VLOOKUP(C14,'Valeurs Règlement Campagne'!$A$4:$AB$7,19,FALSE),""))),1,0)),"Doublon",TRUE)),IF(IF(G14=VLOOKUP(C14,'Valeurs Règlement Campagne'!$A$4:$AB$7,17,FALSE),VLOOKUP(C14,'Valeurs Règlement Campagne'!$A$4:$AB$7,17,FALSE),IF(G14=VLOOKUP(C14,'Valeurs Règlement Campagne'!$A$4:$AB$7,18,FALSE),VLOOKUP(C14,'Valeurs Règlement Campagne'!$A$4:$AB$7,18,FALSE),IF(G14=VLOOKUP(C14,'Valeurs Règlement Campagne'!$A$4:$AB$7,19,FALSE),VLOOKUP(C14,'Valeurs Règlement Campagne'!$A$4:$AB$7,19,FALSE),"")))="",FALSE,IF(COUNTIFS($C$6:C14,C14,$E$6:E14,"Connues",$G$6:G14,IF(G14=VLOOKUP(C14,'Valeurs Règlement Campagne'!$A$4:$AB$7,17,FALSE),VLOOKUP(C14,'Valeurs Règlement Campagne'!$A$4:$AB$7,17,FALSE),IF(G14=VLOOKUP(C14,'Valeurs Règlement Campagne'!$A$4:$AB$7,18,FALSE),VLOOKUP(C14,'Valeurs Règlement Campagne'!$A$4:$AB$7,18,FALSE),IF(G14=VLOOKUP(C14,'Valeurs Règlement Campagne'!$A$4:$AB$7,19,FALSE),VLOOKUP(C14,'Valeurs Règlement Campagne'!$A$4:$AB$7,19,FALSE),""))))&gt;(IF(VLOOKUP(C14,'Valeurs Règlement Campagne'!$A$4:$AB$7,17,FALSE)=IF(G14=VLOOKUP(C14,'Valeurs Règlement Campagne'!$A$4:$AB$7,17,FALSE),VLOOKUP(C14,'Valeurs Règlement Campagne'!$A$4:$AB$7,17,FALSE),IF(G14=VLOOKUP(C14,'Valeurs Règlement Campagne'!$A$4:$AB$7,18,FALSE),VLOOKUP(C14,'Valeurs Règlement Campagne'!$A$4:$AB$7,18,FALSE),IF(G14=VLOOKUP(C14,'Valeurs Règlement Campagne'!$A$4:$AB$7,19,FALSE),VLOOKUP(C14,'Valeurs Règlement Campagne'!$A$4:$AB$7,19,FALSE),""))),1,0)+IF(VLOOKUP(C14,'Valeurs Règlement Campagne'!$A$4:$AB$7,18,FALSE)=IF(G14=VLOOKUP(C14,'Valeurs Règlement Campagne'!$A$4:$AB$7,17,FALSE),VLOOKUP(C14,'Valeurs Règlement Campagne'!$A$4:$AB$7,17,FALSE),IF(G14=VLOOKUP(C14,'Valeurs Règlement Campagne'!$A$4:$AB$7,18,FALSE),VLOOKUP(C14,'Valeurs Règlement Campagne'!$A$4:$AB$7,18,FALSE),IF(G14=VLOOKUP(C14,'Valeurs Règlement Campagne'!$A$4:$AB$7,19,FALSE),VLOOKUP(C14,'Valeurs Règlement Campagne'!$A$4:$AB$7,19,FALSE),""))),1,0)+IF(VLOOKUP(C14,'Valeurs Règlement Campagne'!$A$4:$AB$7,19,FALSE)=IF(G14=VLOOKUP(C14,'Valeurs Règlement Campagne'!$A$4:$AB$7,17,FALSE),VLOOKUP(C14,'Valeurs Règlement Campagne'!$A$4:$AB$7,17,FALSE),IF(G14=VLOOKUP(C14,'Valeurs Règlement Campagne'!$A$4:$AB$7,18,FALSE),VLOOKUP(C14,'Valeurs Règlement Campagne'!$A$4:$AB$7,18,FALSE),IF(G14=VLOOKUP(C14,'Valeurs Règlement Campagne'!$A$4:$AB$7,19,FALSE),VLOOKUP(C14,'Valeurs Règlement Campagne'!$A$4:$AB$7,19,FALSE),""))),1,0)),"Doublon",TRUE)))," "))))," ")</f>
        <v xml:space="preserve"> </v>
      </c>
      <c r="W14" s="49" t="str" cm="1">
        <f t="array" ref="W14">IFERROR(IF(OR(C14="",C14=" ")," ",IF(NOT(ISNUMBER(H14))," ",IF(E14="Inconnues",AND(H14&gt;=P14,H14&lt;=Q14),IF(E14="Connues",IF('Valeurs Règlement Campagne'!$L$14="OUI",IF(IF(ABS(H14-VLOOKUP(C14,'Valeurs Règlement Campagne'!$A$4:$AB$7,20,FALSE))&lt;=2,VLOOKUP(C14,'Valeurs Règlement Campagne'!$A$4:$AB$7,20,FALSE),IF(ABS(H14-VLOOKUP(C14,'Valeurs Règlement Campagne'!$A$4:$AB$7,21,FALSE))&lt;=2,VLOOKUP(C14,'Valeurs Règlement Campagne'!$A$4:$AB$7,21,FALSE),IF(ABS(H14-VLOOKUP(C14,'Valeurs Règlement Campagne'!$A$4:$AB$7,22,FALSE))&lt;=2,VLOOKUP(C14,'Valeurs Règlement Campagne'!$A$4:$AB$7,22,FALSE),"")))="",FALSE,IF(COUNTIFS($C$6:C14,C14,$E$6:E14,"Connues",$H$6:H14,"&gt;="&amp;(IF(ABS(H14-VLOOKUP(C14,'Valeurs Règlement Campagne'!$A$4:$AB$7,20,FALSE))&lt;=2,VLOOKUP(C14,'Valeurs Règlement Campagne'!$A$4:$AB$7,20,FALSE),IF(ABS(H14-VLOOKUP(C14,'Valeurs Règlement Campagne'!$A$4:$AB$7,21,FALSE))&lt;=2,VLOOKUP(C14,'Valeurs Règlement Campagne'!$A$4:$AB$7,21,FALSE),IF(ABS(H14-VLOOKUP(C14,'Valeurs Règlement Campagne'!$A$4:$AB$7,22,FALSE))&lt;=2,VLOOKUP(C14,'Valeurs Règlement Campagne'!$A$4:$AB$7,22,FALSE),"")))-2),$H$6:H14,"&lt;="&amp;(IF(ABS(H14-VLOOKUP(C14,'Valeurs Règlement Campagne'!$A$4:$AB$7,20,FALSE))&lt;=2,VLOOKUP(C14,'Valeurs Règlement Campagne'!$A$4:$AB$7,20,FALSE),IF(ABS(H14-VLOOKUP(C14,'Valeurs Règlement Campagne'!$A$4:$AB$7,21,FALSE))&lt;=2,VLOOKUP(C14,'Valeurs Règlement Campagne'!$A$4:$AB$7,21,FALSE),IF(ABS(H14-VLOOKUP(C14,'Valeurs Règlement Campagne'!$A$4:$AB$7,22,FALSE))&lt;=2,VLOOKUP(C14,'Valeurs Règlement Campagne'!$A$4:$AB$7,22,FALSE),"")))+2))&gt;(IF(VLOOKUP(C14,'Valeurs Règlement Campagne'!$A$4:$AB$7,20,FALSE)=IF(ABS(H14-VLOOKUP(C14,'Valeurs Règlement Campagne'!$A$4:$AB$7,20,FALSE))&lt;=2,VLOOKUP(C14,'Valeurs Règlement Campagne'!$A$4:$AB$7,20,FALSE),IF(ABS(H14-VLOOKUP(C14,'Valeurs Règlement Campagne'!$A$4:$AB$7,21,FALSE))&lt;=2,VLOOKUP(C14,'Valeurs Règlement Campagne'!$A$4:$AB$7,21,FALSE),IF(ABS(H14-VLOOKUP(C14,'Valeurs Règlement Campagne'!$A$4:$AB$7,22,FALSE))&lt;=2,VLOOKUP(C14,'Valeurs Règlement Campagne'!$A$4:$AB$7,22,FALSE),""))),1,0)+IF(VLOOKUP(C14,'Valeurs Règlement Campagne'!$A$4:$AB$7,21,FALSE)=IF(ABS(H14-VLOOKUP(C14,'Valeurs Règlement Campagne'!$A$4:$AB$7,20,FALSE))&lt;=2,VLOOKUP(C14,'Valeurs Règlement Campagne'!$A$4:$AB$7,20,FALSE),IF(ABS(H14-VLOOKUP(C14,'Valeurs Règlement Campagne'!$A$4:$AB$7,21,FALSE))&lt;=2,VLOOKUP(C14,'Valeurs Règlement Campagne'!$A$4:$AB$7,21,FALSE),IF(ABS(H14-VLOOKUP(C14,'Valeurs Règlement Campagne'!$A$4:$AB$7,22,FALSE))&lt;=2,VLOOKUP(C14,'Valeurs Règlement Campagne'!$A$4:$AB$7,22,FALSE),""))),1,0)+IF(VLOOKUP(C14,'Valeurs Règlement Campagne'!$A$4:$AB$7,22,FALSE)=IF(ABS(H14-VLOOKUP(C14,'Valeurs Règlement Campagne'!$A$4:$AB$7,20,FALSE))&lt;=2,VLOOKUP(C14,'Valeurs Règlement Campagne'!$A$4:$AB$7,20,FALSE),IF(ABS(H14-VLOOKUP(C14,'Valeurs Règlement Campagne'!$A$4:$AB$7,21,FALSE))&lt;=2,VLOOKUP(C14,'Valeurs Règlement Campagne'!$A$4:$AB$7,21,FALSE),IF(ABS(H14-VLOOKUP(C14,'Valeurs Règlement Campagne'!$A$4:$AB$7,22,FALSE))&lt;=2,VLOOKUP(C14,'Valeurs Règlement Campagne'!$A$4:$AB$7,22,FALSE),""))),1,0)),"Doublon",TRUE)),IF(IF(H14=VLOOKUP(C14,'Valeurs Règlement Campagne'!$A$4:$AB$7,20,FALSE),VLOOKUP(C14,'Valeurs Règlement Campagne'!$A$4:$AB$7,20,FALSE),IF(H14=VLOOKUP(C14,'Valeurs Règlement Campagne'!$A$4:$AB$7,21,FALSE),VLOOKUP(C14,'Valeurs Règlement Campagne'!$A$4:$AB$7,21,FALSE),IF(H14=VLOOKUP(C14,'Valeurs Règlement Campagne'!$A$4:$AB$7,22,FALSE),VLOOKUP(C14,'Valeurs Règlement Campagne'!$A$4:$AB$7,22,FALSE),"")))="",FALSE,IF(COUNTIFS($C$6:C14,C14,$E$6:E14,"Connues",$H$6:H14,IF(H14=VLOOKUP(C14,'Valeurs Règlement Campagne'!$A$4:$AB$7,20,FALSE),VLOOKUP(C14,'Valeurs Règlement Campagne'!$A$4:$AB$7,20,FALSE),IF(H14=VLOOKUP(C14,'Valeurs Règlement Campagne'!$A$4:$AB$7,21,FALSE),VLOOKUP(C14,'Valeurs Règlement Campagne'!$A$4:$AB$7,21,FALSE),IF(H14=VLOOKUP(C14,'Valeurs Règlement Campagne'!$A$4:$AB$7,22,FALSE),VLOOKUP(C14,'Valeurs Règlement Campagne'!$A$4:$AB$7,22,FALSE),""))))&gt;(IF(VLOOKUP(C14,'Valeurs Règlement Campagne'!$A$4:$AB$7,20,FALSE)=IF(H14=VLOOKUP(C14,'Valeurs Règlement Campagne'!$A$4:$AB$7,20,FALSE),VLOOKUP(C14,'Valeurs Règlement Campagne'!$A$4:$AB$7,20,FALSE),IF(H14=VLOOKUP(C14,'Valeurs Règlement Campagne'!$A$4:$AB$7,21,FALSE),VLOOKUP(C14,'Valeurs Règlement Campagne'!$A$4:$AB$7,21,FALSE),IF(H14=VLOOKUP(C14,'Valeurs Règlement Campagne'!$A$4:$AB$7,22,FALSE),VLOOKUP(C14,'Valeurs Règlement Campagne'!$A$4:$AB$7,22,FALSE),""))),1,0)+IF(VLOOKUP(C14,'Valeurs Règlement Campagne'!$A$4:$AB$7,21,FALSE)=IF(H14=VLOOKUP(C14,'Valeurs Règlement Campagne'!$A$4:$AB$7,20,FALSE),VLOOKUP(C14,'Valeurs Règlement Campagne'!$A$4:$AB$7,20,FALSE),IF(H14=VLOOKUP(C14,'Valeurs Règlement Campagne'!$A$4:$AB$7,21,FALSE),VLOOKUP(C14,'Valeurs Règlement Campagne'!$A$4:$AB$7,21,FALSE),IF(H14=VLOOKUP(C14,'Valeurs Règlement Campagne'!$A$4:$AB$7,22,FALSE),VLOOKUP(C14,'Valeurs Règlement Campagne'!$A$4:$AB$7,22,FALSE),""))),1,0)+IF(VLOOKUP(C14,'Valeurs Règlement Campagne'!$A$4:$AB$7,22,FALSE)=IF(H14=VLOOKUP(C14,'Valeurs Règlement Campagne'!$A$4:$AB$7,20,FALSE),VLOOKUP(C14,'Valeurs Règlement Campagne'!$A$4:$AB$7,20,FALSE),IF(H14=VLOOKUP(C14,'Valeurs Règlement Campagne'!$A$4:$AB$7,21,FALSE),VLOOKUP(C14,'Valeurs Règlement Campagne'!$A$4:$AB$7,21,FALSE),IF(H14=VLOOKUP(C14,'Valeurs Règlement Campagne'!$A$4:$AB$7,22,FALSE),VLOOKUP(C14,'Valeurs Règlement Campagne'!$A$4:$AB$7,22,FALSE),""))),1,0)),"Doublon",TRUE)))," "))))," ")</f>
        <v xml:space="preserve"> </v>
      </c>
      <c r="X14" s="49" t="str" cm="1">
        <f t="array" ref="X14">IFERROR(IF(OR(C14="",C14=" ")," ",IF(NOT(ISNUMBER(I14))," ",IF(E14="Inconnues",AND(I14&gt;=P14,I14&lt;=R14),IF(E14="Connues",IF('Valeurs Règlement Campagne'!$L$14="OUI",IF(IF(ABS(I14-VLOOKUP(C14,'Valeurs Règlement Campagne'!$A$4:$AB$7,23,FALSE))&lt;=2,VLOOKUP(C14,'Valeurs Règlement Campagne'!$A$4:$AB$7,23,FALSE),IF(ABS(I14-VLOOKUP(C14,'Valeurs Règlement Campagne'!$A$4:$AB$7,24,FALSE))&lt;=2,VLOOKUP(C14,'Valeurs Règlement Campagne'!$A$4:$AB$7,24,FALSE),IF(ABS(I14-VLOOKUP(C14,'Valeurs Règlement Campagne'!$A$4:$AB$7,25,FALSE))&lt;=2,VLOOKUP(C14,'Valeurs Règlement Campagne'!$A$4:$AB$7,25,FALSE),"")))="",FALSE,IF(COUNTIFS($C$6:C14,C14,$E$6:E14,"Connues",$I$6:I14,"&gt;="&amp;(IF(ABS(I14-VLOOKUP(C14,'Valeurs Règlement Campagne'!$A$4:$AB$7,23,FALSE))&lt;=2,VLOOKUP(C14,'Valeurs Règlement Campagne'!$A$4:$AB$7,23,FALSE),IF(ABS(I14-VLOOKUP(C14,'Valeurs Règlement Campagne'!$A$4:$AB$7,24,FALSE))&lt;=2,VLOOKUP(C14,'Valeurs Règlement Campagne'!$A$4:$AB$7,24,FALSE),IF(ABS(I14-VLOOKUP(C14,'Valeurs Règlement Campagne'!$A$4:$AB$7,25,FALSE))&lt;=2,VLOOKUP(C14,'Valeurs Règlement Campagne'!$A$4:$AB$7,25,FALSE),"")))-2),$I$6:I14,"&lt;="&amp;(IF(ABS(I14-VLOOKUP(C14,'Valeurs Règlement Campagne'!$A$4:$AB$7,23,FALSE))&lt;=2,VLOOKUP(C14,'Valeurs Règlement Campagne'!$A$4:$AB$7,23,FALSE),IF(ABS(I14-VLOOKUP(C14,'Valeurs Règlement Campagne'!$A$4:$AB$7,24,FALSE))&lt;=2,VLOOKUP(C14,'Valeurs Règlement Campagne'!$A$4:$AB$7,24,FALSE),IF(ABS(I14-VLOOKUP(C14,'Valeurs Règlement Campagne'!$A$4:$AB$7,25,FALSE))&lt;=2,VLOOKUP(C14,'Valeurs Règlement Campagne'!$A$4:$AB$7,25,FALSE),"")))+2))&gt;(IF(VLOOKUP(C14,'Valeurs Règlement Campagne'!$A$4:$AB$7,23,FALSE)=IF(ABS(I14-VLOOKUP(C14,'Valeurs Règlement Campagne'!$A$4:$AB$7,23,FALSE))&lt;=2,VLOOKUP(C14,'Valeurs Règlement Campagne'!$A$4:$AB$7,23,FALSE),IF(ABS(I14-VLOOKUP(C14,'Valeurs Règlement Campagne'!$A$4:$AB$7,24,FALSE))&lt;=2,VLOOKUP(C14,'Valeurs Règlement Campagne'!$A$4:$AB$7,24,FALSE),IF(ABS(I14-VLOOKUP(C14,'Valeurs Règlement Campagne'!$A$4:$AB$7,25,FALSE))&lt;=2,VLOOKUP(C14,'Valeurs Règlement Campagne'!$A$4:$AB$7,25,FALSE),""))),1,0)+IF(VLOOKUP(C14,'Valeurs Règlement Campagne'!$A$4:$AB$7,24,FALSE)=IF(ABS(I14-VLOOKUP(C14,'Valeurs Règlement Campagne'!$A$4:$AB$7,23,FALSE))&lt;=2,VLOOKUP(C14,'Valeurs Règlement Campagne'!$A$4:$AB$7,23,FALSE),IF(ABS(I14-VLOOKUP(C14,'Valeurs Règlement Campagne'!$A$4:$AB$7,24,FALSE))&lt;=2,VLOOKUP(C14,'Valeurs Règlement Campagne'!$A$4:$AB$7,24,FALSE),IF(ABS(I14-VLOOKUP(C14,'Valeurs Règlement Campagne'!$A$4:$AB$7,25,FALSE))&lt;=2,VLOOKUP(C14,'Valeurs Règlement Campagne'!$A$4:$AB$7,25,FALSE),""))),1,0)+IF(VLOOKUP(C14,'Valeurs Règlement Campagne'!$A$4:$AB$7,25,FALSE)=IF(ABS(I14-VLOOKUP(C14,'Valeurs Règlement Campagne'!$A$4:$AB$7,23,FALSE))&lt;=2,VLOOKUP(C14,'Valeurs Règlement Campagne'!$A$4:$AB$7,23,FALSE),IF(ABS(I14-VLOOKUP(C14,'Valeurs Règlement Campagne'!$A$4:$AB$7,24,FALSE))&lt;=2,VLOOKUP(C14,'Valeurs Règlement Campagne'!$A$4:$AB$7,24,FALSE),IF(ABS(I14-VLOOKUP(C14,'Valeurs Règlement Campagne'!$A$4:$AB$7,25,FALSE))&lt;=2,VLOOKUP(C14,'Valeurs Règlement Campagne'!$A$4:$AB$7,25,FALSE),""))),1,0)),"Doublon",TRUE)),IF(IF(I14=VLOOKUP(C14,'Valeurs Règlement Campagne'!$A$4:$AB$7,23,FALSE),VLOOKUP(C14,'Valeurs Règlement Campagne'!$A$4:$AB$7,23,FALSE),IF(I14=VLOOKUP(C14,'Valeurs Règlement Campagne'!$A$4:$AB$7,24,FALSE),VLOOKUP(C14,'Valeurs Règlement Campagne'!$A$4:$AB$7,24,FALSE),IF(I14=VLOOKUP(C14,'Valeurs Règlement Campagne'!$A$4:$AB$7,25,FALSE),VLOOKUP(C14,'Valeurs Règlement Campagne'!$A$4:$AB$7,25,FALSE),"")))="",FALSE,IF(COUNTIFS($C$6:C14,C14,$E$6:E14,"Connues",$I$6:I14,IF(I14=VLOOKUP(C14,'Valeurs Règlement Campagne'!$A$4:$AB$7,23,FALSE),VLOOKUP(C14,'Valeurs Règlement Campagne'!$A$4:$AB$7,23,FALSE),IF(I14=VLOOKUP(C14,'Valeurs Règlement Campagne'!$A$4:$AB$7,24,FALSE),VLOOKUP(C14,'Valeurs Règlement Campagne'!$A$4:$AB$7,24,FALSE),IF(I14=VLOOKUP(C14,'Valeurs Règlement Campagne'!$A$4:$AB$7,25,FALSE),VLOOKUP(C14,'Valeurs Règlement Campagne'!$A$4:$AB$7,25,FALSE),""))))&gt;(IF(VLOOKUP(C14,'Valeurs Règlement Campagne'!$A$4:$AB$7,23,FALSE)=IF(I14=VLOOKUP(C14,'Valeurs Règlement Campagne'!$A$4:$AB$7,23,FALSE),VLOOKUP(C14,'Valeurs Règlement Campagne'!$A$4:$AB$7,23,FALSE),IF(I14=VLOOKUP(C14,'Valeurs Règlement Campagne'!$A$4:$AB$7,24,FALSE),VLOOKUP(C14,'Valeurs Règlement Campagne'!$A$4:$AB$7,24,FALSE),IF(I14=VLOOKUP(C14,'Valeurs Règlement Campagne'!$A$4:$AB$7,25,FALSE),VLOOKUP(C14,'Valeurs Règlement Campagne'!$A$4:$AB$7,25,FALSE),""))),1,0)+IF(VLOOKUP(C14,'Valeurs Règlement Campagne'!$A$4:$AB$7,24,FALSE)=IF(I14=VLOOKUP(C14,'Valeurs Règlement Campagne'!$A$4:$AB$7,23,FALSE),VLOOKUP(C14,'Valeurs Règlement Campagne'!$A$4:$AB$7,23,FALSE),IF(I14=VLOOKUP(C14,'Valeurs Règlement Campagne'!$A$4:$AB$7,24,FALSE),VLOOKUP(C14,'Valeurs Règlement Campagne'!$A$4:$AB$7,24,FALSE),IF(I14=VLOOKUP(C14,'Valeurs Règlement Campagne'!$A$4:$AB$7,25,FALSE),VLOOKUP(C14,'Valeurs Règlement Campagne'!$A$4:$AB$7,25,FALSE),""))),1,0)+IF(VLOOKUP(C14,'Valeurs Règlement Campagne'!$A$4:$AB$7,25,FALSE)=IF(I14=VLOOKUP(C14,'Valeurs Règlement Campagne'!$A$4:$AB$7,23,FALSE),VLOOKUP(C14,'Valeurs Règlement Campagne'!$A$4:$AB$7,23,FALSE),IF(I14=VLOOKUP(C14,'Valeurs Règlement Campagne'!$A$4:$AB$7,24,FALSE),VLOOKUP(C14,'Valeurs Règlement Campagne'!$A$4:$AB$7,24,FALSE),IF(I14=VLOOKUP(C14,'Valeurs Règlement Campagne'!$A$4:$AB$7,25,FALSE),VLOOKUP(C14,'Valeurs Règlement Campagne'!$A$4:$AB$7,25,FALSE),""))),1,0)),"Doublon",TRUE)))," "))))," ")</f>
        <v xml:space="preserve"> </v>
      </c>
      <c r="Y14" s="142" t="str" cm="1">
        <f t="array" ref="Y14">IFERROR(IF(OR(C14="",C14=" ")," ",IF(NOT(ISNUMBER(J14))," ",IF(E14="Inconnues",AND(J14&gt;=S14,J14&lt;=T14),IF(E14="Connues",IF('Valeurs Règlement Campagne'!$L$14="OUI",IF(IF(ABS(J14-VLOOKUP(C14,'Valeurs Règlement Campagne'!$A$4:$AB$7,26,FALSE))&lt;=2,VLOOKUP(C14,'Valeurs Règlement Campagne'!$A$4:$AB$7,26,FALSE),IF(ABS(J14-VLOOKUP(C14,'Valeurs Règlement Campagne'!$A$4:$AB$7,27,FALSE))&lt;=2,VLOOKUP(C14,'Valeurs Règlement Campagne'!$A$4:$AB$7,27,FALSE),IF(ABS(J14-VLOOKUP(C14,'Valeurs Règlement Campagne'!$A$4:$AB$7,28,FALSE))&lt;=2,VLOOKUP(C14,'Valeurs Règlement Campagne'!$A$4:$AB$7,28,FALSE),"")))="",FALSE,IF(COUNTIFS($C$6:C14,C14,$E$6:E14,"Connues",$J$6:J14,"&gt;="&amp;(IF(ABS(J14-VLOOKUP(C14,'Valeurs Règlement Campagne'!$A$4:$AB$7,26,FALSE))&lt;=2,VLOOKUP(C14,'Valeurs Règlement Campagne'!$A$4:$AB$7,26,FALSE),IF(ABS(J14-VLOOKUP(C14,'Valeurs Règlement Campagne'!$A$4:$AB$7,27,FALSE))&lt;=2,VLOOKUP(C14,'Valeurs Règlement Campagne'!$A$4:$AB$7,27,FALSE),IF(ABS(J14-VLOOKUP(C14,'Valeurs Règlement Campagne'!$A$4:$AB$7,28,FALSE))&lt;=2,VLOOKUP(C14,'Valeurs Règlement Campagne'!$A$4:$AB$7,28,FALSE),"")))-2),$J$6:J14,"&lt;="&amp;(IF(ABS(J14-VLOOKUP(C14,'Valeurs Règlement Campagne'!$A$4:$AB$7,26,FALSE))&lt;=2,VLOOKUP(C14,'Valeurs Règlement Campagne'!$A$4:$AB$7,26,FALSE),IF(ABS(J14-VLOOKUP(C14,'Valeurs Règlement Campagne'!$A$4:$AB$7,27,FALSE))&lt;=2,VLOOKUP(C14,'Valeurs Règlement Campagne'!$A$4:$AB$7,27,FALSE),IF(ABS(J14-VLOOKUP(C14,'Valeurs Règlement Campagne'!$A$4:$AB$7,28,FALSE))&lt;=2,VLOOKUP(C14,'Valeurs Règlement Campagne'!$A$4:$AB$7,28,FALSE),"")))+2))&gt;(IF(VLOOKUP(C14,'Valeurs Règlement Campagne'!$A$4:$AB$7,26,FALSE)=IF(ABS(J14-VLOOKUP(C14,'Valeurs Règlement Campagne'!$A$4:$AB$7,26,FALSE))&lt;=2,VLOOKUP(C14,'Valeurs Règlement Campagne'!$A$4:$AB$7,26,FALSE),IF(ABS(J14-VLOOKUP(C14,'Valeurs Règlement Campagne'!$A$4:$AB$7,27,FALSE))&lt;=2,VLOOKUP(C14,'Valeurs Règlement Campagne'!$A$4:$AB$7,27,FALSE),IF(ABS(J14-VLOOKUP(C14,'Valeurs Règlement Campagne'!$A$4:$AB$7,28,FALSE))&lt;=2,VLOOKUP(C14,'Valeurs Règlement Campagne'!$A$4:$AB$7,28,FALSE),""))),1,0)+IF(VLOOKUP(C14,'Valeurs Règlement Campagne'!$A$4:$AB$7,27,FALSE)=IF(ABS(J14-VLOOKUP(C14,'Valeurs Règlement Campagne'!$A$4:$AB$7,26,FALSE))&lt;=2,VLOOKUP(C14,'Valeurs Règlement Campagne'!$A$4:$AB$7,26,FALSE),IF(ABS(J14-VLOOKUP(C14,'Valeurs Règlement Campagne'!$A$4:$AB$7,27,FALSE))&lt;=2,VLOOKUP(C14,'Valeurs Règlement Campagne'!$A$4:$AB$7,27,FALSE),IF(ABS(J14-VLOOKUP(C14,'Valeurs Règlement Campagne'!$A$4:$AB$7,28,FALSE))&lt;=2,VLOOKUP(C14,'Valeurs Règlement Campagne'!$A$4:$AB$7,28,FALSE),""))),1,0)+IF(VLOOKUP(C14,'Valeurs Règlement Campagne'!$A$4:$AB$7,28,FALSE)=IF(ABS(J14-VLOOKUP(C14,'Valeurs Règlement Campagne'!$A$4:$AB$7,26,FALSE))&lt;=2,VLOOKUP(C14,'Valeurs Règlement Campagne'!$A$4:$AB$7,26,FALSE),IF(ABS(J14-VLOOKUP(C14,'Valeurs Règlement Campagne'!$A$4:$AB$7,27,FALSE))&lt;=2,VLOOKUP(C14,'Valeurs Règlement Campagne'!$A$4:$AB$7,27,FALSE),IF(ABS(J14-VLOOKUP(C14,'Valeurs Règlement Campagne'!$A$4:$AB$7,28,FALSE))&lt;=2,VLOOKUP(C14,'Valeurs Règlement Campagne'!$A$4:$AB$7,28,FALSE),""))),1,0)),"Doublon",TRUE)),IF(IF(J14=VLOOKUP(C14,'Valeurs Règlement Campagne'!$A$4:$AB$7,26,FALSE),VLOOKUP(C14,'Valeurs Règlement Campagne'!$A$4:$AB$7,26,FALSE),IF(J14=VLOOKUP(C14,'Valeurs Règlement Campagne'!$A$4:$AB$7,27,FALSE),VLOOKUP(C14,'Valeurs Règlement Campagne'!$A$4:$AB$7,27,FALSE),IF(J14=VLOOKUP(C14,'Valeurs Règlement Campagne'!$A$4:$AB$7,28,FALSE),VLOOKUP(C14,'Valeurs Règlement Campagne'!$A$4:$AB$7,28,FALSE),"")))="",FALSE,IF(COUNTIFS($C$6:C14,C14,$E$6:E14,"Connues",$J$6:J14,IF(J14=VLOOKUP(C14,'Valeurs Règlement Campagne'!$A$4:$AB$7,26,FALSE),VLOOKUP(C14,'Valeurs Règlement Campagne'!$A$4:$AB$7,26,FALSE),IF(J14=VLOOKUP(C14,'Valeurs Règlement Campagne'!$A$4:$AB$7,27,FALSE),VLOOKUP(C14,'Valeurs Règlement Campagne'!$A$4:$AB$7,27,FALSE),IF(J14=VLOOKUP(C14,'Valeurs Règlement Campagne'!$A$4:$AB$7,28,FALSE),VLOOKUP(C14,'Valeurs Règlement Campagne'!$A$4:$AB$7,28,FALSE),""))))&gt;(IF(VLOOKUP(C14,'Valeurs Règlement Campagne'!$A$4:$AB$7,26,FALSE)=IF(J14=VLOOKUP(C14,'Valeurs Règlement Campagne'!$A$4:$AB$7,26,FALSE),VLOOKUP(C14,'Valeurs Règlement Campagne'!$A$4:$AB$7,26,FALSE),IF(J14=VLOOKUP(C14,'Valeurs Règlement Campagne'!$A$4:$AB$7,27,FALSE),VLOOKUP(C14,'Valeurs Règlement Campagne'!$A$4:$AB$7,27,FALSE),IF(J14=VLOOKUP(C14,'Valeurs Règlement Campagne'!$A$4:$AB$7,28,FALSE),VLOOKUP(C14,'Valeurs Règlement Campagne'!$A$4:$AB$7,28,FALSE),""))),1,0)+IF(VLOOKUP(C14,'Valeurs Règlement Campagne'!$A$4:$AB$7,27,FALSE)=IF(J14=VLOOKUP(C14,'Valeurs Règlement Campagne'!$A$4:$AB$7,26,FALSE),VLOOKUP(C14,'Valeurs Règlement Campagne'!$A$4:$AB$7,26,FALSE),IF(J14=VLOOKUP(C14,'Valeurs Règlement Campagne'!$A$4:$AB$7,27,FALSE),VLOOKUP(C14,'Valeurs Règlement Campagne'!$A$4:$AB$7,27,FALSE),IF(J14=VLOOKUP(C14,'Valeurs Règlement Campagne'!$A$4:$AB$7,28,FALSE),VLOOKUP(C14,'Valeurs Règlement Campagne'!$A$4:$AB$7,28,FALSE),""))),1,0)+IF(VLOOKUP(C14,'Valeurs Règlement Campagne'!$A$4:$AB$7,28,FALSE)=IF(J14=VLOOKUP(C14,'Valeurs Règlement Campagne'!$A$4:$AB$7,26,FALSE),VLOOKUP(C14,'Valeurs Règlement Campagne'!$A$4:$AB$7,26,FALSE),IF(J14=VLOOKUP(C14,'Valeurs Règlement Campagne'!$A$4:$AB$7,27,FALSE),VLOOKUP(C14,'Valeurs Règlement Campagne'!$A$4:$AB$7,27,FALSE),IF(J14=VLOOKUP(C14,'Valeurs Règlement Campagne'!$A$4:$AB$7,28,FALSE),VLOOKUP(C14,'Valeurs Règlement Campagne'!$A$4:$AB$7,28,FALSE),""))),1,0)),"Doublon",TRUE)))," "))))," ")</f>
        <v xml:space="preserve"> </v>
      </c>
      <c r="Z14" s="253" t="str">
        <f t="shared" si="3"/>
        <v xml:space="preserve"> </v>
      </c>
      <c r="AA14" s="254"/>
      <c r="AB14" s="254" t="str">
        <f t="shared" si="0"/>
        <v xml:space="preserve"> </v>
      </c>
      <c r="AC14" s="254"/>
      <c r="AD14" s="254" t="str">
        <f t="shared" si="1"/>
        <v xml:space="preserve"> </v>
      </c>
      <c r="AE14" s="254"/>
      <c r="AF14" s="254" t="str">
        <f t="shared" si="4"/>
        <v xml:space="preserve"> </v>
      </c>
      <c r="AG14" s="299"/>
      <c r="AH14" s="50" t="str">
        <f t="shared" si="2"/>
        <v/>
      </c>
      <c r="AI14" s="39">
        <f>IFERROR(IF(OR(C14="",C14=" ",NOT(ISNUMBER(F14))),0,IF(E14="Inconnues",IF(AND(F14&gt;=L14,F14&lt;=M14),0,1),IF(E14="Connues",IF('Valeurs Règlement Campagne'!$L$14="OUI",IF(IF(ABS(F14-VLOOKUP(C14,'Valeurs Règlement Campagne'!$A$4:$AB$7,14,FALSE))&lt;=2,VLOOKUP(C14,'Valeurs Règlement Campagne'!$A$4:$AB$7,14,FALSE),IF(ABS(F14-VLOOKUP(C14,'Valeurs Règlement Campagne'!$A$4:$AB$7,15,FALSE))&lt;=2,VLOOKUP(C14,'Valeurs Règlement Campagne'!$A$4:$AB$7,15,FALSE),IF(ABS(F14-VLOOKUP(C14,'Valeurs Règlement Campagne'!$A$4:$AB$7,16,FALSE))&lt;=2,VLOOKUP(C14,'Valeurs Règlement Campagne'!$A$4:$AB$7,16,FALSE),"")))="",1,IF(COUNTIFS($C$6:C14,C14,$E$6:E14,"Connues",$F$6:F14,"&gt;="&amp;(IF(ABS(F14-VLOOKUP(C14,'Valeurs Règlement Campagne'!$A$4:$AB$7,14,FALSE))&lt;=2,VLOOKUP(C14,'Valeurs Règlement Campagne'!$A$4:$AB$7,14,FALSE),IF(ABS(F14-VLOOKUP(C14,'Valeurs Règlement Campagne'!$A$4:$AB$7,15,FALSE))&lt;=2,VLOOKUP(C14,'Valeurs Règlement Campagne'!$A$4:$AB$7,15,FALSE),IF(ABS(F14-VLOOKUP(C14,'Valeurs Règlement Campagne'!$A$4:$AB$7,16,FALSE))&lt;=2,VLOOKUP(C14,'Valeurs Règlement Campagne'!$A$4:$AB$7,16,FALSE),"")))-2),$F$6:F14,"&lt;="&amp;(IF(ABS(F14-VLOOKUP(C14,'Valeurs Règlement Campagne'!$A$4:$AB$7,14,FALSE))&lt;=2,VLOOKUP(C14,'Valeurs Règlement Campagne'!$A$4:$AB$7,14,FALSE),IF(ABS(F14-VLOOKUP(C14,'Valeurs Règlement Campagne'!$A$4:$AB$7,15,FALSE))&lt;=2,VLOOKUP(C14,'Valeurs Règlement Campagne'!$A$4:$AB$7,15,FALSE),IF(ABS(F14-VLOOKUP(C14,'Valeurs Règlement Campagne'!$A$4:$AB$7,16,FALSE))&lt;=2,VLOOKUP(C14,'Valeurs Règlement Campagne'!$A$4:$AB$7,16,FALSE),"")))+2))&gt;(IF(VLOOKUP(C14,'Valeurs Règlement Campagne'!$A$4:$AB$7,14,FALSE)=IF(ABS(F14-VLOOKUP(C14,'Valeurs Règlement Campagne'!$A$4:$AB$7,14,FALSE))&lt;=2,VLOOKUP(C14,'Valeurs Règlement Campagne'!$A$4:$AB$7,14,FALSE),IF(ABS(F14-VLOOKUP(C14,'Valeurs Règlement Campagne'!$A$4:$AB$7,15,FALSE))&lt;=2,VLOOKUP(C14,'Valeurs Règlement Campagne'!$A$4:$AB$7,15,FALSE),IF(ABS(F14-VLOOKUP(C14,'Valeurs Règlement Campagne'!$A$4:$AB$7,16,FALSE))&lt;=2,VLOOKUP(C14,'Valeurs Règlement Campagne'!$A$4:$AB$7,16,FALSE),""))),1,0)+IF(VLOOKUP(C14,'Valeurs Règlement Campagne'!$A$4:$AB$7,15,FALSE)=IF(ABS(F14-VLOOKUP(C14,'Valeurs Règlement Campagne'!$A$4:$AB$7,14,FALSE))&lt;=2,VLOOKUP(C14,'Valeurs Règlement Campagne'!$A$4:$AB$7,14,FALSE),IF(ABS(F14-VLOOKUP(C14,'Valeurs Règlement Campagne'!$A$4:$AB$7,15,FALSE))&lt;=2,VLOOKUP(C14,'Valeurs Règlement Campagne'!$A$4:$AB$7,15,FALSE),IF(ABS(F14-VLOOKUP(C14,'Valeurs Règlement Campagne'!$A$4:$AB$7,16,FALSE))&lt;=2,VLOOKUP(C14,'Valeurs Règlement Campagne'!$A$4:$AB$7,16,FALSE),""))),1,0)+IF(VLOOKUP(C14,'Valeurs Règlement Campagne'!$A$4:$AB$7,16,FALSE)=IF(ABS(F14-VLOOKUP(C14,'Valeurs Règlement Campagne'!$A$4:$AB$7,14,FALSE))&lt;=2,VLOOKUP(C14,'Valeurs Règlement Campagne'!$A$4:$AB$7,14,FALSE),IF(ABS(F14-VLOOKUP(C14,'Valeurs Règlement Campagne'!$A$4:$AB$7,15,FALSE))&lt;=2,VLOOKUP(C14,'Valeurs Règlement Campagne'!$A$4:$AB$7,15,FALSE),IF(ABS(F14-VLOOKUP(C14,'Valeurs Règlement Campagne'!$A$4:$AB$7,16,FALSE))&lt;=2,VLOOKUP(C14,'Valeurs Règlement Campagne'!$A$4:$AB$7,16,FALSE),""))),1,0)),1,0)),IF(IF(F14=VLOOKUP(C14,'Valeurs Règlement Campagne'!$A$4:$AB$7,14,FALSE),VLOOKUP(C14,'Valeurs Règlement Campagne'!$A$4:$AB$7,14,FALSE),IF(F14=VLOOKUP(C14,'Valeurs Règlement Campagne'!$A$4:$AB$7,15,FALSE),VLOOKUP(C14,'Valeurs Règlement Campagne'!$A$4:$AB$7,15,FALSE),IF(F14=VLOOKUP(C14,'Valeurs Règlement Campagne'!$A$4:$AB$7,16,FALSE),VLOOKUP(C14,'Valeurs Règlement Campagne'!$A$4:$AB$7,16,FALSE),"")))="",1,IF(COUNTIFS($C$6:C14,C14,$E$6:E14,"Connues",$F$6:F14,IF(F14=VLOOKUP(C14,'Valeurs Règlement Campagne'!$A$4:$AB$7,14,FALSE),VLOOKUP(C14,'Valeurs Règlement Campagne'!$A$4:$AB$7,14,FALSE),IF(F14=VLOOKUP(C14,'Valeurs Règlement Campagne'!$A$4:$AB$7,15,FALSE),VLOOKUP(C14,'Valeurs Règlement Campagne'!$A$4:$AB$7,15,FALSE),IF(F14=VLOOKUP(C14,'Valeurs Règlement Campagne'!$A$4:$AB$7,16,FALSE),VLOOKUP(C14,'Valeurs Règlement Campagne'!$A$4:$AB$7,16,FALSE),""))))&gt;(IF(VLOOKUP(C14,'Valeurs Règlement Campagne'!$A$4:$AB$7,14,FALSE)=IF(F14=VLOOKUP(C14,'Valeurs Règlement Campagne'!$A$4:$AB$7,14,FALSE),VLOOKUP(C14,'Valeurs Règlement Campagne'!$A$4:$AB$7,14,FALSE),IF(F14=VLOOKUP(C14,'Valeurs Règlement Campagne'!$A$4:$AB$7,15,FALSE),VLOOKUP(C14,'Valeurs Règlement Campagne'!$A$4:$AB$7,15,FALSE),IF(F14=VLOOKUP(C14,'Valeurs Règlement Campagne'!$A$4:$AB$7,16,FALSE),VLOOKUP(C14,'Valeurs Règlement Campagne'!$A$4:$AB$7,16,FALSE),""))),1,0)+IF(VLOOKUP(C14,'Valeurs Règlement Campagne'!$A$4:$AB$7,15,FALSE)=IF(F14=VLOOKUP(C14,'Valeurs Règlement Campagne'!$A$4:$AB$7,14,FALSE),VLOOKUP(C14,'Valeurs Règlement Campagne'!$A$4:$AB$7,14,FALSE),IF(F14=VLOOKUP(C14,'Valeurs Règlement Campagne'!$A$4:$AB$7,15,FALSE),VLOOKUP(C14,'Valeurs Règlement Campagne'!$A$4:$AB$7,15,FALSE),IF(F14=VLOOKUP(C14,'Valeurs Règlement Campagne'!$A$4:$AB$7,16,FALSE),VLOOKUP(C14,'Valeurs Règlement Campagne'!$A$4:$AB$7,16,FALSE),""))),1,0)+IF(VLOOKUP(C14,'Valeurs Règlement Campagne'!$A$4:$AB$7,16,FALSE)=IF(F14=VLOOKUP(C14,'Valeurs Règlement Campagne'!$A$4:$AB$7,14,FALSE),VLOOKUP(C14,'Valeurs Règlement Campagne'!$A$4:$AB$7,14,FALSE),IF(F14=VLOOKUP(C14,'Valeurs Règlement Campagne'!$A$4:$AB$7,15,FALSE),VLOOKUP(C14,'Valeurs Règlement Campagne'!$A$4:$AB$7,15,FALSE),IF(F14=VLOOKUP(C14,'Valeurs Règlement Campagne'!$A$4:$AB$7,16,FALSE),VLOOKUP(C14,'Valeurs Règlement Campagne'!$A$4:$AB$7,16,FALSE),""))),1,0)),1,0))),0))),0)</f>
        <v>0</v>
      </c>
      <c r="AJ14" s="39">
        <f>IFERROR(IF(OR(C14="",C14=" ",NOT(ISNUMBER(G14))),0,IF(E14="Inconnues",IF(AND(G14&gt;=N14,G14&lt;=O14),0,1),IF(E14="Connues",IF('Valeurs Règlement Campagne'!$L$14="OUI",IF(IF(ABS(G14-VLOOKUP(C14,'Valeurs Règlement Campagne'!$A$4:$AB$7,17,FALSE))&lt;=2,VLOOKUP(C14,'Valeurs Règlement Campagne'!$A$4:$AB$7,17,FALSE),IF(ABS(G14-VLOOKUP(C14,'Valeurs Règlement Campagne'!$A$4:$AB$7,18,FALSE))&lt;=2,VLOOKUP(C14,'Valeurs Règlement Campagne'!$A$4:$AB$7,18,FALSE),IF(ABS(G14-VLOOKUP(C14,'Valeurs Règlement Campagne'!$A$4:$AB$7,19,FALSE))&lt;=2,VLOOKUP(C14,'Valeurs Règlement Campagne'!$A$4:$AB$7,19,FALSE),"")))="",1,IF(COUNTIFS($C$6:C14,C14,$E$6:E14,"Connues",$G$6:G14,"&gt;="&amp;(IF(ABS(G14-VLOOKUP(C14,'Valeurs Règlement Campagne'!$A$4:$AB$7,17,FALSE))&lt;=2,VLOOKUP(C14,'Valeurs Règlement Campagne'!$A$4:$AB$7,17,FALSE),IF(ABS(G14-VLOOKUP(C14,'Valeurs Règlement Campagne'!$A$4:$AB$7,18,FALSE))&lt;=2,VLOOKUP(C14,'Valeurs Règlement Campagne'!$A$4:$AB$7,18,FALSE),IF(ABS(G14-VLOOKUP(C14,'Valeurs Règlement Campagne'!$A$4:$AB$7,19,FALSE))&lt;=2,VLOOKUP(C14,'Valeurs Règlement Campagne'!$A$4:$AB$7,19,FALSE),"")))-2),$G$6:G14,"&lt;="&amp;(IF(ABS(G14-VLOOKUP(C14,'Valeurs Règlement Campagne'!$A$4:$AB$7,17,FALSE))&lt;=2,VLOOKUP(C14,'Valeurs Règlement Campagne'!$A$4:$AB$7,17,FALSE),IF(ABS(G14-VLOOKUP(C14,'Valeurs Règlement Campagne'!$A$4:$AB$7,18,FALSE))&lt;=2,VLOOKUP(C14,'Valeurs Règlement Campagne'!$A$4:$AB$7,18,FALSE),IF(ABS(G14-VLOOKUP(C14,'Valeurs Règlement Campagne'!$A$4:$AB$7,19,FALSE))&lt;=2,VLOOKUP(C14,'Valeurs Règlement Campagne'!$A$4:$AB$7,19,FALSE),"")))+2))&gt;(IF(VLOOKUP(C14,'Valeurs Règlement Campagne'!$A$4:$AB$7,17,FALSE)=IF(ABS(G14-VLOOKUP(C14,'Valeurs Règlement Campagne'!$A$4:$AB$7,17,FALSE))&lt;=2,VLOOKUP(C14,'Valeurs Règlement Campagne'!$A$4:$AB$7,17,FALSE),IF(ABS(G14-VLOOKUP(C14,'Valeurs Règlement Campagne'!$A$4:$AB$7,18,FALSE))&lt;=2,VLOOKUP(C14,'Valeurs Règlement Campagne'!$A$4:$AB$7,18,FALSE),IF(ABS(G14-VLOOKUP(C14,'Valeurs Règlement Campagne'!$A$4:$AB$7,19,FALSE))&lt;=2,VLOOKUP(C14,'Valeurs Règlement Campagne'!$A$4:$AB$7,19,FALSE),""))),1,0)+IF(VLOOKUP(C14,'Valeurs Règlement Campagne'!$A$4:$AB$7,18,FALSE)=IF(ABS(G14-VLOOKUP(C14,'Valeurs Règlement Campagne'!$A$4:$AB$7,17,FALSE))&lt;=2,VLOOKUP(C14,'Valeurs Règlement Campagne'!$A$4:$AB$7,17,FALSE),IF(ABS(G14-VLOOKUP(C14,'Valeurs Règlement Campagne'!$A$4:$AB$7,18,FALSE))&lt;=2,VLOOKUP(C14,'Valeurs Règlement Campagne'!$A$4:$AB$7,18,FALSE),IF(ABS(G14-VLOOKUP(C14,'Valeurs Règlement Campagne'!$A$4:$AB$7,19,FALSE))&lt;=2,VLOOKUP(C14,'Valeurs Règlement Campagne'!$A$4:$AB$7,19,FALSE),""))),1,0)+IF(VLOOKUP(C14,'Valeurs Règlement Campagne'!$A$4:$AB$7,19,FALSE)=IF(ABS(G14-VLOOKUP(C14,'Valeurs Règlement Campagne'!$A$4:$AB$7,17,FALSE))&lt;=2,VLOOKUP(C14,'Valeurs Règlement Campagne'!$A$4:$AB$7,17,FALSE),IF(ABS(G14-VLOOKUP(C14,'Valeurs Règlement Campagne'!$A$4:$AB$7,18,FALSE))&lt;=2,VLOOKUP(C14,'Valeurs Règlement Campagne'!$A$4:$AB$7,18,FALSE),IF(ABS(G14-VLOOKUP(C14,'Valeurs Règlement Campagne'!$A$4:$AB$7,19,FALSE))&lt;=2,VLOOKUP(C14,'Valeurs Règlement Campagne'!$A$4:$AB$7,19,FALSE),""))),1,0)),1,0)),IF(IF(G14=VLOOKUP(C14,'Valeurs Règlement Campagne'!$A$4:$AB$7,17,FALSE),VLOOKUP(C14,'Valeurs Règlement Campagne'!$A$4:$AB$7,17,FALSE),IF(G14=VLOOKUP(C14,'Valeurs Règlement Campagne'!$A$4:$AB$7,18,FALSE),VLOOKUP(C14,'Valeurs Règlement Campagne'!$A$4:$AB$7,18,FALSE),IF(G14=VLOOKUP(C14,'Valeurs Règlement Campagne'!$A$4:$AB$7,19,FALSE),VLOOKUP(C14,'Valeurs Règlement Campagne'!$A$4:$AB$7,19,FALSE),"")))="",1,IF(COUNTIFS($C$6:C14,C14,$E$6:E14,"Connues",$G$6:G14,IF(G14=VLOOKUP(C14,'Valeurs Règlement Campagne'!$A$4:$AB$7,17,FALSE),VLOOKUP(C14,'Valeurs Règlement Campagne'!$A$4:$AB$7,17,FALSE),IF(G14=VLOOKUP(C14,'Valeurs Règlement Campagne'!$A$4:$AB$7,18,FALSE),VLOOKUP(C14,'Valeurs Règlement Campagne'!$A$4:$AB$7,18,FALSE),IF(G14=VLOOKUP(C14,'Valeurs Règlement Campagne'!$A$4:$AB$7,19,FALSE),VLOOKUP(C14,'Valeurs Règlement Campagne'!$A$4:$AB$7,19,FALSE),""))))&gt;(IF(VLOOKUP(C14,'Valeurs Règlement Campagne'!$A$4:$AB$7,17,FALSE)=IF(G14=VLOOKUP(C14,'Valeurs Règlement Campagne'!$A$4:$AB$7,17,FALSE),VLOOKUP(C14,'Valeurs Règlement Campagne'!$A$4:$AB$7,17,FALSE),IF(G14=VLOOKUP(C14,'Valeurs Règlement Campagne'!$A$4:$AB$7,18,FALSE),VLOOKUP(C14,'Valeurs Règlement Campagne'!$A$4:$AB$7,18,FALSE),IF(G14=VLOOKUP(C14,'Valeurs Règlement Campagne'!$A$4:$AB$7,19,FALSE),VLOOKUP(C14,'Valeurs Règlement Campagne'!$A$4:$AB$7,19,FALSE),""))),1,0)+IF(VLOOKUP(C14,'Valeurs Règlement Campagne'!$A$4:$AB$7,18,FALSE)=IF(G14=VLOOKUP(C14,'Valeurs Règlement Campagne'!$A$4:$AB$7,17,FALSE),VLOOKUP(C14,'Valeurs Règlement Campagne'!$A$4:$AB$7,17,FALSE),IF(G14=VLOOKUP(C14,'Valeurs Règlement Campagne'!$A$4:$AB$7,18,FALSE),VLOOKUP(C14,'Valeurs Règlement Campagne'!$A$4:$AB$7,18,FALSE),IF(G14=VLOOKUP(C14,'Valeurs Règlement Campagne'!$A$4:$AB$7,19,FALSE),VLOOKUP(C14,'Valeurs Règlement Campagne'!$A$4:$AB$7,19,FALSE),""))),1,0)+IF(VLOOKUP(C14,'Valeurs Règlement Campagne'!$A$4:$AB$7,19,FALSE)=IF(G14=VLOOKUP(C14,'Valeurs Règlement Campagne'!$A$4:$AB$7,17,FALSE),VLOOKUP(C14,'Valeurs Règlement Campagne'!$A$4:$AB$7,17,FALSE),IF(G14=VLOOKUP(C14,'Valeurs Règlement Campagne'!$A$4:$AB$7,18,FALSE),VLOOKUP(C14,'Valeurs Règlement Campagne'!$A$4:$AB$7,18,FALSE),IF(G14=VLOOKUP(C14,'Valeurs Règlement Campagne'!$A$4:$AB$7,19,FALSE),VLOOKUP(C14,'Valeurs Règlement Campagne'!$A$4:$AB$7,19,FALSE),""))),1,0)),1,0))),0))),0)</f>
        <v>0</v>
      </c>
      <c r="AK14" s="39">
        <f>IFERROR(IF(OR(C14="",C14=" ",NOT(ISNUMBER(H14))),0,IF(E14="Inconnues",IF(AND(H14&gt;=P14,H14&lt;=Q14),0,1),IF(E14="Connues",IF('Valeurs Règlement Campagne'!$L$14="OUI",IF(IF(ABS(H14-VLOOKUP(C14,'Valeurs Règlement Campagne'!$A$4:$AB$7,20,FALSE))&lt;=2,VLOOKUP(C14,'Valeurs Règlement Campagne'!$A$4:$AB$7,20,FALSE),IF(ABS(H14-VLOOKUP(C14,'Valeurs Règlement Campagne'!$A$4:$AB$7,21,FALSE))&lt;=2,VLOOKUP(C14,'Valeurs Règlement Campagne'!$A$4:$AB$7,21,FALSE),IF(ABS(H14-VLOOKUP(C14,'Valeurs Règlement Campagne'!$A$4:$AB$7,22,FALSE))&lt;=2,VLOOKUP(C14,'Valeurs Règlement Campagne'!$A$4:$AB$7,22,FALSE),"")))="",1,IF(COUNTIFS($C$6:C14,C14,$E$6:E14,"Connues",$H$6:H14,"&gt;="&amp;(IF(ABS(H14-VLOOKUP(C14,'Valeurs Règlement Campagne'!$A$4:$AB$7,20,FALSE))&lt;=2,VLOOKUP(C14,'Valeurs Règlement Campagne'!$A$4:$AB$7,20,FALSE),IF(ABS(H14-VLOOKUP(C14,'Valeurs Règlement Campagne'!$A$4:$AB$7,21,FALSE))&lt;=2,VLOOKUP(C14,'Valeurs Règlement Campagne'!$A$4:$AB$7,21,FALSE),IF(ABS(H14-VLOOKUP(C14,'Valeurs Règlement Campagne'!$A$4:$AB$7,22,FALSE))&lt;=2,VLOOKUP(C14,'Valeurs Règlement Campagne'!$A$4:$AB$7,22,FALSE),"")))-2),$H$6:H14,"&lt;="&amp;(IF(ABS(H14-VLOOKUP(C14,'Valeurs Règlement Campagne'!$A$4:$AB$7,20,FALSE))&lt;=2,VLOOKUP(C14,'Valeurs Règlement Campagne'!$A$4:$AB$7,20,FALSE),IF(ABS(H14-VLOOKUP(C14,'Valeurs Règlement Campagne'!$A$4:$AB$7,21,FALSE))&lt;=2,VLOOKUP(C14,'Valeurs Règlement Campagne'!$A$4:$AB$7,21,FALSE),IF(ABS(H14-VLOOKUP(C14,'Valeurs Règlement Campagne'!$A$4:$AB$7,22,FALSE))&lt;=2,VLOOKUP(C14,'Valeurs Règlement Campagne'!$A$4:$AB$7,22,FALSE),"")))+2))&gt;(IF(VLOOKUP(C14,'Valeurs Règlement Campagne'!$A$4:$AB$7,20,FALSE)=IF(ABS(H14-VLOOKUP(C14,'Valeurs Règlement Campagne'!$A$4:$AB$7,20,FALSE))&lt;=2,VLOOKUP(C14,'Valeurs Règlement Campagne'!$A$4:$AB$7,20,FALSE),IF(ABS(H14-VLOOKUP(C14,'Valeurs Règlement Campagne'!$A$4:$AB$7,21,FALSE))&lt;=2,VLOOKUP(C14,'Valeurs Règlement Campagne'!$A$4:$AB$7,21,FALSE),IF(ABS(H14-VLOOKUP(C14,'Valeurs Règlement Campagne'!$A$4:$AB$7,22,FALSE))&lt;=2,VLOOKUP(C14,'Valeurs Règlement Campagne'!$A$4:$AB$7,22,FALSE),""))),1,0)+IF(VLOOKUP(C14,'Valeurs Règlement Campagne'!$A$4:$AB$7,21,FALSE)=IF(ABS(H14-VLOOKUP(C14,'Valeurs Règlement Campagne'!$A$4:$AB$7,20,FALSE))&lt;=2,VLOOKUP(C14,'Valeurs Règlement Campagne'!$A$4:$AB$7,20,FALSE),IF(ABS(H14-VLOOKUP(C14,'Valeurs Règlement Campagne'!$A$4:$AB$7,21,FALSE))&lt;=2,VLOOKUP(C14,'Valeurs Règlement Campagne'!$A$4:$AB$7,21,FALSE),IF(ABS(H14-VLOOKUP(C14,'Valeurs Règlement Campagne'!$A$4:$AB$7,22,FALSE))&lt;=2,VLOOKUP(C14,'Valeurs Règlement Campagne'!$A$4:$AB$7,22,FALSE),""))),1,0)+IF(VLOOKUP(C14,'Valeurs Règlement Campagne'!$A$4:$AB$7,22,FALSE)=IF(ABS(H14-VLOOKUP(C14,'Valeurs Règlement Campagne'!$A$4:$AB$7,20,FALSE))&lt;=2,VLOOKUP(C14,'Valeurs Règlement Campagne'!$A$4:$AB$7,20,FALSE),IF(ABS(H14-VLOOKUP(C14,'Valeurs Règlement Campagne'!$A$4:$AB$7,21,FALSE))&lt;=2,VLOOKUP(C14,'Valeurs Règlement Campagne'!$A$4:$AB$7,21,FALSE),IF(ABS(H14-VLOOKUP(C14,'Valeurs Règlement Campagne'!$A$4:$AB$7,22,FALSE))&lt;=2,VLOOKUP(C14,'Valeurs Règlement Campagne'!$A$4:$AB$7,22,FALSE),""))),1,0)),1,0)),IF(IF(H14=VLOOKUP(C14,'Valeurs Règlement Campagne'!$A$4:$AB$7,20,FALSE),VLOOKUP(C14,'Valeurs Règlement Campagne'!$A$4:$AB$7,20,FALSE),IF(H14=VLOOKUP(C14,'Valeurs Règlement Campagne'!$A$4:$AB$7,21,FALSE),VLOOKUP(C14,'Valeurs Règlement Campagne'!$A$4:$AB$7,21,FALSE),IF(H14=VLOOKUP(C14,'Valeurs Règlement Campagne'!$A$4:$AB$7,22,FALSE),VLOOKUP(C14,'Valeurs Règlement Campagne'!$A$4:$AB$7,22,FALSE),"")))="",1,IF(COUNTIFS($C$6:C14,C14,$E$6:E14,"Connues",$H$6:H14,IF(H14=VLOOKUP(C14,'Valeurs Règlement Campagne'!$A$4:$AB$7,20,FALSE),VLOOKUP(C14,'Valeurs Règlement Campagne'!$A$4:$AB$7,20,FALSE),IF(H14=VLOOKUP(C14,'Valeurs Règlement Campagne'!$A$4:$AB$7,21,FALSE),VLOOKUP(C14,'Valeurs Règlement Campagne'!$A$4:$AB$7,21,FALSE),IF(H14=VLOOKUP(C14,'Valeurs Règlement Campagne'!$A$4:$AB$7,22,FALSE),VLOOKUP(C14,'Valeurs Règlement Campagne'!$A$4:$AB$7,22,FALSE),""))))&gt;(IF(VLOOKUP(C14,'Valeurs Règlement Campagne'!$A$4:$AB$7,20,FALSE)=IF(H14=VLOOKUP(C14,'Valeurs Règlement Campagne'!$A$4:$AB$7,20,FALSE),VLOOKUP(C14,'Valeurs Règlement Campagne'!$A$4:$AB$7,20,FALSE),IF(H14=VLOOKUP(C14,'Valeurs Règlement Campagne'!$A$4:$AB$7,21,FALSE),VLOOKUP(C14,'Valeurs Règlement Campagne'!$A$4:$AB$7,21,FALSE),IF(H14=VLOOKUP(C14,'Valeurs Règlement Campagne'!$A$4:$AB$7,22,FALSE),VLOOKUP(C14,'Valeurs Règlement Campagne'!$A$4:$AB$7,22,FALSE),""))),1,0)+IF(VLOOKUP(C14,'Valeurs Règlement Campagne'!$A$4:$AB$7,21,FALSE)=IF(H14=VLOOKUP(C14,'Valeurs Règlement Campagne'!$A$4:$AB$7,20,FALSE),VLOOKUP(C14,'Valeurs Règlement Campagne'!$A$4:$AB$7,20,FALSE),IF(H14=VLOOKUP(C14,'Valeurs Règlement Campagne'!$A$4:$AB$7,21,FALSE),VLOOKUP(C14,'Valeurs Règlement Campagne'!$A$4:$AB$7,21,FALSE),IF(H14=VLOOKUP(C14,'Valeurs Règlement Campagne'!$A$4:$AB$7,22,FALSE),VLOOKUP(C14,'Valeurs Règlement Campagne'!$A$4:$AB$7,22,FALSE),""))),1,0)+IF(VLOOKUP(C14,'Valeurs Règlement Campagne'!$A$4:$AB$7,22,FALSE)=IF(H14=VLOOKUP(C14,'Valeurs Règlement Campagne'!$A$4:$AB$7,20,FALSE),VLOOKUP(C14,'Valeurs Règlement Campagne'!$A$4:$AB$7,20,FALSE),IF(H14=VLOOKUP(C14,'Valeurs Règlement Campagne'!$A$4:$AB$7,21,FALSE),VLOOKUP(C14,'Valeurs Règlement Campagne'!$A$4:$AB$7,21,FALSE),IF(H14=VLOOKUP(C14,'Valeurs Règlement Campagne'!$A$4:$AB$7,22,FALSE),VLOOKUP(C14,'Valeurs Règlement Campagne'!$A$4:$AB$7,22,FALSE),""))),1,0)),1,0))),0))),0)</f>
        <v>0</v>
      </c>
      <c r="AL14">
        <f>IFERROR(IF(OR(C14="",C14=" ",NOT(ISNUMBER(I14))),0,IF(E14="Inconnues",IF(AND(I14&gt;=P14,I14&lt;=R14),0,1),IF(E14="Connues",IF('Valeurs Règlement Campagne'!$L$14="OUI",IF(IF(ABS(I14-VLOOKUP(C14,'Valeurs Règlement Campagne'!$A$4:$AB$7,23,FALSE))&lt;=2,VLOOKUP(C14,'Valeurs Règlement Campagne'!$A$4:$AB$7,23,FALSE),IF(ABS(I14-VLOOKUP(C14,'Valeurs Règlement Campagne'!$A$4:$AB$7,24,FALSE))&lt;=2,VLOOKUP(C14,'Valeurs Règlement Campagne'!$A$4:$AB$7,24,FALSE),IF(ABS(I14-VLOOKUP(C14,'Valeurs Règlement Campagne'!$A$4:$AB$7,25,FALSE))&lt;=2,VLOOKUP(C14,'Valeurs Règlement Campagne'!$A$4:$AB$7,25,FALSE),"")))="",1,IF(COUNTIFS($C$6:C14,C14,$E$6:E14,"Connues",$I$6:I14,"&gt;="&amp;(IF(ABS(I14-VLOOKUP(C14,'Valeurs Règlement Campagne'!$A$4:$AB$7,23,FALSE))&lt;=2,VLOOKUP(C14,'Valeurs Règlement Campagne'!$A$4:$AB$7,23,FALSE),IF(ABS(I14-VLOOKUP(C14,'Valeurs Règlement Campagne'!$A$4:$AB$7,24,FALSE))&lt;=2,VLOOKUP(C14,'Valeurs Règlement Campagne'!$A$4:$AB$7,24,FALSE),IF(ABS(I14-VLOOKUP(C14,'Valeurs Règlement Campagne'!$A$4:$AB$7,25,FALSE))&lt;=2,VLOOKUP(C14,'Valeurs Règlement Campagne'!$A$4:$AB$7,25,FALSE),"")))-2),$I$6:I14,"&lt;="&amp;(IF(ABS(I14-VLOOKUP(C14,'Valeurs Règlement Campagne'!$A$4:$AB$7,23,FALSE))&lt;=2,VLOOKUP(C14,'Valeurs Règlement Campagne'!$A$4:$AB$7,23,FALSE),IF(ABS(I14-VLOOKUP(C14,'Valeurs Règlement Campagne'!$A$4:$AB$7,24,FALSE))&lt;=2,VLOOKUP(C14,'Valeurs Règlement Campagne'!$A$4:$AB$7,24,FALSE),IF(ABS(I14-VLOOKUP(C14,'Valeurs Règlement Campagne'!$A$4:$AB$7,25,FALSE))&lt;=2,VLOOKUP(C14,'Valeurs Règlement Campagne'!$A$4:$AB$7,25,FALSE),"")))+2))&gt;(IF(VLOOKUP(C14,'Valeurs Règlement Campagne'!$A$4:$AB$7,23,FALSE)=IF(ABS(I14-VLOOKUP(C14,'Valeurs Règlement Campagne'!$A$4:$AB$7,23,FALSE))&lt;=2,VLOOKUP(C14,'Valeurs Règlement Campagne'!$A$4:$AB$7,23,FALSE),IF(ABS(I14-VLOOKUP(C14,'Valeurs Règlement Campagne'!$A$4:$AB$7,24,FALSE))&lt;=2,VLOOKUP(C14,'Valeurs Règlement Campagne'!$A$4:$AB$7,24,FALSE),IF(ABS(I14-VLOOKUP(C14,'Valeurs Règlement Campagne'!$A$4:$AB$7,25,FALSE))&lt;=2,VLOOKUP(C14,'Valeurs Règlement Campagne'!$A$4:$AB$7,25,FALSE),""))),1,0)+IF(VLOOKUP(C14,'Valeurs Règlement Campagne'!$A$4:$AB$7,24,FALSE)=IF(ABS(I14-VLOOKUP(C14,'Valeurs Règlement Campagne'!$A$4:$AB$7,23,FALSE))&lt;=2,VLOOKUP(C14,'Valeurs Règlement Campagne'!$A$4:$AB$7,23,FALSE),IF(ABS(I14-VLOOKUP(C14,'Valeurs Règlement Campagne'!$A$4:$AB$7,24,FALSE))&lt;=2,VLOOKUP(C14,'Valeurs Règlement Campagne'!$A$4:$AB$7,24,FALSE),IF(ABS(I14-VLOOKUP(C14,'Valeurs Règlement Campagne'!$A$4:$AB$7,25,FALSE))&lt;=2,VLOOKUP(C14,'Valeurs Règlement Campagne'!$A$4:$AB$7,25,FALSE),""))),1,0)+IF(VLOOKUP(C14,'Valeurs Règlement Campagne'!$A$4:$AB$7,25,FALSE)=IF(ABS(I14-VLOOKUP(C14,'Valeurs Règlement Campagne'!$A$4:$AB$7,23,FALSE))&lt;=2,VLOOKUP(C14,'Valeurs Règlement Campagne'!$A$4:$AB$7,23,FALSE),IF(ABS(I14-VLOOKUP(C14,'Valeurs Règlement Campagne'!$A$4:$AB$7,24,FALSE))&lt;=2,VLOOKUP(C14,'Valeurs Règlement Campagne'!$A$4:$AB$7,24,FALSE),IF(ABS(I14-VLOOKUP(C14,'Valeurs Règlement Campagne'!$A$4:$AB$7,25,FALSE))&lt;=2,VLOOKUP(C14,'Valeurs Règlement Campagne'!$A$4:$AB$7,25,FALSE),""))),1,0)),1,0)),IF(IF(I14=VLOOKUP(C14,'Valeurs Règlement Campagne'!$A$4:$AB$7,23,FALSE),VLOOKUP(C14,'Valeurs Règlement Campagne'!$A$4:$AB$7,23,FALSE),IF(I14=VLOOKUP(C14,'Valeurs Règlement Campagne'!$A$4:$AB$7,24,FALSE),VLOOKUP(C14,'Valeurs Règlement Campagne'!$A$4:$AB$7,24,FALSE),IF(I14=VLOOKUP(C14,'Valeurs Règlement Campagne'!$A$4:$AB$7,25,FALSE),VLOOKUP(C14,'Valeurs Règlement Campagne'!$A$4:$AB$7,25,FALSE),"")))="",1,IF(COUNTIFS($C$6:C14,C14,$E$6:E14,"Connues",$I$6:I14,IF(I14=VLOOKUP(C14,'Valeurs Règlement Campagne'!$A$4:$AB$7,23,FALSE),VLOOKUP(C14,'Valeurs Règlement Campagne'!$A$4:$AB$7,23,FALSE),IF(I14=VLOOKUP(C14,'Valeurs Règlement Campagne'!$A$4:$AB$7,24,FALSE),VLOOKUP(C14,'Valeurs Règlement Campagne'!$A$4:$AB$7,24,FALSE),IF(I14=VLOOKUP(C14,'Valeurs Règlement Campagne'!$A$4:$AB$7,25,FALSE),VLOOKUP(C14,'Valeurs Règlement Campagne'!$A$4:$AB$7,25,FALSE),""))))&gt;(IF(VLOOKUP(C14,'Valeurs Règlement Campagne'!$A$4:$AB$7,23,FALSE)=IF(I14=VLOOKUP(C14,'Valeurs Règlement Campagne'!$A$4:$AB$7,23,FALSE),VLOOKUP(C14,'Valeurs Règlement Campagne'!$A$4:$AB$7,23,FALSE),IF(I14=VLOOKUP(C14,'Valeurs Règlement Campagne'!$A$4:$AB$7,24,FALSE),VLOOKUP(C14,'Valeurs Règlement Campagne'!$A$4:$AB$7,24,FALSE),IF(I14=VLOOKUP(C14,'Valeurs Règlement Campagne'!$A$4:$AB$7,25,FALSE),VLOOKUP(C14,'Valeurs Règlement Campagne'!$A$4:$AB$7,25,FALSE),""))),1,0)+IF(VLOOKUP(C14,'Valeurs Règlement Campagne'!$A$4:$AB$7,24,FALSE)=IF(I14=VLOOKUP(C14,'Valeurs Règlement Campagne'!$A$4:$AB$7,23,FALSE),VLOOKUP(C14,'Valeurs Règlement Campagne'!$A$4:$AB$7,23,FALSE),IF(I14=VLOOKUP(C14,'Valeurs Règlement Campagne'!$A$4:$AB$7,24,FALSE),VLOOKUP(C14,'Valeurs Règlement Campagne'!$A$4:$AB$7,24,FALSE),IF(I14=VLOOKUP(C14,'Valeurs Règlement Campagne'!$A$4:$AB$7,25,FALSE),VLOOKUP(C14,'Valeurs Règlement Campagne'!$A$4:$AB$7,25,FALSE),""))),1,0)+IF(VLOOKUP(C14,'Valeurs Règlement Campagne'!$A$4:$AB$7,25,FALSE)=IF(I14=VLOOKUP(C14,'Valeurs Règlement Campagne'!$A$4:$AB$7,23,FALSE),VLOOKUP(C14,'Valeurs Règlement Campagne'!$A$4:$AB$7,23,FALSE),IF(I14=VLOOKUP(C14,'Valeurs Règlement Campagne'!$A$4:$AB$7,24,FALSE),VLOOKUP(C14,'Valeurs Règlement Campagne'!$A$4:$AB$7,24,FALSE),IF(I14=VLOOKUP(C14,'Valeurs Règlement Campagne'!$A$4:$AB$7,25,FALSE),VLOOKUP(C14,'Valeurs Règlement Campagne'!$A$4:$AB$7,25,FALSE),""))),1,0)),1,0))),0))),0)</f>
        <v>0</v>
      </c>
      <c r="AM14">
        <f>IFERROR(IF(OR(C14="",C14=" ",NOT(ISNUMBER(J14))),0,IF(E14="Inconnues",IF(AND(J14&gt;=S14,J14&lt;=T14),0,1),IF(E14="Connues",IF('Valeurs Règlement Campagne'!$L$14="OUI",IF(IF(ABS(J14-VLOOKUP(C14,'Valeurs Règlement Campagne'!$A$4:$AB$7,26,FALSE))&lt;=2,VLOOKUP(C14,'Valeurs Règlement Campagne'!$A$4:$AB$7,26,FALSE),IF(ABS(J14-VLOOKUP(C14,'Valeurs Règlement Campagne'!$A$4:$AB$7,27,FALSE))&lt;=2,VLOOKUP(C14,'Valeurs Règlement Campagne'!$A$4:$AB$7,27,FALSE),IF(ABS(J14-VLOOKUP(C14,'Valeurs Règlement Campagne'!$A$4:$AB$7,28,FALSE))&lt;=2,VLOOKUP(C14,'Valeurs Règlement Campagne'!$A$4:$AB$7,28,FALSE),"")))="",1,IF(COUNTIFS($C$6:C14,C14,$E$6:E14,"Connues",$J$6:J14,"&gt;="&amp;(IF(ABS(J14-VLOOKUP(C14,'Valeurs Règlement Campagne'!$A$4:$AB$7,26,FALSE))&lt;=2,VLOOKUP(C14,'Valeurs Règlement Campagne'!$A$4:$AB$7,26,FALSE),IF(ABS(J14-VLOOKUP(C14,'Valeurs Règlement Campagne'!$A$4:$AB$7,27,FALSE))&lt;=2,VLOOKUP(C14,'Valeurs Règlement Campagne'!$A$4:$AB$7,27,FALSE),IF(ABS(J14-VLOOKUP(C14,'Valeurs Règlement Campagne'!$A$4:$AB$7,28,FALSE))&lt;=2,VLOOKUP(C14,'Valeurs Règlement Campagne'!$A$4:$AB$7,28,FALSE),"")))-2),$J$6:J14,"&lt;="&amp;(IF(ABS(J14-VLOOKUP(C14,'Valeurs Règlement Campagne'!$A$4:$AB$7,26,FALSE))&lt;=2,VLOOKUP(C14,'Valeurs Règlement Campagne'!$A$4:$AB$7,26,FALSE),IF(ABS(J14-VLOOKUP(C14,'Valeurs Règlement Campagne'!$A$4:$AB$7,27,FALSE))&lt;=2,VLOOKUP(C14,'Valeurs Règlement Campagne'!$A$4:$AB$7,27,FALSE),IF(ABS(J14-VLOOKUP(C14,'Valeurs Règlement Campagne'!$A$4:$AB$7,28,FALSE))&lt;=2,VLOOKUP(C14,'Valeurs Règlement Campagne'!$A$4:$AB$7,28,FALSE),"")))+2))&gt;(IF(VLOOKUP(C14,'Valeurs Règlement Campagne'!$A$4:$AB$7,26,FALSE)=IF(ABS(J14-VLOOKUP(C14,'Valeurs Règlement Campagne'!$A$4:$AB$7,26,FALSE))&lt;=2,VLOOKUP(C14,'Valeurs Règlement Campagne'!$A$4:$AB$7,26,FALSE),IF(ABS(J14-VLOOKUP(C14,'Valeurs Règlement Campagne'!$A$4:$AB$7,27,FALSE))&lt;=2,VLOOKUP(C14,'Valeurs Règlement Campagne'!$A$4:$AB$7,27,FALSE),IF(ABS(J14-VLOOKUP(C14,'Valeurs Règlement Campagne'!$A$4:$AB$7,28,FALSE))&lt;=2,VLOOKUP(C14,'Valeurs Règlement Campagne'!$A$4:$AB$7,28,FALSE),""))),1,0)+IF(VLOOKUP(C14,'Valeurs Règlement Campagne'!$A$4:$AB$7,27,FALSE)=IF(ABS(J14-VLOOKUP(C14,'Valeurs Règlement Campagne'!$A$4:$AB$7,26,FALSE))&lt;=2,VLOOKUP(C14,'Valeurs Règlement Campagne'!$A$4:$AB$7,26,FALSE),IF(ABS(J14-VLOOKUP(C14,'Valeurs Règlement Campagne'!$A$4:$AB$7,27,FALSE))&lt;=2,VLOOKUP(C14,'Valeurs Règlement Campagne'!$A$4:$AB$7,27,FALSE),IF(ABS(J14-VLOOKUP(C14,'Valeurs Règlement Campagne'!$A$4:$AB$7,28,FALSE))&lt;=2,VLOOKUP(C14,'Valeurs Règlement Campagne'!$A$4:$AB$7,28,FALSE),""))),1,0)+IF(VLOOKUP(C14,'Valeurs Règlement Campagne'!$A$4:$AB$7,28,FALSE)=IF(ABS(J14-VLOOKUP(C14,'Valeurs Règlement Campagne'!$A$4:$AB$7,26,FALSE))&lt;=2,VLOOKUP(C14,'Valeurs Règlement Campagne'!$A$4:$AB$7,26,FALSE),IF(ABS(J14-VLOOKUP(C14,'Valeurs Règlement Campagne'!$A$4:$AB$7,27,FALSE))&lt;=2,VLOOKUP(C14,'Valeurs Règlement Campagne'!$A$4:$AB$7,27,FALSE),IF(ABS(J14-VLOOKUP(C14,'Valeurs Règlement Campagne'!$A$4:$AB$7,28,FALSE))&lt;=2,VLOOKUP(C14,'Valeurs Règlement Campagne'!$A$4:$AB$7,28,FALSE),""))),1,0)),1,0)),IF(IF(J14=VLOOKUP(C14,'Valeurs Règlement Campagne'!$A$4:$AB$7,26,FALSE),VLOOKUP(C14,'Valeurs Règlement Campagne'!$A$4:$AB$7,26,FALSE),IF(J14=VLOOKUP(C14,'Valeurs Règlement Campagne'!$A$4:$AB$7,27,FALSE),VLOOKUP(C14,'Valeurs Règlement Campagne'!$A$4:$AB$7,27,FALSE),IF(J14=VLOOKUP(C14,'Valeurs Règlement Campagne'!$A$4:$AB$7,28,FALSE),VLOOKUP(C14,'Valeurs Règlement Campagne'!$A$4:$AB$7,28,FALSE),"")))="",1,IF(COUNTIFS($C$6:C14,C14,$E$6:E14,"Connues",$J$6:J14,IF(J14=VLOOKUP(C14,'Valeurs Règlement Campagne'!$A$4:$AB$7,26,FALSE),VLOOKUP(C14,'Valeurs Règlement Campagne'!$A$4:$AB$7,26,FALSE),IF(J14=VLOOKUP(C14,'Valeurs Règlement Campagne'!$A$4:$AB$7,27,FALSE),VLOOKUP(C14,'Valeurs Règlement Campagne'!$A$4:$AB$7,27,FALSE),IF(J14=VLOOKUP(C14,'Valeurs Règlement Campagne'!$A$4:$AB$7,28,FALSE),VLOOKUP(C14,'Valeurs Règlement Campagne'!$A$4:$AB$7,28,FALSE),""))))&gt;(IF(VLOOKUP(C14,'Valeurs Règlement Campagne'!$A$4:$AB$7,26,FALSE)=IF(J14=VLOOKUP(C14,'Valeurs Règlement Campagne'!$A$4:$AB$7,26,FALSE),VLOOKUP(C14,'Valeurs Règlement Campagne'!$A$4:$AB$7,26,FALSE),IF(J14=VLOOKUP(C14,'Valeurs Règlement Campagne'!$A$4:$AB$7,27,FALSE),VLOOKUP(C14,'Valeurs Règlement Campagne'!$A$4:$AB$7,27,FALSE),IF(J14=VLOOKUP(C14,'Valeurs Règlement Campagne'!$A$4:$AB$7,28,FALSE),VLOOKUP(C14,'Valeurs Règlement Campagne'!$A$4:$AB$7,28,FALSE),""))),1,0)+IF(VLOOKUP(C14,'Valeurs Règlement Campagne'!$A$4:$AB$7,27,FALSE)=IF(J14=VLOOKUP(C14,'Valeurs Règlement Campagne'!$A$4:$AB$7,26,FALSE),VLOOKUP(C14,'Valeurs Règlement Campagne'!$A$4:$AB$7,26,FALSE),IF(J14=VLOOKUP(C14,'Valeurs Règlement Campagne'!$A$4:$AB$7,27,FALSE),VLOOKUP(C14,'Valeurs Règlement Campagne'!$A$4:$AB$7,27,FALSE),IF(J14=VLOOKUP(C14,'Valeurs Règlement Campagne'!$A$4:$AB$7,28,FALSE),VLOOKUP(C14,'Valeurs Règlement Campagne'!$A$4:$AB$7,28,FALSE),""))),1,0)+IF(VLOOKUP(C14,'Valeurs Règlement Campagne'!$A$4:$AB$7,28,FALSE)=IF(J14=VLOOKUP(C14,'Valeurs Règlement Campagne'!$A$4:$AB$7,26,FALSE),VLOOKUP(C14,'Valeurs Règlement Campagne'!$A$4:$AB$7,26,FALSE),IF(J14=VLOOKUP(C14,'Valeurs Règlement Campagne'!$A$4:$AB$7,27,FALSE),VLOOKUP(C14,'Valeurs Règlement Campagne'!$A$4:$AB$7,27,FALSE),IF(J14=VLOOKUP(C14,'Valeurs Règlement Campagne'!$A$4:$AB$7,28,FALSE),VLOOKUP(C14,'Valeurs Règlement Campagne'!$A$4:$AB$7,28,FALSE),""))),1,0)),1,0))),0))),0)</f>
        <v>0</v>
      </c>
    </row>
    <row r="15" spans="1:39" ht="20.75" customHeight="1">
      <c r="A15" s="127">
        <v>10</v>
      </c>
      <c r="B15" s="178"/>
      <c r="C15" s="251"/>
      <c r="D15" s="252"/>
      <c r="E15" s="179"/>
      <c r="F15" s="180"/>
      <c r="G15" s="181"/>
      <c r="H15" s="182"/>
      <c r="I15" s="183"/>
      <c r="J15" s="184"/>
      <c r="L15" s="41" t="str">
        <f>IF($E15=0," ",IF($E15=$D$31,VLOOKUP($C15,'Valeurs Règlement Campagne'!$A$4:$AB$7,14,FALSE),VLOOKUP($C15,'Valeurs Règlement Campagne'!$A$4:$M$7,4,FALSE)))</f>
        <v xml:space="preserve"> </v>
      </c>
      <c r="M15" s="42" t="str">
        <f>IF($E15=0," ",IF($E15=$D$31,VLOOKUP($C15,'Valeurs Règlement Campagne'!$A$4:$AB$7,16,FALSE),VLOOKUP($C15,'Valeurs Règlement Campagne'!$A$4:$AB$7,5,FALSE)))</f>
        <v xml:space="preserve"> </v>
      </c>
      <c r="N15" s="41" t="str">
        <f>IF($E15=0," ",IF($E15=$D$31,VLOOKUP($C15,'Valeurs Règlement Campagne'!$A$4:$AB$7,17,FALSE),VLOOKUP($C15,'Valeurs Règlement Campagne'!$A$4:$AB$7,6,FALSE)))</f>
        <v xml:space="preserve"> </v>
      </c>
      <c r="O15" s="43" t="str">
        <f>IF($E15=0," ",IF($E15=$D$31,VLOOKUP($C15,'Valeurs Règlement Campagne'!$A$4:$AB$7,19,FALSE),VLOOKUP($C15,'Valeurs Règlement Campagne'!$A$4:$AB$7,7,FALSE)))</f>
        <v xml:space="preserve"> </v>
      </c>
      <c r="P15" s="44" t="str">
        <f>IF($E15=0," ",IF($E15=$D$31,VLOOKUP($C15,'Valeurs Règlement Campagne'!$A$4:$AB$7,20,FALSE),VLOOKUP($C15,'Valeurs Règlement Campagne'!$A$4:$AB$7,8,FALSE)))</f>
        <v xml:space="preserve"> </v>
      </c>
      <c r="Q15" s="43" t="str">
        <f>IF($E15=0," ",IF($E15=$D$31,VLOOKUP($C15,'Valeurs Règlement Campagne'!$A$4:$AB$7,22,FALSE),VLOOKUP($C15,'Valeurs Règlement Campagne'!$A$4:$AB$7,9,FALSE)))</f>
        <v xml:space="preserve"> </v>
      </c>
      <c r="R15" s="47" t="str">
        <f>IF($E15=0," ",IF($E15=$D$31,VLOOKUP($C15,'Valeurs Règlement Campagne'!$A$4:$AB$7,25,FALSE),VLOOKUP($C15,'Valeurs Règlement Campagne'!$A$4:$AB$7,11,FALSE)))</f>
        <v xml:space="preserve"> </v>
      </c>
      <c r="S15" s="41" t="str">
        <f>IF($E15=0," ",IF($E15=$D$31,VLOOKUP($C15,'Valeurs Règlement Campagne'!$A$4:$AB$7,26,FALSE),VLOOKUP($C15,'Valeurs Règlement Campagne'!$A$4:$AB$7,12,FALSE)))</f>
        <v xml:space="preserve"> </v>
      </c>
      <c r="T15" s="42" t="str">
        <f>IF($E15=0," ",IF($E15=$D$31,VLOOKUP($C15,'Valeurs Règlement Campagne'!$A$4:$AB$7,28,FALSE),VLOOKUP($C15,'Valeurs Règlement Campagne'!$A$4:$AB$7,13,FALSE)))</f>
        <v xml:space="preserve"> </v>
      </c>
      <c r="U15" s="48" t="str" cm="1">
        <f t="array" ref="U15">IFERROR(IF(OR(C15="",C15=" ")," ",IF(NOT(ISNUMBER(F15))," ",IF(E15="Inconnues",AND(F15&gt;=L15,F15&lt;=M15),IF(E15="Connues",IF('Valeurs Règlement Campagne'!$L$14="OUI",IF(IF(ABS(F15-VLOOKUP(C15,'Valeurs Règlement Campagne'!$A$4:$AB$7,14,FALSE))&lt;=2,VLOOKUP(C15,'Valeurs Règlement Campagne'!$A$4:$AB$7,14,FALSE),IF(ABS(F15-VLOOKUP(C15,'Valeurs Règlement Campagne'!$A$4:$AB$7,15,FALSE))&lt;=2,VLOOKUP(C15,'Valeurs Règlement Campagne'!$A$4:$AB$7,15,FALSE),IF(ABS(F15-VLOOKUP(C15,'Valeurs Règlement Campagne'!$A$4:$AB$7,16,FALSE))&lt;=2,VLOOKUP(C15,'Valeurs Règlement Campagne'!$A$4:$AB$7,16,FALSE),"")))="",FALSE,IF(COUNTIFS($C$6:C15,C15,$E$6:E15,"Connues",$F$6:F15,"&gt;="&amp;(IF(ABS(F15-VLOOKUP(C15,'Valeurs Règlement Campagne'!$A$4:$AB$7,14,FALSE))&lt;=2,VLOOKUP(C15,'Valeurs Règlement Campagne'!$A$4:$AB$7,14,FALSE),IF(ABS(F15-VLOOKUP(C15,'Valeurs Règlement Campagne'!$A$4:$AB$7,15,FALSE))&lt;=2,VLOOKUP(C15,'Valeurs Règlement Campagne'!$A$4:$AB$7,15,FALSE),IF(ABS(F15-VLOOKUP(C15,'Valeurs Règlement Campagne'!$A$4:$AB$7,16,FALSE))&lt;=2,VLOOKUP(C15,'Valeurs Règlement Campagne'!$A$4:$AB$7,16,FALSE),"")))-2),$F$6:F15,"&lt;="&amp;(IF(ABS(F15-VLOOKUP(C15,'Valeurs Règlement Campagne'!$A$4:$AB$7,14,FALSE))&lt;=2,VLOOKUP(C15,'Valeurs Règlement Campagne'!$A$4:$AB$7,14,FALSE),IF(ABS(F15-VLOOKUP(C15,'Valeurs Règlement Campagne'!$A$4:$AB$7,15,FALSE))&lt;=2,VLOOKUP(C15,'Valeurs Règlement Campagne'!$A$4:$AB$7,15,FALSE),IF(ABS(F15-VLOOKUP(C15,'Valeurs Règlement Campagne'!$A$4:$AB$7,16,FALSE))&lt;=2,VLOOKUP(C15,'Valeurs Règlement Campagne'!$A$4:$AB$7,16,FALSE),"")))+2))&gt;(IF(VLOOKUP(C15,'Valeurs Règlement Campagne'!$A$4:$AB$7,14,FALSE)=IF(ABS(F15-VLOOKUP(C15,'Valeurs Règlement Campagne'!$A$4:$AB$7,14,FALSE))&lt;=2,VLOOKUP(C15,'Valeurs Règlement Campagne'!$A$4:$AB$7,14,FALSE),IF(ABS(F15-VLOOKUP(C15,'Valeurs Règlement Campagne'!$A$4:$AB$7,15,FALSE))&lt;=2,VLOOKUP(C15,'Valeurs Règlement Campagne'!$A$4:$AB$7,15,FALSE),IF(ABS(F15-VLOOKUP(C15,'Valeurs Règlement Campagne'!$A$4:$AB$7,16,FALSE))&lt;=2,VLOOKUP(C15,'Valeurs Règlement Campagne'!$A$4:$AB$7,16,FALSE),""))),1,0)+IF(VLOOKUP(C15,'Valeurs Règlement Campagne'!$A$4:$AB$7,15,FALSE)=IF(ABS(F15-VLOOKUP(C15,'Valeurs Règlement Campagne'!$A$4:$AB$7,14,FALSE))&lt;=2,VLOOKUP(C15,'Valeurs Règlement Campagne'!$A$4:$AB$7,14,FALSE),IF(ABS(F15-VLOOKUP(C15,'Valeurs Règlement Campagne'!$A$4:$AB$7,15,FALSE))&lt;=2,VLOOKUP(C15,'Valeurs Règlement Campagne'!$A$4:$AB$7,15,FALSE),IF(ABS(F15-VLOOKUP(C15,'Valeurs Règlement Campagne'!$A$4:$AB$7,16,FALSE))&lt;=2,VLOOKUP(C15,'Valeurs Règlement Campagne'!$A$4:$AB$7,16,FALSE),""))),1,0)+IF(VLOOKUP(C15,'Valeurs Règlement Campagne'!$A$4:$AB$7,16,FALSE)=IF(ABS(F15-VLOOKUP(C15,'Valeurs Règlement Campagne'!$A$4:$AB$7,14,FALSE))&lt;=2,VLOOKUP(C15,'Valeurs Règlement Campagne'!$A$4:$AB$7,14,FALSE),IF(ABS(F15-VLOOKUP(C15,'Valeurs Règlement Campagne'!$A$4:$AB$7,15,FALSE))&lt;=2,VLOOKUP(C15,'Valeurs Règlement Campagne'!$A$4:$AB$7,15,FALSE),IF(ABS(F15-VLOOKUP(C15,'Valeurs Règlement Campagne'!$A$4:$AB$7,16,FALSE))&lt;=2,VLOOKUP(C15,'Valeurs Règlement Campagne'!$A$4:$AB$7,16,FALSE),""))),1,0)),"Doublon",TRUE)),IF(IF(F15=VLOOKUP(C15,'Valeurs Règlement Campagne'!$A$4:$AB$7,14,FALSE),VLOOKUP(C15,'Valeurs Règlement Campagne'!$A$4:$AB$7,14,FALSE),IF(F15=VLOOKUP(C15,'Valeurs Règlement Campagne'!$A$4:$AB$7,15,FALSE),VLOOKUP(C15,'Valeurs Règlement Campagne'!$A$4:$AB$7,15,FALSE),IF(F15=VLOOKUP(C15,'Valeurs Règlement Campagne'!$A$4:$AB$7,16,FALSE),VLOOKUP(C15,'Valeurs Règlement Campagne'!$A$4:$AB$7,16,FALSE),"")))="",FALSE,IF(COUNTIFS($C$6:C15,C15,$E$6:E15,"Connues",$F$6:F15,IF(F15=VLOOKUP(C15,'Valeurs Règlement Campagne'!$A$4:$AB$7,14,FALSE),VLOOKUP(C15,'Valeurs Règlement Campagne'!$A$4:$AB$7,14,FALSE),IF(F15=VLOOKUP(C15,'Valeurs Règlement Campagne'!$A$4:$AB$7,15,FALSE),VLOOKUP(C15,'Valeurs Règlement Campagne'!$A$4:$AB$7,15,FALSE),IF(F15=VLOOKUP(C15,'Valeurs Règlement Campagne'!$A$4:$AB$7,16,FALSE),VLOOKUP(C15,'Valeurs Règlement Campagne'!$A$4:$AB$7,16,FALSE),""))))&gt;(IF(VLOOKUP(C15,'Valeurs Règlement Campagne'!$A$4:$AB$7,14,FALSE)=IF(F15=VLOOKUP(C15,'Valeurs Règlement Campagne'!$A$4:$AB$7,14,FALSE),VLOOKUP(C15,'Valeurs Règlement Campagne'!$A$4:$AB$7,14,FALSE),IF(F15=VLOOKUP(C15,'Valeurs Règlement Campagne'!$A$4:$AB$7,15,FALSE),VLOOKUP(C15,'Valeurs Règlement Campagne'!$A$4:$AB$7,15,FALSE),IF(F15=VLOOKUP(C15,'Valeurs Règlement Campagne'!$A$4:$AB$7,16,FALSE),VLOOKUP(C15,'Valeurs Règlement Campagne'!$A$4:$AB$7,16,FALSE),""))),1,0)+IF(VLOOKUP(C15,'Valeurs Règlement Campagne'!$A$4:$AB$7,15,FALSE)=IF(F15=VLOOKUP(C15,'Valeurs Règlement Campagne'!$A$4:$AB$7,14,FALSE),VLOOKUP(C15,'Valeurs Règlement Campagne'!$A$4:$AB$7,14,FALSE),IF(F15=VLOOKUP(C15,'Valeurs Règlement Campagne'!$A$4:$AB$7,15,FALSE),VLOOKUP(C15,'Valeurs Règlement Campagne'!$A$4:$AB$7,15,FALSE),IF(F15=VLOOKUP(C15,'Valeurs Règlement Campagne'!$A$4:$AB$7,16,FALSE),VLOOKUP(C15,'Valeurs Règlement Campagne'!$A$4:$AB$7,16,FALSE),""))),1,0)+IF(VLOOKUP(C15,'Valeurs Règlement Campagne'!$A$4:$AB$7,16,FALSE)=IF(F15=VLOOKUP(C15,'Valeurs Règlement Campagne'!$A$4:$AB$7,14,FALSE),VLOOKUP(C15,'Valeurs Règlement Campagne'!$A$4:$AB$7,14,FALSE),IF(F15=VLOOKUP(C15,'Valeurs Règlement Campagne'!$A$4:$AB$7,15,FALSE),VLOOKUP(C15,'Valeurs Règlement Campagne'!$A$4:$AB$7,15,FALSE),IF(F15=VLOOKUP(C15,'Valeurs Règlement Campagne'!$A$4:$AB$7,16,FALSE),VLOOKUP(C15,'Valeurs Règlement Campagne'!$A$4:$AB$7,16,FALSE),""))),1,0)),"Doublon",TRUE)))," "))))," ")</f>
        <v xml:space="preserve"> </v>
      </c>
      <c r="V15" s="49" t="str" cm="1">
        <f t="array" ref="V15">IFERROR(IF(OR(C15="",C15=" ")," ",IF(NOT(ISNUMBER(G15))," ",IF(E15="Inconnues",AND(G15&gt;=N15,G15&lt;=O15),IF(E15="Connues",IF('Valeurs Règlement Campagne'!$L$14="OUI",IF(IF(ABS(G15-VLOOKUP(C15,'Valeurs Règlement Campagne'!$A$4:$AB$7,17,FALSE))&lt;=2,VLOOKUP(C15,'Valeurs Règlement Campagne'!$A$4:$AB$7,17,FALSE),IF(ABS(G15-VLOOKUP(C15,'Valeurs Règlement Campagne'!$A$4:$AB$7,18,FALSE))&lt;=2,VLOOKUP(C15,'Valeurs Règlement Campagne'!$A$4:$AB$7,18,FALSE),IF(ABS(G15-VLOOKUP(C15,'Valeurs Règlement Campagne'!$A$4:$AB$7,19,FALSE))&lt;=2,VLOOKUP(C15,'Valeurs Règlement Campagne'!$A$4:$AB$7,19,FALSE),"")))="",FALSE,IF(COUNTIFS($C$6:C15,C15,$E$6:E15,"Connues",$G$6:G15,"&gt;="&amp;(IF(ABS(G15-VLOOKUP(C15,'Valeurs Règlement Campagne'!$A$4:$AB$7,17,FALSE))&lt;=2,VLOOKUP(C15,'Valeurs Règlement Campagne'!$A$4:$AB$7,17,FALSE),IF(ABS(G15-VLOOKUP(C15,'Valeurs Règlement Campagne'!$A$4:$AB$7,18,FALSE))&lt;=2,VLOOKUP(C15,'Valeurs Règlement Campagne'!$A$4:$AB$7,18,FALSE),IF(ABS(G15-VLOOKUP(C15,'Valeurs Règlement Campagne'!$A$4:$AB$7,19,FALSE))&lt;=2,VLOOKUP(C15,'Valeurs Règlement Campagne'!$A$4:$AB$7,19,FALSE),"")))-2),$G$6:G15,"&lt;="&amp;(IF(ABS(G15-VLOOKUP(C15,'Valeurs Règlement Campagne'!$A$4:$AB$7,17,FALSE))&lt;=2,VLOOKUP(C15,'Valeurs Règlement Campagne'!$A$4:$AB$7,17,FALSE),IF(ABS(G15-VLOOKUP(C15,'Valeurs Règlement Campagne'!$A$4:$AB$7,18,FALSE))&lt;=2,VLOOKUP(C15,'Valeurs Règlement Campagne'!$A$4:$AB$7,18,FALSE),IF(ABS(G15-VLOOKUP(C15,'Valeurs Règlement Campagne'!$A$4:$AB$7,19,FALSE))&lt;=2,VLOOKUP(C15,'Valeurs Règlement Campagne'!$A$4:$AB$7,19,FALSE),"")))+2))&gt;(IF(VLOOKUP(C15,'Valeurs Règlement Campagne'!$A$4:$AB$7,17,FALSE)=IF(ABS(G15-VLOOKUP(C15,'Valeurs Règlement Campagne'!$A$4:$AB$7,17,FALSE))&lt;=2,VLOOKUP(C15,'Valeurs Règlement Campagne'!$A$4:$AB$7,17,FALSE),IF(ABS(G15-VLOOKUP(C15,'Valeurs Règlement Campagne'!$A$4:$AB$7,18,FALSE))&lt;=2,VLOOKUP(C15,'Valeurs Règlement Campagne'!$A$4:$AB$7,18,FALSE),IF(ABS(G15-VLOOKUP(C15,'Valeurs Règlement Campagne'!$A$4:$AB$7,19,FALSE))&lt;=2,VLOOKUP(C15,'Valeurs Règlement Campagne'!$A$4:$AB$7,19,FALSE),""))),1,0)+IF(VLOOKUP(C15,'Valeurs Règlement Campagne'!$A$4:$AB$7,18,FALSE)=IF(ABS(G15-VLOOKUP(C15,'Valeurs Règlement Campagne'!$A$4:$AB$7,17,FALSE))&lt;=2,VLOOKUP(C15,'Valeurs Règlement Campagne'!$A$4:$AB$7,17,FALSE),IF(ABS(G15-VLOOKUP(C15,'Valeurs Règlement Campagne'!$A$4:$AB$7,18,FALSE))&lt;=2,VLOOKUP(C15,'Valeurs Règlement Campagne'!$A$4:$AB$7,18,FALSE),IF(ABS(G15-VLOOKUP(C15,'Valeurs Règlement Campagne'!$A$4:$AB$7,19,FALSE))&lt;=2,VLOOKUP(C15,'Valeurs Règlement Campagne'!$A$4:$AB$7,19,FALSE),""))),1,0)+IF(VLOOKUP(C15,'Valeurs Règlement Campagne'!$A$4:$AB$7,19,FALSE)=IF(ABS(G15-VLOOKUP(C15,'Valeurs Règlement Campagne'!$A$4:$AB$7,17,FALSE))&lt;=2,VLOOKUP(C15,'Valeurs Règlement Campagne'!$A$4:$AB$7,17,FALSE),IF(ABS(G15-VLOOKUP(C15,'Valeurs Règlement Campagne'!$A$4:$AB$7,18,FALSE))&lt;=2,VLOOKUP(C15,'Valeurs Règlement Campagne'!$A$4:$AB$7,18,FALSE),IF(ABS(G15-VLOOKUP(C15,'Valeurs Règlement Campagne'!$A$4:$AB$7,19,FALSE))&lt;=2,VLOOKUP(C15,'Valeurs Règlement Campagne'!$A$4:$AB$7,19,FALSE),""))),1,0)),"Doublon",TRUE)),IF(IF(G15=VLOOKUP(C15,'Valeurs Règlement Campagne'!$A$4:$AB$7,17,FALSE),VLOOKUP(C15,'Valeurs Règlement Campagne'!$A$4:$AB$7,17,FALSE),IF(G15=VLOOKUP(C15,'Valeurs Règlement Campagne'!$A$4:$AB$7,18,FALSE),VLOOKUP(C15,'Valeurs Règlement Campagne'!$A$4:$AB$7,18,FALSE),IF(G15=VLOOKUP(C15,'Valeurs Règlement Campagne'!$A$4:$AB$7,19,FALSE),VLOOKUP(C15,'Valeurs Règlement Campagne'!$A$4:$AB$7,19,FALSE),"")))="",FALSE,IF(COUNTIFS($C$6:C15,C15,$E$6:E15,"Connues",$G$6:G15,IF(G15=VLOOKUP(C15,'Valeurs Règlement Campagne'!$A$4:$AB$7,17,FALSE),VLOOKUP(C15,'Valeurs Règlement Campagne'!$A$4:$AB$7,17,FALSE),IF(G15=VLOOKUP(C15,'Valeurs Règlement Campagne'!$A$4:$AB$7,18,FALSE),VLOOKUP(C15,'Valeurs Règlement Campagne'!$A$4:$AB$7,18,FALSE),IF(G15=VLOOKUP(C15,'Valeurs Règlement Campagne'!$A$4:$AB$7,19,FALSE),VLOOKUP(C15,'Valeurs Règlement Campagne'!$A$4:$AB$7,19,FALSE),""))))&gt;(IF(VLOOKUP(C15,'Valeurs Règlement Campagne'!$A$4:$AB$7,17,FALSE)=IF(G15=VLOOKUP(C15,'Valeurs Règlement Campagne'!$A$4:$AB$7,17,FALSE),VLOOKUP(C15,'Valeurs Règlement Campagne'!$A$4:$AB$7,17,FALSE),IF(G15=VLOOKUP(C15,'Valeurs Règlement Campagne'!$A$4:$AB$7,18,FALSE),VLOOKUP(C15,'Valeurs Règlement Campagne'!$A$4:$AB$7,18,FALSE),IF(G15=VLOOKUP(C15,'Valeurs Règlement Campagne'!$A$4:$AB$7,19,FALSE),VLOOKUP(C15,'Valeurs Règlement Campagne'!$A$4:$AB$7,19,FALSE),""))),1,0)+IF(VLOOKUP(C15,'Valeurs Règlement Campagne'!$A$4:$AB$7,18,FALSE)=IF(G15=VLOOKUP(C15,'Valeurs Règlement Campagne'!$A$4:$AB$7,17,FALSE),VLOOKUP(C15,'Valeurs Règlement Campagne'!$A$4:$AB$7,17,FALSE),IF(G15=VLOOKUP(C15,'Valeurs Règlement Campagne'!$A$4:$AB$7,18,FALSE),VLOOKUP(C15,'Valeurs Règlement Campagne'!$A$4:$AB$7,18,FALSE),IF(G15=VLOOKUP(C15,'Valeurs Règlement Campagne'!$A$4:$AB$7,19,FALSE),VLOOKUP(C15,'Valeurs Règlement Campagne'!$A$4:$AB$7,19,FALSE),""))),1,0)+IF(VLOOKUP(C15,'Valeurs Règlement Campagne'!$A$4:$AB$7,19,FALSE)=IF(G15=VLOOKUP(C15,'Valeurs Règlement Campagne'!$A$4:$AB$7,17,FALSE),VLOOKUP(C15,'Valeurs Règlement Campagne'!$A$4:$AB$7,17,FALSE),IF(G15=VLOOKUP(C15,'Valeurs Règlement Campagne'!$A$4:$AB$7,18,FALSE),VLOOKUP(C15,'Valeurs Règlement Campagne'!$A$4:$AB$7,18,FALSE),IF(G15=VLOOKUP(C15,'Valeurs Règlement Campagne'!$A$4:$AB$7,19,FALSE),VLOOKUP(C15,'Valeurs Règlement Campagne'!$A$4:$AB$7,19,FALSE),""))),1,0)),"Doublon",TRUE)))," "))))," ")</f>
        <v xml:space="preserve"> </v>
      </c>
      <c r="W15" s="49" t="str" cm="1">
        <f t="array" ref="W15">IFERROR(IF(OR(C15="",C15=" ")," ",IF(NOT(ISNUMBER(H15))," ",IF(E15="Inconnues",AND(H15&gt;=P15,H15&lt;=Q15),IF(E15="Connues",IF('Valeurs Règlement Campagne'!$L$14="OUI",IF(IF(ABS(H15-VLOOKUP(C15,'Valeurs Règlement Campagne'!$A$4:$AB$7,20,FALSE))&lt;=2,VLOOKUP(C15,'Valeurs Règlement Campagne'!$A$4:$AB$7,20,FALSE),IF(ABS(H15-VLOOKUP(C15,'Valeurs Règlement Campagne'!$A$4:$AB$7,21,FALSE))&lt;=2,VLOOKUP(C15,'Valeurs Règlement Campagne'!$A$4:$AB$7,21,FALSE),IF(ABS(H15-VLOOKUP(C15,'Valeurs Règlement Campagne'!$A$4:$AB$7,22,FALSE))&lt;=2,VLOOKUP(C15,'Valeurs Règlement Campagne'!$A$4:$AB$7,22,FALSE),"")))="",FALSE,IF(COUNTIFS($C$6:C15,C15,$E$6:E15,"Connues",$H$6:H15,"&gt;="&amp;(IF(ABS(H15-VLOOKUP(C15,'Valeurs Règlement Campagne'!$A$4:$AB$7,20,FALSE))&lt;=2,VLOOKUP(C15,'Valeurs Règlement Campagne'!$A$4:$AB$7,20,FALSE),IF(ABS(H15-VLOOKUP(C15,'Valeurs Règlement Campagne'!$A$4:$AB$7,21,FALSE))&lt;=2,VLOOKUP(C15,'Valeurs Règlement Campagne'!$A$4:$AB$7,21,FALSE),IF(ABS(H15-VLOOKUP(C15,'Valeurs Règlement Campagne'!$A$4:$AB$7,22,FALSE))&lt;=2,VLOOKUP(C15,'Valeurs Règlement Campagne'!$A$4:$AB$7,22,FALSE),"")))-2),$H$6:H15,"&lt;="&amp;(IF(ABS(H15-VLOOKUP(C15,'Valeurs Règlement Campagne'!$A$4:$AB$7,20,FALSE))&lt;=2,VLOOKUP(C15,'Valeurs Règlement Campagne'!$A$4:$AB$7,20,FALSE),IF(ABS(H15-VLOOKUP(C15,'Valeurs Règlement Campagne'!$A$4:$AB$7,21,FALSE))&lt;=2,VLOOKUP(C15,'Valeurs Règlement Campagne'!$A$4:$AB$7,21,FALSE),IF(ABS(H15-VLOOKUP(C15,'Valeurs Règlement Campagne'!$A$4:$AB$7,22,FALSE))&lt;=2,VLOOKUP(C15,'Valeurs Règlement Campagne'!$A$4:$AB$7,22,FALSE),"")))+2))&gt;(IF(VLOOKUP(C15,'Valeurs Règlement Campagne'!$A$4:$AB$7,20,FALSE)=IF(ABS(H15-VLOOKUP(C15,'Valeurs Règlement Campagne'!$A$4:$AB$7,20,FALSE))&lt;=2,VLOOKUP(C15,'Valeurs Règlement Campagne'!$A$4:$AB$7,20,FALSE),IF(ABS(H15-VLOOKUP(C15,'Valeurs Règlement Campagne'!$A$4:$AB$7,21,FALSE))&lt;=2,VLOOKUP(C15,'Valeurs Règlement Campagne'!$A$4:$AB$7,21,FALSE),IF(ABS(H15-VLOOKUP(C15,'Valeurs Règlement Campagne'!$A$4:$AB$7,22,FALSE))&lt;=2,VLOOKUP(C15,'Valeurs Règlement Campagne'!$A$4:$AB$7,22,FALSE),""))),1,0)+IF(VLOOKUP(C15,'Valeurs Règlement Campagne'!$A$4:$AB$7,21,FALSE)=IF(ABS(H15-VLOOKUP(C15,'Valeurs Règlement Campagne'!$A$4:$AB$7,20,FALSE))&lt;=2,VLOOKUP(C15,'Valeurs Règlement Campagne'!$A$4:$AB$7,20,FALSE),IF(ABS(H15-VLOOKUP(C15,'Valeurs Règlement Campagne'!$A$4:$AB$7,21,FALSE))&lt;=2,VLOOKUP(C15,'Valeurs Règlement Campagne'!$A$4:$AB$7,21,FALSE),IF(ABS(H15-VLOOKUP(C15,'Valeurs Règlement Campagne'!$A$4:$AB$7,22,FALSE))&lt;=2,VLOOKUP(C15,'Valeurs Règlement Campagne'!$A$4:$AB$7,22,FALSE),""))),1,0)+IF(VLOOKUP(C15,'Valeurs Règlement Campagne'!$A$4:$AB$7,22,FALSE)=IF(ABS(H15-VLOOKUP(C15,'Valeurs Règlement Campagne'!$A$4:$AB$7,20,FALSE))&lt;=2,VLOOKUP(C15,'Valeurs Règlement Campagne'!$A$4:$AB$7,20,FALSE),IF(ABS(H15-VLOOKUP(C15,'Valeurs Règlement Campagne'!$A$4:$AB$7,21,FALSE))&lt;=2,VLOOKUP(C15,'Valeurs Règlement Campagne'!$A$4:$AB$7,21,FALSE),IF(ABS(H15-VLOOKUP(C15,'Valeurs Règlement Campagne'!$A$4:$AB$7,22,FALSE))&lt;=2,VLOOKUP(C15,'Valeurs Règlement Campagne'!$A$4:$AB$7,22,FALSE),""))),1,0)),"Doublon",TRUE)),IF(IF(H15=VLOOKUP(C15,'Valeurs Règlement Campagne'!$A$4:$AB$7,20,FALSE),VLOOKUP(C15,'Valeurs Règlement Campagne'!$A$4:$AB$7,20,FALSE),IF(H15=VLOOKUP(C15,'Valeurs Règlement Campagne'!$A$4:$AB$7,21,FALSE),VLOOKUP(C15,'Valeurs Règlement Campagne'!$A$4:$AB$7,21,FALSE),IF(H15=VLOOKUP(C15,'Valeurs Règlement Campagne'!$A$4:$AB$7,22,FALSE),VLOOKUP(C15,'Valeurs Règlement Campagne'!$A$4:$AB$7,22,FALSE),"")))="",FALSE,IF(COUNTIFS($C$6:C15,C15,$E$6:E15,"Connues",$H$6:H15,IF(H15=VLOOKUP(C15,'Valeurs Règlement Campagne'!$A$4:$AB$7,20,FALSE),VLOOKUP(C15,'Valeurs Règlement Campagne'!$A$4:$AB$7,20,FALSE),IF(H15=VLOOKUP(C15,'Valeurs Règlement Campagne'!$A$4:$AB$7,21,FALSE),VLOOKUP(C15,'Valeurs Règlement Campagne'!$A$4:$AB$7,21,FALSE),IF(H15=VLOOKUP(C15,'Valeurs Règlement Campagne'!$A$4:$AB$7,22,FALSE),VLOOKUP(C15,'Valeurs Règlement Campagne'!$A$4:$AB$7,22,FALSE),""))))&gt;(IF(VLOOKUP(C15,'Valeurs Règlement Campagne'!$A$4:$AB$7,20,FALSE)=IF(H15=VLOOKUP(C15,'Valeurs Règlement Campagne'!$A$4:$AB$7,20,FALSE),VLOOKUP(C15,'Valeurs Règlement Campagne'!$A$4:$AB$7,20,FALSE),IF(H15=VLOOKUP(C15,'Valeurs Règlement Campagne'!$A$4:$AB$7,21,FALSE),VLOOKUP(C15,'Valeurs Règlement Campagne'!$A$4:$AB$7,21,FALSE),IF(H15=VLOOKUP(C15,'Valeurs Règlement Campagne'!$A$4:$AB$7,22,FALSE),VLOOKUP(C15,'Valeurs Règlement Campagne'!$A$4:$AB$7,22,FALSE),""))),1,0)+IF(VLOOKUP(C15,'Valeurs Règlement Campagne'!$A$4:$AB$7,21,FALSE)=IF(H15=VLOOKUP(C15,'Valeurs Règlement Campagne'!$A$4:$AB$7,20,FALSE),VLOOKUP(C15,'Valeurs Règlement Campagne'!$A$4:$AB$7,20,FALSE),IF(H15=VLOOKUP(C15,'Valeurs Règlement Campagne'!$A$4:$AB$7,21,FALSE),VLOOKUP(C15,'Valeurs Règlement Campagne'!$A$4:$AB$7,21,FALSE),IF(H15=VLOOKUP(C15,'Valeurs Règlement Campagne'!$A$4:$AB$7,22,FALSE),VLOOKUP(C15,'Valeurs Règlement Campagne'!$A$4:$AB$7,22,FALSE),""))),1,0)+IF(VLOOKUP(C15,'Valeurs Règlement Campagne'!$A$4:$AB$7,22,FALSE)=IF(H15=VLOOKUP(C15,'Valeurs Règlement Campagne'!$A$4:$AB$7,20,FALSE),VLOOKUP(C15,'Valeurs Règlement Campagne'!$A$4:$AB$7,20,FALSE),IF(H15=VLOOKUP(C15,'Valeurs Règlement Campagne'!$A$4:$AB$7,21,FALSE),VLOOKUP(C15,'Valeurs Règlement Campagne'!$A$4:$AB$7,21,FALSE),IF(H15=VLOOKUP(C15,'Valeurs Règlement Campagne'!$A$4:$AB$7,22,FALSE),VLOOKUP(C15,'Valeurs Règlement Campagne'!$A$4:$AB$7,22,FALSE),""))),1,0)),"Doublon",TRUE)))," "))))," ")</f>
        <v xml:space="preserve"> </v>
      </c>
      <c r="X15" s="49" t="str" cm="1">
        <f t="array" ref="X15">IFERROR(IF(OR(C15="",C15=" ")," ",IF(NOT(ISNUMBER(I15))," ",IF(E15="Inconnues",AND(I15&gt;=P15,I15&lt;=R15),IF(E15="Connues",IF('Valeurs Règlement Campagne'!$L$14="OUI",IF(IF(ABS(I15-VLOOKUP(C15,'Valeurs Règlement Campagne'!$A$4:$AB$7,23,FALSE))&lt;=2,VLOOKUP(C15,'Valeurs Règlement Campagne'!$A$4:$AB$7,23,FALSE),IF(ABS(I15-VLOOKUP(C15,'Valeurs Règlement Campagne'!$A$4:$AB$7,24,FALSE))&lt;=2,VLOOKUP(C15,'Valeurs Règlement Campagne'!$A$4:$AB$7,24,FALSE),IF(ABS(I15-VLOOKUP(C15,'Valeurs Règlement Campagne'!$A$4:$AB$7,25,FALSE))&lt;=2,VLOOKUP(C15,'Valeurs Règlement Campagne'!$A$4:$AB$7,25,FALSE),"")))="",FALSE,IF(COUNTIFS($C$6:C15,C15,$E$6:E15,"Connues",$I$6:I15,"&gt;="&amp;(IF(ABS(I15-VLOOKUP(C15,'Valeurs Règlement Campagne'!$A$4:$AB$7,23,FALSE))&lt;=2,VLOOKUP(C15,'Valeurs Règlement Campagne'!$A$4:$AB$7,23,FALSE),IF(ABS(I15-VLOOKUP(C15,'Valeurs Règlement Campagne'!$A$4:$AB$7,24,FALSE))&lt;=2,VLOOKUP(C15,'Valeurs Règlement Campagne'!$A$4:$AB$7,24,FALSE),IF(ABS(I15-VLOOKUP(C15,'Valeurs Règlement Campagne'!$A$4:$AB$7,25,FALSE))&lt;=2,VLOOKUP(C15,'Valeurs Règlement Campagne'!$A$4:$AB$7,25,FALSE),"")))-2),$I$6:I15,"&lt;="&amp;(IF(ABS(I15-VLOOKUP(C15,'Valeurs Règlement Campagne'!$A$4:$AB$7,23,FALSE))&lt;=2,VLOOKUP(C15,'Valeurs Règlement Campagne'!$A$4:$AB$7,23,FALSE),IF(ABS(I15-VLOOKUP(C15,'Valeurs Règlement Campagne'!$A$4:$AB$7,24,FALSE))&lt;=2,VLOOKUP(C15,'Valeurs Règlement Campagne'!$A$4:$AB$7,24,FALSE),IF(ABS(I15-VLOOKUP(C15,'Valeurs Règlement Campagne'!$A$4:$AB$7,25,FALSE))&lt;=2,VLOOKUP(C15,'Valeurs Règlement Campagne'!$A$4:$AB$7,25,FALSE),"")))+2))&gt;(IF(VLOOKUP(C15,'Valeurs Règlement Campagne'!$A$4:$AB$7,23,FALSE)=IF(ABS(I15-VLOOKUP(C15,'Valeurs Règlement Campagne'!$A$4:$AB$7,23,FALSE))&lt;=2,VLOOKUP(C15,'Valeurs Règlement Campagne'!$A$4:$AB$7,23,FALSE),IF(ABS(I15-VLOOKUP(C15,'Valeurs Règlement Campagne'!$A$4:$AB$7,24,FALSE))&lt;=2,VLOOKUP(C15,'Valeurs Règlement Campagne'!$A$4:$AB$7,24,FALSE),IF(ABS(I15-VLOOKUP(C15,'Valeurs Règlement Campagne'!$A$4:$AB$7,25,FALSE))&lt;=2,VLOOKUP(C15,'Valeurs Règlement Campagne'!$A$4:$AB$7,25,FALSE),""))),1,0)+IF(VLOOKUP(C15,'Valeurs Règlement Campagne'!$A$4:$AB$7,24,FALSE)=IF(ABS(I15-VLOOKUP(C15,'Valeurs Règlement Campagne'!$A$4:$AB$7,23,FALSE))&lt;=2,VLOOKUP(C15,'Valeurs Règlement Campagne'!$A$4:$AB$7,23,FALSE),IF(ABS(I15-VLOOKUP(C15,'Valeurs Règlement Campagne'!$A$4:$AB$7,24,FALSE))&lt;=2,VLOOKUP(C15,'Valeurs Règlement Campagne'!$A$4:$AB$7,24,FALSE),IF(ABS(I15-VLOOKUP(C15,'Valeurs Règlement Campagne'!$A$4:$AB$7,25,FALSE))&lt;=2,VLOOKUP(C15,'Valeurs Règlement Campagne'!$A$4:$AB$7,25,FALSE),""))),1,0)+IF(VLOOKUP(C15,'Valeurs Règlement Campagne'!$A$4:$AB$7,25,FALSE)=IF(ABS(I15-VLOOKUP(C15,'Valeurs Règlement Campagne'!$A$4:$AB$7,23,FALSE))&lt;=2,VLOOKUP(C15,'Valeurs Règlement Campagne'!$A$4:$AB$7,23,FALSE),IF(ABS(I15-VLOOKUP(C15,'Valeurs Règlement Campagne'!$A$4:$AB$7,24,FALSE))&lt;=2,VLOOKUP(C15,'Valeurs Règlement Campagne'!$A$4:$AB$7,24,FALSE),IF(ABS(I15-VLOOKUP(C15,'Valeurs Règlement Campagne'!$A$4:$AB$7,25,FALSE))&lt;=2,VLOOKUP(C15,'Valeurs Règlement Campagne'!$A$4:$AB$7,25,FALSE),""))),1,0)),"Doublon",TRUE)),IF(IF(I15=VLOOKUP(C15,'Valeurs Règlement Campagne'!$A$4:$AB$7,23,FALSE),VLOOKUP(C15,'Valeurs Règlement Campagne'!$A$4:$AB$7,23,FALSE),IF(I15=VLOOKUP(C15,'Valeurs Règlement Campagne'!$A$4:$AB$7,24,FALSE),VLOOKUP(C15,'Valeurs Règlement Campagne'!$A$4:$AB$7,24,FALSE),IF(I15=VLOOKUP(C15,'Valeurs Règlement Campagne'!$A$4:$AB$7,25,FALSE),VLOOKUP(C15,'Valeurs Règlement Campagne'!$A$4:$AB$7,25,FALSE),"")))="",FALSE,IF(COUNTIFS($C$6:C15,C15,$E$6:E15,"Connues",$I$6:I15,IF(I15=VLOOKUP(C15,'Valeurs Règlement Campagne'!$A$4:$AB$7,23,FALSE),VLOOKUP(C15,'Valeurs Règlement Campagne'!$A$4:$AB$7,23,FALSE),IF(I15=VLOOKUP(C15,'Valeurs Règlement Campagne'!$A$4:$AB$7,24,FALSE),VLOOKUP(C15,'Valeurs Règlement Campagne'!$A$4:$AB$7,24,FALSE),IF(I15=VLOOKUP(C15,'Valeurs Règlement Campagne'!$A$4:$AB$7,25,FALSE),VLOOKUP(C15,'Valeurs Règlement Campagne'!$A$4:$AB$7,25,FALSE),""))))&gt;(IF(VLOOKUP(C15,'Valeurs Règlement Campagne'!$A$4:$AB$7,23,FALSE)=IF(I15=VLOOKUP(C15,'Valeurs Règlement Campagne'!$A$4:$AB$7,23,FALSE),VLOOKUP(C15,'Valeurs Règlement Campagne'!$A$4:$AB$7,23,FALSE),IF(I15=VLOOKUP(C15,'Valeurs Règlement Campagne'!$A$4:$AB$7,24,FALSE),VLOOKUP(C15,'Valeurs Règlement Campagne'!$A$4:$AB$7,24,FALSE),IF(I15=VLOOKUP(C15,'Valeurs Règlement Campagne'!$A$4:$AB$7,25,FALSE),VLOOKUP(C15,'Valeurs Règlement Campagne'!$A$4:$AB$7,25,FALSE),""))),1,0)+IF(VLOOKUP(C15,'Valeurs Règlement Campagne'!$A$4:$AB$7,24,FALSE)=IF(I15=VLOOKUP(C15,'Valeurs Règlement Campagne'!$A$4:$AB$7,23,FALSE),VLOOKUP(C15,'Valeurs Règlement Campagne'!$A$4:$AB$7,23,FALSE),IF(I15=VLOOKUP(C15,'Valeurs Règlement Campagne'!$A$4:$AB$7,24,FALSE),VLOOKUP(C15,'Valeurs Règlement Campagne'!$A$4:$AB$7,24,FALSE),IF(I15=VLOOKUP(C15,'Valeurs Règlement Campagne'!$A$4:$AB$7,25,FALSE),VLOOKUP(C15,'Valeurs Règlement Campagne'!$A$4:$AB$7,25,FALSE),""))),1,0)+IF(VLOOKUP(C15,'Valeurs Règlement Campagne'!$A$4:$AB$7,25,FALSE)=IF(I15=VLOOKUP(C15,'Valeurs Règlement Campagne'!$A$4:$AB$7,23,FALSE),VLOOKUP(C15,'Valeurs Règlement Campagne'!$A$4:$AB$7,23,FALSE),IF(I15=VLOOKUP(C15,'Valeurs Règlement Campagne'!$A$4:$AB$7,24,FALSE),VLOOKUP(C15,'Valeurs Règlement Campagne'!$A$4:$AB$7,24,FALSE),IF(I15=VLOOKUP(C15,'Valeurs Règlement Campagne'!$A$4:$AB$7,25,FALSE),VLOOKUP(C15,'Valeurs Règlement Campagne'!$A$4:$AB$7,25,FALSE),""))),1,0)),"Doublon",TRUE)))," "))))," ")</f>
        <v xml:space="preserve"> </v>
      </c>
      <c r="Y15" s="142" t="str" cm="1">
        <f t="array" ref="Y15">IFERROR(IF(OR(C15="",C15=" ")," ",IF(NOT(ISNUMBER(J15))," ",IF(E15="Inconnues",AND(J15&gt;=S15,J15&lt;=T15),IF(E15="Connues",IF('Valeurs Règlement Campagne'!$L$14="OUI",IF(IF(ABS(J15-VLOOKUP(C15,'Valeurs Règlement Campagne'!$A$4:$AB$7,26,FALSE))&lt;=2,VLOOKUP(C15,'Valeurs Règlement Campagne'!$A$4:$AB$7,26,FALSE),IF(ABS(J15-VLOOKUP(C15,'Valeurs Règlement Campagne'!$A$4:$AB$7,27,FALSE))&lt;=2,VLOOKUP(C15,'Valeurs Règlement Campagne'!$A$4:$AB$7,27,FALSE),IF(ABS(J15-VLOOKUP(C15,'Valeurs Règlement Campagne'!$A$4:$AB$7,28,FALSE))&lt;=2,VLOOKUP(C15,'Valeurs Règlement Campagne'!$A$4:$AB$7,28,FALSE),"")))="",FALSE,IF(COUNTIFS($C$6:C15,C15,$E$6:E15,"Connues",$J$6:J15,"&gt;="&amp;(IF(ABS(J15-VLOOKUP(C15,'Valeurs Règlement Campagne'!$A$4:$AB$7,26,FALSE))&lt;=2,VLOOKUP(C15,'Valeurs Règlement Campagne'!$A$4:$AB$7,26,FALSE),IF(ABS(J15-VLOOKUP(C15,'Valeurs Règlement Campagne'!$A$4:$AB$7,27,FALSE))&lt;=2,VLOOKUP(C15,'Valeurs Règlement Campagne'!$A$4:$AB$7,27,FALSE),IF(ABS(J15-VLOOKUP(C15,'Valeurs Règlement Campagne'!$A$4:$AB$7,28,FALSE))&lt;=2,VLOOKUP(C15,'Valeurs Règlement Campagne'!$A$4:$AB$7,28,FALSE),"")))-2),$J$6:J15,"&lt;="&amp;(IF(ABS(J15-VLOOKUP(C15,'Valeurs Règlement Campagne'!$A$4:$AB$7,26,FALSE))&lt;=2,VLOOKUP(C15,'Valeurs Règlement Campagne'!$A$4:$AB$7,26,FALSE),IF(ABS(J15-VLOOKUP(C15,'Valeurs Règlement Campagne'!$A$4:$AB$7,27,FALSE))&lt;=2,VLOOKUP(C15,'Valeurs Règlement Campagne'!$A$4:$AB$7,27,FALSE),IF(ABS(J15-VLOOKUP(C15,'Valeurs Règlement Campagne'!$A$4:$AB$7,28,FALSE))&lt;=2,VLOOKUP(C15,'Valeurs Règlement Campagne'!$A$4:$AB$7,28,FALSE),"")))+2))&gt;(IF(VLOOKUP(C15,'Valeurs Règlement Campagne'!$A$4:$AB$7,26,FALSE)=IF(ABS(J15-VLOOKUP(C15,'Valeurs Règlement Campagne'!$A$4:$AB$7,26,FALSE))&lt;=2,VLOOKUP(C15,'Valeurs Règlement Campagne'!$A$4:$AB$7,26,FALSE),IF(ABS(J15-VLOOKUP(C15,'Valeurs Règlement Campagne'!$A$4:$AB$7,27,FALSE))&lt;=2,VLOOKUP(C15,'Valeurs Règlement Campagne'!$A$4:$AB$7,27,FALSE),IF(ABS(J15-VLOOKUP(C15,'Valeurs Règlement Campagne'!$A$4:$AB$7,28,FALSE))&lt;=2,VLOOKUP(C15,'Valeurs Règlement Campagne'!$A$4:$AB$7,28,FALSE),""))),1,0)+IF(VLOOKUP(C15,'Valeurs Règlement Campagne'!$A$4:$AB$7,27,FALSE)=IF(ABS(J15-VLOOKUP(C15,'Valeurs Règlement Campagne'!$A$4:$AB$7,26,FALSE))&lt;=2,VLOOKUP(C15,'Valeurs Règlement Campagne'!$A$4:$AB$7,26,FALSE),IF(ABS(J15-VLOOKUP(C15,'Valeurs Règlement Campagne'!$A$4:$AB$7,27,FALSE))&lt;=2,VLOOKUP(C15,'Valeurs Règlement Campagne'!$A$4:$AB$7,27,FALSE),IF(ABS(J15-VLOOKUP(C15,'Valeurs Règlement Campagne'!$A$4:$AB$7,28,FALSE))&lt;=2,VLOOKUP(C15,'Valeurs Règlement Campagne'!$A$4:$AB$7,28,FALSE),""))),1,0)+IF(VLOOKUP(C15,'Valeurs Règlement Campagne'!$A$4:$AB$7,28,FALSE)=IF(ABS(J15-VLOOKUP(C15,'Valeurs Règlement Campagne'!$A$4:$AB$7,26,FALSE))&lt;=2,VLOOKUP(C15,'Valeurs Règlement Campagne'!$A$4:$AB$7,26,FALSE),IF(ABS(J15-VLOOKUP(C15,'Valeurs Règlement Campagne'!$A$4:$AB$7,27,FALSE))&lt;=2,VLOOKUP(C15,'Valeurs Règlement Campagne'!$A$4:$AB$7,27,FALSE),IF(ABS(J15-VLOOKUP(C15,'Valeurs Règlement Campagne'!$A$4:$AB$7,28,FALSE))&lt;=2,VLOOKUP(C15,'Valeurs Règlement Campagne'!$A$4:$AB$7,28,FALSE),""))),1,0)),"Doublon",TRUE)),IF(IF(J15=VLOOKUP(C15,'Valeurs Règlement Campagne'!$A$4:$AB$7,26,FALSE),VLOOKUP(C15,'Valeurs Règlement Campagne'!$A$4:$AB$7,26,FALSE),IF(J15=VLOOKUP(C15,'Valeurs Règlement Campagne'!$A$4:$AB$7,27,FALSE),VLOOKUP(C15,'Valeurs Règlement Campagne'!$A$4:$AB$7,27,FALSE),IF(J15=VLOOKUP(C15,'Valeurs Règlement Campagne'!$A$4:$AB$7,28,FALSE),VLOOKUP(C15,'Valeurs Règlement Campagne'!$A$4:$AB$7,28,FALSE),"")))="",FALSE,IF(COUNTIFS($C$6:C15,C15,$E$6:E15,"Connues",$J$6:J15,IF(J15=VLOOKUP(C15,'Valeurs Règlement Campagne'!$A$4:$AB$7,26,FALSE),VLOOKUP(C15,'Valeurs Règlement Campagne'!$A$4:$AB$7,26,FALSE),IF(J15=VLOOKUP(C15,'Valeurs Règlement Campagne'!$A$4:$AB$7,27,FALSE),VLOOKUP(C15,'Valeurs Règlement Campagne'!$A$4:$AB$7,27,FALSE),IF(J15=VLOOKUP(C15,'Valeurs Règlement Campagne'!$A$4:$AB$7,28,FALSE),VLOOKUP(C15,'Valeurs Règlement Campagne'!$A$4:$AB$7,28,FALSE),""))))&gt;(IF(VLOOKUP(C15,'Valeurs Règlement Campagne'!$A$4:$AB$7,26,FALSE)=IF(J15=VLOOKUP(C15,'Valeurs Règlement Campagne'!$A$4:$AB$7,26,FALSE),VLOOKUP(C15,'Valeurs Règlement Campagne'!$A$4:$AB$7,26,FALSE),IF(J15=VLOOKUP(C15,'Valeurs Règlement Campagne'!$A$4:$AB$7,27,FALSE),VLOOKUP(C15,'Valeurs Règlement Campagne'!$A$4:$AB$7,27,FALSE),IF(J15=VLOOKUP(C15,'Valeurs Règlement Campagne'!$A$4:$AB$7,28,FALSE),VLOOKUP(C15,'Valeurs Règlement Campagne'!$A$4:$AB$7,28,FALSE),""))),1,0)+IF(VLOOKUP(C15,'Valeurs Règlement Campagne'!$A$4:$AB$7,27,FALSE)=IF(J15=VLOOKUP(C15,'Valeurs Règlement Campagne'!$A$4:$AB$7,26,FALSE),VLOOKUP(C15,'Valeurs Règlement Campagne'!$A$4:$AB$7,26,FALSE),IF(J15=VLOOKUP(C15,'Valeurs Règlement Campagne'!$A$4:$AB$7,27,FALSE),VLOOKUP(C15,'Valeurs Règlement Campagne'!$A$4:$AB$7,27,FALSE),IF(J15=VLOOKUP(C15,'Valeurs Règlement Campagne'!$A$4:$AB$7,28,FALSE),VLOOKUP(C15,'Valeurs Règlement Campagne'!$A$4:$AB$7,28,FALSE),""))),1,0)+IF(VLOOKUP(C15,'Valeurs Règlement Campagne'!$A$4:$AB$7,28,FALSE)=IF(J15=VLOOKUP(C15,'Valeurs Règlement Campagne'!$A$4:$AB$7,26,FALSE),VLOOKUP(C15,'Valeurs Règlement Campagne'!$A$4:$AB$7,26,FALSE),IF(J15=VLOOKUP(C15,'Valeurs Règlement Campagne'!$A$4:$AB$7,27,FALSE),VLOOKUP(C15,'Valeurs Règlement Campagne'!$A$4:$AB$7,27,FALSE),IF(J15=VLOOKUP(C15,'Valeurs Règlement Campagne'!$A$4:$AB$7,28,FALSE),VLOOKUP(C15,'Valeurs Règlement Campagne'!$A$4:$AB$7,28,FALSE),""))),1,0)),"Doublon",TRUE)))," "))))," ")</f>
        <v xml:space="preserve"> </v>
      </c>
      <c r="Z15" s="253" t="str">
        <f t="shared" si="3"/>
        <v xml:space="preserve"> </v>
      </c>
      <c r="AA15" s="254"/>
      <c r="AB15" s="254" t="str">
        <f t="shared" si="0"/>
        <v xml:space="preserve"> </v>
      </c>
      <c r="AC15" s="254"/>
      <c r="AD15" s="254" t="str">
        <f t="shared" si="1"/>
        <v xml:space="preserve"> </v>
      </c>
      <c r="AE15" s="254"/>
      <c r="AF15" s="254" t="str">
        <f t="shared" si="4"/>
        <v xml:space="preserve"> </v>
      </c>
      <c r="AG15" s="299"/>
      <c r="AH15" s="50" t="str">
        <f t="shared" si="2"/>
        <v/>
      </c>
      <c r="AI15" s="39">
        <f>IFERROR(IF(OR(C15="",C15=" ",NOT(ISNUMBER(F15))),0,IF(E15="Inconnues",IF(AND(F15&gt;=L15,F15&lt;=M15),0,1),IF(E15="Connues",IF('Valeurs Règlement Campagne'!$L$14="OUI",IF(IF(ABS(F15-VLOOKUP(C15,'Valeurs Règlement Campagne'!$A$4:$AB$7,14,FALSE))&lt;=2,VLOOKUP(C15,'Valeurs Règlement Campagne'!$A$4:$AB$7,14,FALSE),IF(ABS(F15-VLOOKUP(C15,'Valeurs Règlement Campagne'!$A$4:$AB$7,15,FALSE))&lt;=2,VLOOKUP(C15,'Valeurs Règlement Campagne'!$A$4:$AB$7,15,FALSE),IF(ABS(F15-VLOOKUP(C15,'Valeurs Règlement Campagne'!$A$4:$AB$7,16,FALSE))&lt;=2,VLOOKUP(C15,'Valeurs Règlement Campagne'!$A$4:$AB$7,16,FALSE),"")))="",1,IF(COUNTIFS($C$6:C15,C15,$E$6:E15,"Connues",$F$6:F15,"&gt;="&amp;(IF(ABS(F15-VLOOKUP(C15,'Valeurs Règlement Campagne'!$A$4:$AB$7,14,FALSE))&lt;=2,VLOOKUP(C15,'Valeurs Règlement Campagne'!$A$4:$AB$7,14,FALSE),IF(ABS(F15-VLOOKUP(C15,'Valeurs Règlement Campagne'!$A$4:$AB$7,15,FALSE))&lt;=2,VLOOKUP(C15,'Valeurs Règlement Campagne'!$A$4:$AB$7,15,FALSE),IF(ABS(F15-VLOOKUP(C15,'Valeurs Règlement Campagne'!$A$4:$AB$7,16,FALSE))&lt;=2,VLOOKUP(C15,'Valeurs Règlement Campagne'!$A$4:$AB$7,16,FALSE),"")))-2),$F$6:F15,"&lt;="&amp;(IF(ABS(F15-VLOOKUP(C15,'Valeurs Règlement Campagne'!$A$4:$AB$7,14,FALSE))&lt;=2,VLOOKUP(C15,'Valeurs Règlement Campagne'!$A$4:$AB$7,14,FALSE),IF(ABS(F15-VLOOKUP(C15,'Valeurs Règlement Campagne'!$A$4:$AB$7,15,FALSE))&lt;=2,VLOOKUP(C15,'Valeurs Règlement Campagne'!$A$4:$AB$7,15,FALSE),IF(ABS(F15-VLOOKUP(C15,'Valeurs Règlement Campagne'!$A$4:$AB$7,16,FALSE))&lt;=2,VLOOKUP(C15,'Valeurs Règlement Campagne'!$A$4:$AB$7,16,FALSE),"")))+2))&gt;(IF(VLOOKUP(C15,'Valeurs Règlement Campagne'!$A$4:$AB$7,14,FALSE)=IF(ABS(F15-VLOOKUP(C15,'Valeurs Règlement Campagne'!$A$4:$AB$7,14,FALSE))&lt;=2,VLOOKUP(C15,'Valeurs Règlement Campagne'!$A$4:$AB$7,14,FALSE),IF(ABS(F15-VLOOKUP(C15,'Valeurs Règlement Campagne'!$A$4:$AB$7,15,FALSE))&lt;=2,VLOOKUP(C15,'Valeurs Règlement Campagne'!$A$4:$AB$7,15,FALSE),IF(ABS(F15-VLOOKUP(C15,'Valeurs Règlement Campagne'!$A$4:$AB$7,16,FALSE))&lt;=2,VLOOKUP(C15,'Valeurs Règlement Campagne'!$A$4:$AB$7,16,FALSE),""))),1,0)+IF(VLOOKUP(C15,'Valeurs Règlement Campagne'!$A$4:$AB$7,15,FALSE)=IF(ABS(F15-VLOOKUP(C15,'Valeurs Règlement Campagne'!$A$4:$AB$7,14,FALSE))&lt;=2,VLOOKUP(C15,'Valeurs Règlement Campagne'!$A$4:$AB$7,14,FALSE),IF(ABS(F15-VLOOKUP(C15,'Valeurs Règlement Campagne'!$A$4:$AB$7,15,FALSE))&lt;=2,VLOOKUP(C15,'Valeurs Règlement Campagne'!$A$4:$AB$7,15,FALSE),IF(ABS(F15-VLOOKUP(C15,'Valeurs Règlement Campagne'!$A$4:$AB$7,16,FALSE))&lt;=2,VLOOKUP(C15,'Valeurs Règlement Campagne'!$A$4:$AB$7,16,FALSE),""))),1,0)+IF(VLOOKUP(C15,'Valeurs Règlement Campagne'!$A$4:$AB$7,16,FALSE)=IF(ABS(F15-VLOOKUP(C15,'Valeurs Règlement Campagne'!$A$4:$AB$7,14,FALSE))&lt;=2,VLOOKUP(C15,'Valeurs Règlement Campagne'!$A$4:$AB$7,14,FALSE),IF(ABS(F15-VLOOKUP(C15,'Valeurs Règlement Campagne'!$A$4:$AB$7,15,FALSE))&lt;=2,VLOOKUP(C15,'Valeurs Règlement Campagne'!$A$4:$AB$7,15,FALSE),IF(ABS(F15-VLOOKUP(C15,'Valeurs Règlement Campagne'!$A$4:$AB$7,16,FALSE))&lt;=2,VLOOKUP(C15,'Valeurs Règlement Campagne'!$A$4:$AB$7,16,FALSE),""))),1,0)),1,0)),IF(IF(F15=VLOOKUP(C15,'Valeurs Règlement Campagne'!$A$4:$AB$7,14,FALSE),VLOOKUP(C15,'Valeurs Règlement Campagne'!$A$4:$AB$7,14,FALSE),IF(F15=VLOOKUP(C15,'Valeurs Règlement Campagne'!$A$4:$AB$7,15,FALSE),VLOOKUP(C15,'Valeurs Règlement Campagne'!$A$4:$AB$7,15,FALSE),IF(F15=VLOOKUP(C15,'Valeurs Règlement Campagne'!$A$4:$AB$7,16,FALSE),VLOOKUP(C15,'Valeurs Règlement Campagne'!$A$4:$AB$7,16,FALSE),"")))="",1,IF(COUNTIFS($C$6:C15,C15,$E$6:E15,"Connues",$F$6:F15,IF(F15=VLOOKUP(C15,'Valeurs Règlement Campagne'!$A$4:$AB$7,14,FALSE),VLOOKUP(C15,'Valeurs Règlement Campagne'!$A$4:$AB$7,14,FALSE),IF(F15=VLOOKUP(C15,'Valeurs Règlement Campagne'!$A$4:$AB$7,15,FALSE),VLOOKUP(C15,'Valeurs Règlement Campagne'!$A$4:$AB$7,15,FALSE),IF(F15=VLOOKUP(C15,'Valeurs Règlement Campagne'!$A$4:$AB$7,16,FALSE),VLOOKUP(C15,'Valeurs Règlement Campagne'!$A$4:$AB$7,16,FALSE),""))))&gt;(IF(VLOOKUP(C15,'Valeurs Règlement Campagne'!$A$4:$AB$7,14,FALSE)=IF(F15=VLOOKUP(C15,'Valeurs Règlement Campagne'!$A$4:$AB$7,14,FALSE),VLOOKUP(C15,'Valeurs Règlement Campagne'!$A$4:$AB$7,14,FALSE),IF(F15=VLOOKUP(C15,'Valeurs Règlement Campagne'!$A$4:$AB$7,15,FALSE),VLOOKUP(C15,'Valeurs Règlement Campagne'!$A$4:$AB$7,15,FALSE),IF(F15=VLOOKUP(C15,'Valeurs Règlement Campagne'!$A$4:$AB$7,16,FALSE),VLOOKUP(C15,'Valeurs Règlement Campagne'!$A$4:$AB$7,16,FALSE),""))),1,0)+IF(VLOOKUP(C15,'Valeurs Règlement Campagne'!$A$4:$AB$7,15,FALSE)=IF(F15=VLOOKUP(C15,'Valeurs Règlement Campagne'!$A$4:$AB$7,14,FALSE),VLOOKUP(C15,'Valeurs Règlement Campagne'!$A$4:$AB$7,14,FALSE),IF(F15=VLOOKUP(C15,'Valeurs Règlement Campagne'!$A$4:$AB$7,15,FALSE),VLOOKUP(C15,'Valeurs Règlement Campagne'!$A$4:$AB$7,15,FALSE),IF(F15=VLOOKUP(C15,'Valeurs Règlement Campagne'!$A$4:$AB$7,16,FALSE),VLOOKUP(C15,'Valeurs Règlement Campagne'!$A$4:$AB$7,16,FALSE),""))),1,0)+IF(VLOOKUP(C15,'Valeurs Règlement Campagne'!$A$4:$AB$7,16,FALSE)=IF(F15=VLOOKUP(C15,'Valeurs Règlement Campagne'!$A$4:$AB$7,14,FALSE),VLOOKUP(C15,'Valeurs Règlement Campagne'!$A$4:$AB$7,14,FALSE),IF(F15=VLOOKUP(C15,'Valeurs Règlement Campagne'!$A$4:$AB$7,15,FALSE),VLOOKUP(C15,'Valeurs Règlement Campagne'!$A$4:$AB$7,15,FALSE),IF(F15=VLOOKUP(C15,'Valeurs Règlement Campagne'!$A$4:$AB$7,16,FALSE),VLOOKUP(C15,'Valeurs Règlement Campagne'!$A$4:$AB$7,16,FALSE),""))),1,0)),1,0))),0))),0)</f>
        <v>0</v>
      </c>
      <c r="AJ15" s="39">
        <f>IFERROR(IF(OR(C15="",C15=" ",NOT(ISNUMBER(G15))),0,IF(E15="Inconnues",IF(AND(G15&gt;=N15,G15&lt;=O15),0,1),IF(E15="Connues",IF('Valeurs Règlement Campagne'!$L$14="OUI",IF(IF(ABS(G15-VLOOKUP(C15,'Valeurs Règlement Campagne'!$A$4:$AB$7,17,FALSE))&lt;=2,VLOOKUP(C15,'Valeurs Règlement Campagne'!$A$4:$AB$7,17,FALSE),IF(ABS(G15-VLOOKUP(C15,'Valeurs Règlement Campagne'!$A$4:$AB$7,18,FALSE))&lt;=2,VLOOKUP(C15,'Valeurs Règlement Campagne'!$A$4:$AB$7,18,FALSE),IF(ABS(G15-VLOOKUP(C15,'Valeurs Règlement Campagne'!$A$4:$AB$7,19,FALSE))&lt;=2,VLOOKUP(C15,'Valeurs Règlement Campagne'!$A$4:$AB$7,19,FALSE),"")))="",1,IF(COUNTIFS($C$6:C15,C15,$E$6:E15,"Connues",$G$6:G15,"&gt;="&amp;(IF(ABS(G15-VLOOKUP(C15,'Valeurs Règlement Campagne'!$A$4:$AB$7,17,FALSE))&lt;=2,VLOOKUP(C15,'Valeurs Règlement Campagne'!$A$4:$AB$7,17,FALSE),IF(ABS(G15-VLOOKUP(C15,'Valeurs Règlement Campagne'!$A$4:$AB$7,18,FALSE))&lt;=2,VLOOKUP(C15,'Valeurs Règlement Campagne'!$A$4:$AB$7,18,FALSE),IF(ABS(G15-VLOOKUP(C15,'Valeurs Règlement Campagne'!$A$4:$AB$7,19,FALSE))&lt;=2,VLOOKUP(C15,'Valeurs Règlement Campagne'!$A$4:$AB$7,19,FALSE),"")))-2),$G$6:G15,"&lt;="&amp;(IF(ABS(G15-VLOOKUP(C15,'Valeurs Règlement Campagne'!$A$4:$AB$7,17,FALSE))&lt;=2,VLOOKUP(C15,'Valeurs Règlement Campagne'!$A$4:$AB$7,17,FALSE),IF(ABS(G15-VLOOKUP(C15,'Valeurs Règlement Campagne'!$A$4:$AB$7,18,FALSE))&lt;=2,VLOOKUP(C15,'Valeurs Règlement Campagne'!$A$4:$AB$7,18,FALSE),IF(ABS(G15-VLOOKUP(C15,'Valeurs Règlement Campagne'!$A$4:$AB$7,19,FALSE))&lt;=2,VLOOKUP(C15,'Valeurs Règlement Campagne'!$A$4:$AB$7,19,FALSE),"")))+2))&gt;(IF(VLOOKUP(C15,'Valeurs Règlement Campagne'!$A$4:$AB$7,17,FALSE)=IF(ABS(G15-VLOOKUP(C15,'Valeurs Règlement Campagne'!$A$4:$AB$7,17,FALSE))&lt;=2,VLOOKUP(C15,'Valeurs Règlement Campagne'!$A$4:$AB$7,17,FALSE),IF(ABS(G15-VLOOKUP(C15,'Valeurs Règlement Campagne'!$A$4:$AB$7,18,FALSE))&lt;=2,VLOOKUP(C15,'Valeurs Règlement Campagne'!$A$4:$AB$7,18,FALSE),IF(ABS(G15-VLOOKUP(C15,'Valeurs Règlement Campagne'!$A$4:$AB$7,19,FALSE))&lt;=2,VLOOKUP(C15,'Valeurs Règlement Campagne'!$A$4:$AB$7,19,FALSE),""))),1,0)+IF(VLOOKUP(C15,'Valeurs Règlement Campagne'!$A$4:$AB$7,18,FALSE)=IF(ABS(G15-VLOOKUP(C15,'Valeurs Règlement Campagne'!$A$4:$AB$7,17,FALSE))&lt;=2,VLOOKUP(C15,'Valeurs Règlement Campagne'!$A$4:$AB$7,17,FALSE),IF(ABS(G15-VLOOKUP(C15,'Valeurs Règlement Campagne'!$A$4:$AB$7,18,FALSE))&lt;=2,VLOOKUP(C15,'Valeurs Règlement Campagne'!$A$4:$AB$7,18,FALSE),IF(ABS(G15-VLOOKUP(C15,'Valeurs Règlement Campagne'!$A$4:$AB$7,19,FALSE))&lt;=2,VLOOKUP(C15,'Valeurs Règlement Campagne'!$A$4:$AB$7,19,FALSE),""))),1,0)+IF(VLOOKUP(C15,'Valeurs Règlement Campagne'!$A$4:$AB$7,19,FALSE)=IF(ABS(G15-VLOOKUP(C15,'Valeurs Règlement Campagne'!$A$4:$AB$7,17,FALSE))&lt;=2,VLOOKUP(C15,'Valeurs Règlement Campagne'!$A$4:$AB$7,17,FALSE),IF(ABS(G15-VLOOKUP(C15,'Valeurs Règlement Campagne'!$A$4:$AB$7,18,FALSE))&lt;=2,VLOOKUP(C15,'Valeurs Règlement Campagne'!$A$4:$AB$7,18,FALSE),IF(ABS(G15-VLOOKUP(C15,'Valeurs Règlement Campagne'!$A$4:$AB$7,19,FALSE))&lt;=2,VLOOKUP(C15,'Valeurs Règlement Campagne'!$A$4:$AB$7,19,FALSE),""))),1,0)),1,0)),IF(IF(G15=VLOOKUP(C15,'Valeurs Règlement Campagne'!$A$4:$AB$7,17,FALSE),VLOOKUP(C15,'Valeurs Règlement Campagne'!$A$4:$AB$7,17,FALSE),IF(G15=VLOOKUP(C15,'Valeurs Règlement Campagne'!$A$4:$AB$7,18,FALSE),VLOOKUP(C15,'Valeurs Règlement Campagne'!$A$4:$AB$7,18,FALSE),IF(G15=VLOOKUP(C15,'Valeurs Règlement Campagne'!$A$4:$AB$7,19,FALSE),VLOOKUP(C15,'Valeurs Règlement Campagne'!$A$4:$AB$7,19,FALSE),"")))="",1,IF(COUNTIFS($C$6:C15,C15,$E$6:E15,"Connues",$G$6:G15,IF(G15=VLOOKUP(C15,'Valeurs Règlement Campagne'!$A$4:$AB$7,17,FALSE),VLOOKUP(C15,'Valeurs Règlement Campagne'!$A$4:$AB$7,17,FALSE),IF(G15=VLOOKUP(C15,'Valeurs Règlement Campagne'!$A$4:$AB$7,18,FALSE),VLOOKUP(C15,'Valeurs Règlement Campagne'!$A$4:$AB$7,18,FALSE),IF(G15=VLOOKUP(C15,'Valeurs Règlement Campagne'!$A$4:$AB$7,19,FALSE),VLOOKUP(C15,'Valeurs Règlement Campagne'!$A$4:$AB$7,19,FALSE),""))))&gt;(IF(VLOOKUP(C15,'Valeurs Règlement Campagne'!$A$4:$AB$7,17,FALSE)=IF(G15=VLOOKUP(C15,'Valeurs Règlement Campagne'!$A$4:$AB$7,17,FALSE),VLOOKUP(C15,'Valeurs Règlement Campagne'!$A$4:$AB$7,17,FALSE),IF(G15=VLOOKUP(C15,'Valeurs Règlement Campagne'!$A$4:$AB$7,18,FALSE),VLOOKUP(C15,'Valeurs Règlement Campagne'!$A$4:$AB$7,18,FALSE),IF(G15=VLOOKUP(C15,'Valeurs Règlement Campagne'!$A$4:$AB$7,19,FALSE),VLOOKUP(C15,'Valeurs Règlement Campagne'!$A$4:$AB$7,19,FALSE),""))),1,0)+IF(VLOOKUP(C15,'Valeurs Règlement Campagne'!$A$4:$AB$7,18,FALSE)=IF(G15=VLOOKUP(C15,'Valeurs Règlement Campagne'!$A$4:$AB$7,17,FALSE),VLOOKUP(C15,'Valeurs Règlement Campagne'!$A$4:$AB$7,17,FALSE),IF(G15=VLOOKUP(C15,'Valeurs Règlement Campagne'!$A$4:$AB$7,18,FALSE),VLOOKUP(C15,'Valeurs Règlement Campagne'!$A$4:$AB$7,18,FALSE),IF(G15=VLOOKUP(C15,'Valeurs Règlement Campagne'!$A$4:$AB$7,19,FALSE),VLOOKUP(C15,'Valeurs Règlement Campagne'!$A$4:$AB$7,19,FALSE),""))),1,0)+IF(VLOOKUP(C15,'Valeurs Règlement Campagne'!$A$4:$AB$7,19,FALSE)=IF(G15=VLOOKUP(C15,'Valeurs Règlement Campagne'!$A$4:$AB$7,17,FALSE),VLOOKUP(C15,'Valeurs Règlement Campagne'!$A$4:$AB$7,17,FALSE),IF(G15=VLOOKUP(C15,'Valeurs Règlement Campagne'!$A$4:$AB$7,18,FALSE),VLOOKUP(C15,'Valeurs Règlement Campagne'!$A$4:$AB$7,18,FALSE),IF(G15=VLOOKUP(C15,'Valeurs Règlement Campagne'!$A$4:$AB$7,19,FALSE),VLOOKUP(C15,'Valeurs Règlement Campagne'!$A$4:$AB$7,19,FALSE),""))),1,0)),1,0))),0))),0)</f>
        <v>0</v>
      </c>
      <c r="AK15" s="39">
        <f>IFERROR(IF(OR(C15="",C15=" ",NOT(ISNUMBER(H15))),0,IF(E15="Inconnues",IF(AND(H15&gt;=P15,H15&lt;=Q15),0,1),IF(E15="Connues",IF('Valeurs Règlement Campagne'!$L$14="OUI",IF(IF(ABS(H15-VLOOKUP(C15,'Valeurs Règlement Campagne'!$A$4:$AB$7,20,FALSE))&lt;=2,VLOOKUP(C15,'Valeurs Règlement Campagne'!$A$4:$AB$7,20,FALSE),IF(ABS(H15-VLOOKUP(C15,'Valeurs Règlement Campagne'!$A$4:$AB$7,21,FALSE))&lt;=2,VLOOKUP(C15,'Valeurs Règlement Campagne'!$A$4:$AB$7,21,FALSE),IF(ABS(H15-VLOOKUP(C15,'Valeurs Règlement Campagne'!$A$4:$AB$7,22,FALSE))&lt;=2,VLOOKUP(C15,'Valeurs Règlement Campagne'!$A$4:$AB$7,22,FALSE),"")))="",1,IF(COUNTIFS($C$6:C15,C15,$E$6:E15,"Connues",$H$6:H15,"&gt;="&amp;(IF(ABS(H15-VLOOKUP(C15,'Valeurs Règlement Campagne'!$A$4:$AB$7,20,FALSE))&lt;=2,VLOOKUP(C15,'Valeurs Règlement Campagne'!$A$4:$AB$7,20,FALSE),IF(ABS(H15-VLOOKUP(C15,'Valeurs Règlement Campagne'!$A$4:$AB$7,21,FALSE))&lt;=2,VLOOKUP(C15,'Valeurs Règlement Campagne'!$A$4:$AB$7,21,FALSE),IF(ABS(H15-VLOOKUP(C15,'Valeurs Règlement Campagne'!$A$4:$AB$7,22,FALSE))&lt;=2,VLOOKUP(C15,'Valeurs Règlement Campagne'!$A$4:$AB$7,22,FALSE),"")))-2),$H$6:H15,"&lt;="&amp;(IF(ABS(H15-VLOOKUP(C15,'Valeurs Règlement Campagne'!$A$4:$AB$7,20,FALSE))&lt;=2,VLOOKUP(C15,'Valeurs Règlement Campagne'!$A$4:$AB$7,20,FALSE),IF(ABS(H15-VLOOKUP(C15,'Valeurs Règlement Campagne'!$A$4:$AB$7,21,FALSE))&lt;=2,VLOOKUP(C15,'Valeurs Règlement Campagne'!$A$4:$AB$7,21,FALSE),IF(ABS(H15-VLOOKUP(C15,'Valeurs Règlement Campagne'!$A$4:$AB$7,22,FALSE))&lt;=2,VLOOKUP(C15,'Valeurs Règlement Campagne'!$A$4:$AB$7,22,FALSE),"")))+2))&gt;(IF(VLOOKUP(C15,'Valeurs Règlement Campagne'!$A$4:$AB$7,20,FALSE)=IF(ABS(H15-VLOOKUP(C15,'Valeurs Règlement Campagne'!$A$4:$AB$7,20,FALSE))&lt;=2,VLOOKUP(C15,'Valeurs Règlement Campagne'!$A$4:$AB$7,20,FALSE),IF(ABS(H15-VLOOKUP(C15,'Valeurs Règlement Campagne'!$A$4:$AB$7,21,FALSE))&lt;=2,VLOOKUP(C15,'Valeurs Règlement Campagne'!$A$4:$AB$7,21,FALSE),IF(ABS(H15-VLOOKUP(C15,'Valeurs Règlement Campagne'!$A$4:$AB$7,22,FALSE))&lt;=2,VLOOKUP(C15,'Valeurs Règlement Campagne'!$A$4:$AB$7,22,FALSE),""))),1,0)+IF(VLOOKUP(C15,'Valeurs Règlement Campagne'!$A$4:$AB$7,21,FALSE)=IF(ABS(H15-VLOOKUP(C15,'Valeurs Règlement Campagne'!$A$4:$AB$7,20,FALSE))&lt;=2,VLOOKUP(C15,'Valeurs Règlement Campagne'!$A$4:$AB$7,20,FALSE),IF(ABS(H15-VLOOKUP(C15,'Valeurs Règlement Campagne'!$A$4:$AB$7,21,FALSE))&lt;=2,VLOOKUP(C15,'Valeurs Règlement Campagne'!$A$4:$AB$7,21,FALSE),IF(ABS(H15-VLOOKUP(C15,'Valeurs Règlement Campagne'!$A$4:$AB$7,22,FALSE))&lt;=2,VLOOKUP(C15,'Valeurs Règlement Campagne'!$A$4:$AB$7,22,FALSE),""))),1,0)+IF(VLOOKUP(C15,'Valeurs Règlement Campagne'!$A$4:$AB$7,22,FALSE)=IF(ABS(H15-VLOOKUP(C15,'Valeurs Règlement Campagne'!$A$4:$AB$7,20,FALSE))&lt;=2,VLOOKUP(C15,'Valeurs Règlement Campagne'!$A$4:$AB$7,20,FALSE),IF(ABS(H15-VLOOKUP(C15,'Valeurs Règlement Campagne'!$A$4:$AB$7,21,FALSE))&lt;=2,VLOOKUP(C15,'Valeurs Règlement Campagne'!$A$4:$AB$7,21,FALSE),IF(ABS(H15-VLOOKUP(C15,'Valeurs Règlement Campagne'!$A$4:$AB$7,22,FALSE))&lt;=2,VLOOKUP(C15,'Valeurs Règlement Campagne'!$A$4:$AB$7,22,FALSE),""))),1,0)),1,0)),IF(IF(H15=VLOOKUP(C15,'Valeurs Règlement Campagne'!$A$4:$AB$7,20,FALSE),VLOOKUP(C15,'Valeurs Règlement Campagne'!$A$4:$AB$7,20,FALSE),IF(H15=VLOOKUP(C15,'Valeurs Règlement Campagne'!$A$4:$AB$7,21,FALSE),VLOOKUP(C15,'Valeurs Règlement Campagne'!$A$4:$AB$7,21,FALSE),IF(H15=VLOOKUP(C15,'Valeurs Règlement Campagne'!$A$4:$AB$7,22,FALSE),VLOOKUP(C15,'Valeurs Règlement Campagne'!$A$4:$AB$7,22,FALSE),"")))="",1,IF(COUNTIFS($C$6:C15,C15,$E$6:E15,"Connues",$H$6:H15,IF(H15=VLOOKUP(C15,'Valeurs Règlement Campagne'!$A$4:$AB$7,20,FALSE),VLOOKUP(C15,'Valeurs Règlement Campagne'!$A$4:$AB$7,20,FALSE),IF(H15=VLOOKUP(C15,'Valeurs Règlement Campagne'!$A$4:$AB$7,21,FALSE),VLOOKUP(C15,'Valeurs Règlement Campagne'!$A$4:$AB$7,21,FALSE),IF(H15=VLOOKUP(C15,'Valeurs Règlement Campagne'!$A$4:$AB$7,22,FALSE),VLOOKUP(C15,'Valeurs Règlement Campagne'!$A$4:$AB$7,22,FALSE),""))))&gt;(IF(VLOOKUP(C15,'Valeurs Règlement Campagne'!$A$4:$AB$7,20,FALSE)=IF(H15=VLOOKUP(C15,'Valeurs Règlement Campagne'!$A$4:$AB$7,20,FALSE),VLOOKUP(C15,'Valeurs Règlement Campagne'!$A$4:$AB$7,20,FALSE),IF(H15=VLOOKUP(C15,'Valeurs Règlement Campagne'!$A$4:$AB$7,21,FALSE),VLOOKUP(C15,'Valeurs Règlement Campagne'!$A$4:$AB$7,21,FALSE),IF(H15=VLOOKUP(C15,'Valeurs Règlement Campagne'!$A$4:$AB$7,22,FALSE),VLOOKUP(C15,'Valeurs Règlement Campagne'!$A$4:$AB$7,22,FALSE),""))),1,0)+IF(VLOOKUP(C15,'Valeurs Règlement Campagne'!$A$4:$AB$7,21,FALSE)=IF(H15=VLOOKUP(C15,'Valeurs Règlement Campagne'!$A$4:$AB$7,20,FALSE),VLOOKUP(C15,'Valeurs Règlement Campagne'!$A$4:$AB$7,20,FALSE),IF(H15=VLOOKUP(C15,'Valeurs Règlement Campagne'!$A$4:$AB$7,21,FALSE),VLOOKUP(C15,'Valeurs Règlement Campagne'!$A$4:$AB$7,21,FALSE),IF(H15=VLOOKUP(C15,'Valeurs Règlement Campagne'!$A$4:$AB$7,22,FALSE),VLOOKUP(C15,'Valeurs Règlement Campagne'!$A$4:$AB$7,22,FALSE),""))),1,0)+IF(VLOOKUP(C15,'Valeurs Règlement Campagne'!$A$4:$AB$7,22,FALSE)=IF(H15=VLOOKUP(C15,'Valeurs Règlement Campagne'!$A$4:$AB$7,20,FALSE),VLOOKUP(C15,'Valeurs Règlement Campagne'!$A$4:$AB$7,20,FALSE),IF(H15=VLOOKUP(C15,'Valeurs Règlement Campagne'!$A$4:$AB$7,21,FALSE),VLOOKUP(C15,'Valeurs Règlement Campagne'!$A$4:$AB$7,21,FALSE),IF(H15=VLOOKUP(C15,'Valeurs Règlement Campagne'!$A$4:$AB$7,22,FALSE),VLOOKUP(C15,'Valeurs Règlement Campagne'!$A$4:$AB$7,22,FALSE),""))),1,0)),1,0))),0))),0)</f>
        <v>0</v>
      </c>
      <c r="AL15">
        <f>IFERROR(IF(OR(C15="",C15=" ",NOT(ISNUMBER(I15))),0,IF(E15="Inconnues",IF(AND(I15&gt;=P15,I15&lt;=R15),0,1),IF(E15="Connues",IF('Valeurs Règlement Campagne'!$L$14="OUI",IF(IF(ABS(I15-VLOOKUP(C15,'Valeurs Règlement Campagne'!$A$4:$AB$7,23,FALSE))&lt;=2,VLOOKUP(C15,'Valeurs Règlement Campagne'!$A$4:$AB$7,23,FALSE),IF(ABS(I15-VLOOKUP(C15,'Valeurs Règlement Campagne'!$A$4:$AB$7,24,FALSE))&lt;=2,VLOOKUP(C15,'Valeurs Règlement Campagne'!$A$4:$AB$7,24,FALSE),IF(ABS(I15-VLOOKUP(C15,'Valeurs Règlement Campagne'!$A$4:$AB$7,25,FALSE))&lt;=2,VLOOKUP(C15,'Valeurs Règlement Campagne'!$A$4:$AB$7,25,FALSE),"")))="",1,IF(COUNTIFS($C$6:C15,C15,$E$6:E15,"Connues",$I$6:I15,"&gt;="&amp;(IF(ABS(I15-VLOOKUP(C15,'Valeurs Règlement Campagne'!$A$4:$AB$7,23,FALSE))&lt;=2,VLOOKUP(C15,'Valeurs Règlement Campagne'!$A$4:$AB$7,23,FALSE),IF(ABS(I15-VLOOKUP(C15,'Valeurs Règlement Campagne'!$A$4:$AB$7,24,FALSE))&lt;=2,VLOOKUP(C15,'Valeurs Règlement Campagne'!$A$4:$AB$7,24,FALSE),IF(ABS(I15-VLOOKUP(C15,'Valeurs Règlement Campagne'!$A$4:$AB$7,25,FALSE))&lt;=2,VLOOKUP(C15,'Valeurs Règlement Campagne'!$A$4:$AB$7,25,FALSE),"")))-2),$I$6:I15,"&lt;="&amp;(IF(ABS(I15-VLOOKUP(C15,'Valeurs Règlement Campagne'!$A$4:$AB$7,23,FALSE))&lt;=2,VLOOKUP(C15,'Valeurs Règlement Campagne'!$A$4:$AB$7,23,FALSE),IF(ABS(I15-VLOOKUP(C15,'Valeurs Règlement Campagne'!$A$4:$AB$7,24,FALSE))&lt;=2,VLOOKUP(C15,'Valeurs Règlement Campagne'!$A$4:$AB$7,24,FALSE),IF(ABS(I15-VLOOKUP(C15,'Valeurs Règlement Campagne'!$A$4:$AB$7,25,FALSE))&lt;=2,VLOOKUP(C15,'Valeurs Règlement Campagne'!$A$4:$AB$7,25,FALSE),"")))+2))&gt;(IF(VLOOKUP(C15,'Valeurs Règlement Campagne'!$A$4:$AB$7,23,FALSE)=IF(ABS(I15-VLOOKUP(C15,'Valeurs Règlement Campagne'!$A$4:$AB$7,23,FALSE))&lt;=2,VLOOKUP(C15,'Valeurs Règlement Campagne'!$A$4:$AB$7,23,FALSE),IF(ABS(I15-VLOOKUP(C15,'Valeurs Règlement Campagne'!$A$4:$AB$7,24,FALSE))&lt;=2,VLOOKUP(C15,'Valeurs Règlement Campagne'!$A$4:$AB$7,24,FALSE),IF(ABS(I15-VLOOKUP(C15,'Valeurs Règlement Campagne'!$A$4:$AB$7,25,FALSE))&lt;=2,VLOOKUP(C15,'Valeurs Règlement Campagne'!$A$4:$AB$7,25,FALSE),""))),1,0)+IF(VLOOKUP(C15,'Valeurs Règlement Campagne'!$A$4:$AB$7,24,FALSE)=IF(ABS(I15-VLOOKUP(C15,'Valeurs Règlement Campagne'!$A$4:$AB$7,23,FALSE))&lt;=2,VLOOKUP(C15,'Valeurs Règlement Campagne'!$A$4:$AB$7,23,FALSE),IF(ABS(I15-VLOOKUP(C15,'Valeurs Règlement Campagne'!$A$4:$AB$7,24,FALSE))&lt;=2,VLOOKUP(C15,'Valeurs Règlement Campagne'!$A$4:$AB$7,24,FALSE),IF(ABS(I15-VLOOKUP(C15,'Valeurs Règlement Campagne'!$A$4:$AB$7,25,FALSE))&lt;=2,VLOOKUP(C15,'Valeurs Règlement Campagne'!$A$4:$AB$7,25,FALSE),""))),1,0)+IF(VLOOKUP(C15,'Valeurs Règlement Campagne'!$A$4:$AB$7,25,FALSE)=IF(ABS(I15-VLOOKUP(C15,'Valeurs Règlement Campagne'!$A$4:$AB$7,23,FALSE))&lt;=2,VLOOKUP(C15,'Valeurs Règlement Campagne'!$A$4:$AB$7,23,FALSE),IF(ABS(I15-VLOOKUP(C15,'Valeurs Règlement Campagne'!$A$4:$AB$7,24,FALSE))&lt;=2,VLOOKUP(C15,'Valeurs Règlement Campagne'!$A$4:$AB$7,24,FALSE),IF(ABS(I15-VLOOKUP(C15,'Valeurs Règlement Campagne'!$A$4:$AB$7,25,FALSE))&lt;=2,VLOOKUP(C15,'Valeurs Règlement Campagne'!$A$4:$AB$7,25,FALSE),""))),1,0)),1,0)),IF(IF(I15=VLOOKUP(C15,'Valeurs Règlement Campagne'!$A$4:$AB$7,23,FALSE),VLOOKUP(C15,'Valeurs Règlement Campagne'!$A$4:$AB$7,23,FALSE),IF(I15=VLOOKUP(C15,'Valeurs Règlement Campagne'!$A$4:$AB$7,24,FALSE),VLOOKUP(C15,'Valeurs Règlement Campagne'!$A$4:$AB$7,24,FALSE),IF(I15=VLOOKUP(C15,'Valeurs Règlement Campagne'!$A$4:$AB$7,25,FALSE),VLOOKUP(C15,'Valeurs Règlement Campagne'!$A$4:$AB$7,25,FALSE),"")))="",1,IF(COUNTIFS($C$6:C15,C15,$E$6:E15,"Connues",$I$6:I15,IF(I15=VLOOKUP(C15,'Valeurs Règlement Campagne'!$A$4:$AB$7,23,FALSE),VLOOKUP(C15,'Valeurs Règlement Campagne'!$A$4:$AB$7,23,FALSE),IF(I15=VLOOKUP(C15,'Valeurs Règlement Campagne'!$A$4:$AB$7,24,FALSE),VLOOKUP(C15,'Valeurs Règlement Campagne'!$A$4:$AB$7,24,FALSE),IF(I15=VLOOKUP(C15,'Valeurs Règlement Campagne'!$A$4:$AB$7,25,FALSE),VLOOKUP(C15,'Valeurs Règlement Campagne'!$A$4:$AB$7,25,FALSE),""))))&gt;(IF(VLOOKUP(C15,'Valeurs Règlement Campagne'!$A$4:$AB$7,23,FALSE)=IF(I15=VLOOKUP(C15,'Valeurs Règlement Campagne'!$A$4:$AB$7,23,FALSE),VLOOKUP(C15,'Valeurs Règlement Campagne'!$A$4:$AB$7,23,FALSE),IF(I15=VLOOKUP(C15,'Valeurs Règlement Campagne'!$A$4:$AB$7,24,FALSE),VLOOKUP(C15,'Valeurs Règlement Campagne'!$A$4:$AB$7,24,FALSE),IF(I15=VLOOKUP(C15,'Valeurs Règlement Campagne'!$A$4:$AB$7,25,FALSE),VLOOKUP(C15,'Valeurs Règlement Campagne'!$A$4:$AB$7,25,FALSE),""))),1,0)+IF(VLOOKUP(C15,'Valeurs Règlement Campagne'!$A$4:$AB$7,24,FALSE)=IF(I15=VLOOKUP(C15,'Valeurs Règlement Campagne'!$A$4:$AB$7,23,FALSE),VLOOKUP(C15,'Valeurs Règlement Campagne'!$A$4:$AB$7,23,FALSE),IF(I15=VLOOKUP(C15,'Valeurs Règlement Campagne'!$A$4:$AB$7,24,FALSE),VLOOKUP(C15,'Valeurs Règlement Campagne'!$A$4:$AB$7,24,FALSE),IF(I15=VLOOKUP(C15,'Valeurs Règlement Campagne'!$A$4:$AB$7,25,FALSE),VLOOKUP(C15,'Valeurs Règlement Campagne'!$A$4:$AB$7,25,FALSE),""))),1,0)+IF(VLOOKUP(C15,'Valeurs Règlement Campagne'!$A$4:$AB$7,25,FALSE)=IF(I15=VLOOKUP(C15,'Valeurs Règlement Campagne'!$A$4:$AB$7,23,FALSE),VLOOKUP(C15,'Valeurs Règlement Campagne'!$A$4:$AB$7,23,FALSE),IF(I15=VLOOKUP(C15,'Valeurs Règlement Campagne'!$A$4:$AB$7,24,FALSE),VLOOKUP(C15,'Valeurs Règlement Campagne'!$A$4:$AB$7,24,FALSE),IF(I15=VLOOKUP(C15,'Valeurs Règlement Campagne'!$A$4:$AB$7,25,FALSE),VLOOKUP(C15,'Valeurs Règlement Campagne'!$A$4:$AB$7,25,FALSE),""))),1,0)),1,0))),0))),0)</f>
        <v>0</v>
      </c>
      <c r="AM15">
        <f>IFERROR(IF(OR(C15="",C15=" ",NOT(ISNUMBER(J15))),0,IF(E15="Inconnues",IF(AND(J15&gt;=S15,J15&lt;=T15),0,1),IF(E15="Connues",IF('Valeurs Règlement Campagne'!$L$14="OUI",IF(IF(ABS(J15-VLOOKUP(C15,'Valeurs Règlement Campagne'!$A$4:$AB$7,26,FALSE))&lt;=2,VLOOKUP(C15,'Valeurs Règlement Campagne'!$A$4:$AB$7,26,FALSE),IF(ABS(J15-VLOOKUP(C15,'Valeurs Règlement Campagne'!$A$4:$AB$7,27,FALSE))&lt;=2,VLOOKUP(C15,'Valeurs Règlement Campagne'!$A$4:$AB$7,27,FALSE),IF(ABS(J15-VLOOKUP(C15,'Valeurs Règlement Campagne'!$A$4:$AB$7,28,FALSE))&lt;=2,VLOOKUP(C15,'Valeurs Règlement Campagne'!$A$4:$AB$7,28,FALSE),"")))="",1,IF(COUNTIFS($C$6:C15,C15,$E$6:E15,"Connues",$J$6:J15,"&gt;="&amp;(IF(ABS(J15-VLOOKUP(C15,'Valeurs Règlement Campagne'!$A$4:$AB$7,26,FALSE))&lt;=2,VLOOKUP(C15,'Valeurs Règlement Campagne'!$A$4:$AB$7,26,FALSE),IF(ABS(J15-VLOOKUP(C15,'Valeurs Règlement Campagne'!$A$4:$AB$7,27,FALSE))&lt;=2,VLOOKUP(C15,'Valeurs Règlement Campagne'!$A$4:$AB$7,27,FALSE),IF(ABS(J15-VLOOKUP(C15,'Valeurs Règlement Campagne'!$A$4:$AB$7,28,FALSE))&lt;=2,VLOOKUP(C15,'Valeurs Règlement Campagne'!$A$4:$AB$7,28,FALSE),"")))-2),$J$6:J15,"&lt;="&amp;(IF(ABS(J15-VLOOKUP(C15,'Valeurs Règlement Campagne'!$A$4:$AB$7,26,FALSE))&lt;=2,VLOOKUP(C15,'Valeurs Règlement Campagne'!$A$4:$AB$7,26,FALSE),IF(ABS(J15-VLOOKUP(C15,'Valeurs Règlement Campagne'!$A$4:$AB$7,27,FALSE))&lt;=2,VLOOKUP(C15,'Valeurs Règlement Campagne'!$A$4:$AB$7,27,FALSE),IF(ABS(J15-VLOOKUP(C15,'Valeurs Règlement Campagne'!$A$4:$AB$7,28,FALSE))&lt;=2,VLOOKUP(C15,'Valeurs Règlement Campagne'!$A$4:$AB$7,28,FALSE),"")))+2))&gt;(IF(VLOOKUP(C15,'Valeurs Règlement Campagne'!$A$4:$AB$7,26,FALSE)=IF(ABS(J15-VLOOKUP(C15,'Valeurs Règlement Campagne'!$A$4:$AB$7,26,FALSE))&lt;=2,VLOOKUP(C15,'Valeurs Règlement Campagne'!$A$4:$AB$7,26,FALSE),IF(ABS(J15-VLOOKUP(C15,'Valeurs Règlement Campagne'!$A$4:$AB$7,27,FALSE))&lt;=2,VLOOKUP(C15,'Valeurs Règlement Campagne'!$A$4:$AB$7,27,FALSE),IF(ABS(J15-VLOOKUP(C15,'Valeurs Règlement Campagne'!$A$4:$AB$7,28,FALSE))&lt;=2,VLOOKUP(C15,'Valeurs Règlement Campagne'!$A$4:$AB$7,28,FALSE),""))),1,0)+IF(VLOOKUP(C15,'Valeurs Règlement Campagne'!$A$4:$AB$7,27,FALSE)=IF(ABS(J15-VLOOKUP(C15,'Valeurs Règlement Campagne'!$A$4:$AB$7,26,FALSE))&lt;=2,VLOOKUP(C15,'Valeurs Règlement Campagne'!$A$4:$AB$7,26,FALSE),IF(ABS(J15-VLOOKUP(C15,'Valeurs Règlement Campagne'!$A$4:$AB$7,27,FALSE))&lt;=2,VLOOKUP(C15,'Valeurs Règlement Campagne'!$A$4:$AB$7,27,FALSE),IF(ABS(J15-VLOOKUP(C15,'Valeurs Règlement Campagne'!$A$4:$AB$7,28,FALSE))&lt;=2,VLOOKUP(C15,'Valeurs Règlement Campagne'!$A$4:$AB$7,28,FALSE),""))),1,0)+IF(VLOOKUP(C15,'Valeurs Règlement Campagne'!$A$4:$AB$7,28,FALSE)=IF(ABS(J15-VLOOKUP(C15,'Valeurs Règlement Campagne'!$A$4:$AB$7,26,FALSE))&lt;=2,VLOOKUP(C15,'Valeurs Règlement Campagne'!$A$4:$AB$7,26,FALSE),IF(ABS(J15-VLOOKUP(C15,'Valeurs Règlement Campagne'!$A$4:$AB$7,27,FALSE))&lt;=2,VLOOKUP(C15,'Valeurs Règlement Campagne'!$A$4:$AB$7,27,FALSE),IF(ABS(J15-VLOOKUP(C15,'Valeurs Règlement Campagne'!$A$4:$AB$7,28,FALSE))&lt;=2,VLOOKUP(C15,'Valeurs Règlement Campagne'!$A$4:$AB$7,28,FALSE),""))),1,0)),1,0)),IF(IF(J15=VLOOKUP(C15,'Valeurs Règlement Campagne'!$A$4:$AB$7,26,FALSE),VLOOKUP(C15,'Valeurs Règlement Campagne'!$A$4:$AB$7,26,FALSE),IF(J15=VLOOKUP(C15,'Valeurs Règlement Campagne'!$A$4:$AB$7,27,FALSE),VLOOKUP(C15,'Valeurs Règlement Campagne'!$A$4:$AB$7,27,FALSE),IF(J15=VLOOKUP(C15,'Valeurs Règlement Campagne'!$A$4:$AB$7,28,FALSE),VLOOKUP(C15,'Valeurs Règlement Campagne'!$A$4:$AB$7,28,FALSE),"")))="",1,IF(COUNTIFS($C$6:C15,C15,$E$6:E15,"Connues",$J$6:J15,IF(J15=VLOOKUP(C15,'Valeurs Règlement Campagne'!$A$4:$AB$7,26,FALSE),VLOOKUP(C15,'Valeurs Règlement Campagne'!$A$4:$AB$7,26,FALSE),IF(J15=VLOOKUP(C15,'Valeurs Règlement Campagne'!$A$4:$AB$7,27,FALSE),VLOOKUP(C15,'Valeurs Règlement Campagne'!$A$4:$AB$7,27,FALSE),IF(J15=VLOOKUP(C15,'Valeurs Règlement Campagne'!$A$4:$AB$7,28,FALSE),VLOOKUP(C15,'Valeurs Règlement Campagne'!$A$4:$AB$7,28,FALSE),""))))&gt;(IF(VLOOKUP(C15,'Valeurs Règlement Campagne'!$A$4:$AB$7,26,FALSE)=IF(J15=VLOOKUP(C15,'Valeurs Règlement Campagne'!$A$4:$AB$7,26,FALSE),VLOOKUP(C15,'Valeurs Règlement Campagne'!$A$4:$AB$7,26,FALSE),IF(J15=VLOOKUP(C15,'Valeurs Règlement Campagne'!$A$4:$AB$7,27,FALSE),VLOOKUP(C15,'Valeurs Règlement Campagne'!$A$4:$AB$7,27,FALSE),IF(J15=VLOOKUP(C15,'Valeurs Règlement Campagne'!$A$4:$AB$7,28,FALSE),VLOOKUP(C15,'Valeurs Règlement Campagne'!$A$4:$AB$7,28,FALSE),""))),1,0)+IF(VLOOKUP(C15,'Valeurs Règlement Campagne'!$A$4:$AB$7,27,FALSE)=IF(J15=VLOOKUP(C15,'Valeurs Règlement Campagne'!$A$4:$AB$7,26,FALSE),VLOOKUP(C15,'Valeurs Règlement Campagne'!$A$4:$AB$7,26,FALSE),IF(J15=VLOOKUP(C15,'Valeurs Règlement Campagne'!$A$4:$AB$7,27,FALSE),VLOOKUP(C15,'Valeurs Règlement Campagne'!$A$4:$AB$7,27,FALSE),IF(J15=VLOOKUP(C15,'Valeurs Règlement Campagne'!$A$4:$AB$7,28,FALSE),VLOOKUP(C15,'Valeurs Règlement Campagne'!$A$4:$AB$7,28,FALSE),""))),1,0)+IF(VLOOKUP(C15,'Valeurs Règlement Campagne'!$A$4:$AB$7,28,FALSE)=IF(J15=VLOOKUP(C15,'Valeurs Règlement Campagne'!$A$4:$AB$7,26,FALSE),VLOOKUP(C15,'Valeurs Règlement Campagne'!$A$4:$AB$7,26,FALSE),IF(J15=VLOOKUP(C15,'Valeurs Règlement Campagne'!$A$4:$AB$7,27,FALSE),VLOOKUP(C15,'Valeurs Règlement Campagne'!$A$4:$AB$7,27,FALSE),IF(J15=VLOOKUP(C15,'Valeurs Règlement Campagne'!$A$4:$AB$7,28,FALSE),VLOOKUP(C15,'Valeurs Règlement Campagne'!$A$4:$AB$7,28,FALSE),""))),1,0)),1,0))),0))),0)</f>
        <v>0</v>
      </c>
    </row>
    <row r="16" spans="1:39" ht="20.75" customHeight="1">
      <c r="A16" s="127">
        <v>11</v>
      </c>
      <c r="B16" s="178"/>
      <c r="C16" s="251"/>
      <c r="D16" s="252"/>
      <c r="E16" s="179"/>
      <c r="F16" s="180"/>
      <c r="G16" s="181"/>
      <c r="H16" s="182"/>
      <c r="I16" s="183"/>
      <c r="J16" s="184"/>
      <c r="L16" s="41" t="str">
        <f>IF($E16=0," ",IF($E16=$D$31,VLOOKUP($C16,'Valeurs Règlement Campagne'!$A$4:$AB$7,14,FALSE),VLOOKUP($C16,'Valeurs Règlement Campagne'!$A$4:$M$7,4,FALSE)))</f>
        <v xml:space="preserve"> </v>
      </c>
      <c r="M16" s="42" t="str">
        <f>IF($E16=0," ",IF($E16=$D$31,VLOOKUP($C16,'Valeurs Règlement Campagne'!$A$4:$AB$7,16,FALSE),VLOOKUP($C16,'Valeurs Règlement Campagne'!$A$4:$AB$7,5,FALSE)))</f>
        <v xml:space="preserve"> </v>
      </c>
      <c r="N16" s="41" t="str">
        <f>IF($E16=0," ",IF($E16=$D$31,VLOOKUP($C16,'Valeurs Règlement Campagne'!$A$4:$AB$7,17,FALSE),VLOOKUP($C16,'Valeurs Règlement Campagne'!$A$4:$AB$7,6,FALSE)))</f>
        <v xml:space="preserve"> </v>
      </c>
      <c r="O16" s="43" t="str">
        <f>IF($E16=0," ",IF($E16=$D$31,VLOOKUP($C16,'Valeurs Règlement Campagne'!$A$4:$AB$7,19,FALSE),VLOOKUP($C16,'Valeurs Règlement Campagne'!$A$4:$AB$7,7,FALSE)))</f>
        <v xml:space="preserve"> </v>
      </c>
      <c r="P16" s="44" t="str">
        <f>IF($E16=0," ",IF($E16=$D$31,VLOOKUP($C16,'Valeurs Règlement Campagne'!$A$4:$AB$7,20,FALSE),VLOOKUP($C16,'Valeurs Règlement Campagne'!$A$4:$AB$7,8,FALSE)))</f>
        <v xml:space="preserve"> </v>
      </c>
      <c r="Q16" s="43" t="str">
        <f>IF($E16=0," ",IF($E16=$D$31,VLOOKUP($C16,'Valeurs Règlement Campagne'!$A$4:$AB$7,22,FALSE),VLOOKUP($C16,'Valeurs Règlement Campagne'!$A$4:$AB$7,9,FALSE)))</f>
        <v xml:space="preserve"> </v>
      </c>
      <c r="R16" s="47" t="str">
        <f>IF($E16=0," ",IF($E16=$D$31,VLOOKUP($C16,'Valeurs Règlement Campagne'!$A$4:$AB$7,25,FALSE),VLOOKUP($C16,'Valeurs Règlement Campagne'!$A$4:$AB$7,11,FALSE)))</f>
        <v xml:space="preserve"> </v>
      </c>
      <c r="S16" s="41" t="str">
        <f>IF($E16=0," ",IF($E16=$D$31,VLOOKUP($C16,'Valeurs Règlement Campagne'!$A$4:$AB$7,26,FALSE),VLOOKUP($C16,'Valeurs Règlement Campagne'!$A$4:$AB$7,12,FALSE)))</f>
        <v xml:space="preserve"> </v>
      </c>
      <c r="T16" s="42" t="str">
        <f>IF($E16=0," ",IF($E16=$D$31,VLOOKUP($C16,'Valeurs Règlement Campagne'!$A$4:$AB$7,28,FALSE),VLOOKUP($C16,'Valeurs Règlement Campagne'!$A$4:$AB$7,13,FALSE)))</f>
        <v xml:space="preserve"> </v>
      </c>
      <c r="U16" s="48" t="str" cm="1">
        <f t="array" ref="U16">IFERROR(IF(OR(C16="",C16=" ")," ",IF(NOT(ISNUMBER(F16))," ",IF(E16="Inconnues",AND(F16&gt;=L16,F16&lt;=M16),IF(E16="Connues",IF('Valeurs Règlement Campagne'!$L$14="OUI",IF(IF(ABS(F16-VLOOKUP(C16,'Valeurs Règlement Campagne'!$A$4:$AB$7,14,FALSE))&lt;=2,VLOOKUP(C16,'Valeurs Règlement Campagne'!$A$4:$AB$7,14,FALSE),IF(ABS(F16-VLOOKUP(C16,'Valeurs Règlement Campagne'!$A$4:$AB$7,15,FALSE))&lt;=2,VLOOKUP(C16,'Valeurs Règlement Campagne'!$A$4:$AB$7,15,FALSE),IF(ABS(F16-VLOOKUP(C16,'Valeurs Règlement Campagne'!$A$4:$AB$7,16,FALSE))&lt;=2,VLOOKUP(C16,'Valeurs Règlement Campagne'!$A$4:$AB$7,16,FALSE),"")))="",FALSE,IF(COUNTIFS($C$6:C16,C16,$E$6:E16,"Connues",$F$6:F16,"&gt;="&amp;(IF(ABS(F16-VLOOKUP(C16,'Valeurs Règlement Campagne'!$A$4:$AB$7,14,FALSE))&lt;=2,VLOOKUP(C16,'Valeurs Règlement Campagne'!$A$4:$AB$7,14,FALSE),IF(ABS(F16-VLOOKUP(C16,'Valeurs Règlement Campagne'!$A$4:$AB$7,15,FALSE))&lt;=2,VLOOKUP(C16,'Valeurs Règlement Campagne'!$A$4:$AB$7,15,FALSE),IF(ABS(F16-VLOOKUP(C16,'Valeurs Règlement Campagne'!$A$4:$AB$7,16,FALSE))&lt;=2,VLOOKUP(C16,'Valeurs Règlement Campagne'!$A$4:$AB$7,16,FALSE),"")))-2),$F$6:F16,"&lt;="&amp;(IF(ABS(F16-VLOOKUP(C16,'Valeurs Règlement Campagne'!$A$4:$AB$7,14,FALSE))&lt;=2,VLOOKUP(C16,'Valeurs Règlement Campagne'!$A$4:$AB$7,14,FALSE),IF(ABS(F16-VLOOKUP(C16,'Valeurs Règlement Campagne'!$A$4:$AB$7,15,FALSE))&lt;=2,VLOOKUP(C16,'Valeurs Règlement Campagne'!$A$4:$AB$7,15,FALSE),IF(ABS(F16-VLOOKUP(C16,'Valeurs Règlement Campagne'!$A$4:$AB$7,16,FALSE))&lt;=2,VLOOKUP(C16,'Valeurs Règlement Campagne'!$A$4:$AB$7,16,FALSE),"")))+2))&gt;(IF(VLOOKUP(C16,'Valeurs Règlement Campagne'!$A$4:$AB$7,14,FALSE)=IF(ABS(F16-VLOOKUP(C16,'Valeurs Règlement Campagne'!$A$4:$AB$7,14,FALSE))&lt;=2,VLOOKUP(C16,'Valeurs Règlement Campagne'!$A$4:$AB$7,14,FALSE),IF(ABS(F16-VLOOKUP(C16,'Valeurs Règlement Campagne'!$A$4:$AB$7,15,FALSE))&lt;=2,VLOOKUP(C16,'Valeurs Règlement Campagne'!$A$4:$AB$7,15,FALSE),IF(ABS(F16-VLOOKUP(C16,'Valeurs Règlement Campagne'!$A$4:$AB$7,16,FALSE))&lt;=2,VLOOKUP(C16,'Valeurs Règlement Campagne'!$A$4:$AB$7,16,FALSE),""))),1,0)+IF(VLOOKUP(C16,'Valeurs Règlement Campagne'!$A$4:$AB$7,15,FALSE)=IF(ABS(F16-VLOOKUP(C16,'Valeurs Règlement Campagne'!$A$4:$AB$7,14,FALSE))&lt;=2,VLOOKUP(C16,'Valeurs Règlement Campagne'!$A$4:$AB$7,14,FALSE),IF(ABS(F16-VLOOKUP(C16,'Valeurs Règlement Campagne'!$A$4:$AB$7,15,FALSE))&lt;=2,VLOOKUP(C16,'Valeurs Règlement Campagne'!$A$4:$AB$7,15,FALSE),IF(ABS(F16-VLOOKUP(C16,'Valeurs Règlement Campagne'!$A$4:$AB$7,16,FALSE))&lt;=2,VLOOKUP(C16,'Valeurs Règlement Campagne'!$A$4:$AB$7,16,FALSE),""))),1,0)+IF(VLOOKUP(C16,'Valeurs Règlement Campagne'!$A$4:$AB$7,16,FALSE)=IF(ABS(F16-VLOOKUP(C16,'Valeurs Règlement Campagne'!$A$4:$AB$7,14,FALSE))&lt;=2,VLOOKUP(C16,'Valeurs Règlement Campagne'!$A$4:$AB$7,14,FALSE),IF(ABS(F16-VLOOKUP(C16,'Valeurs Règlement Campagne'!$A$4:$AB$7,15,FALSE))&lt;=2,VLOOKUP(C16,'Valeurs Règlement Campagne'!$A$4:$AB$7,15,FALSE),IF(ABS(F16-VLOOKUP(C16,'Valeurs Règlement Campagne'!$A$4:$AB$7,16,FALSE))&lt;=2,VLOOKUP(C16,'Valeurs Règlement Campagne'!$A$4:$AB$7,16,FALSE),""))),1,0)),"Doublon",TRUE)),IF(IF(F16=VLOOKUP(C16,'Valeurs Règlement Campagne'!$A$4:$AB$7,14,FALSE),VLOOKUP(C16,'Valeurs Règlement Campagne'!$A$4:$AB$7,14,FALSE),IF(F16=VLOOKUP(C16,'Valeurs Règlement Campagne'!$A$4:$AB$7,15,FALSE),VLOOKUP(C16,'Valeurs Règlement Campagne'!$A$4:$AB$7,15,FALSE),IF(F16=VLOOKUP(C16,'Valeurs Règlement Campagne'!$A$4:$AB$7,16,FALSE),VLOOKUP(C16,'Valeurs Règlement Campagne'!$A$4:$AB$7,16,FALSE),"")))="",FALSE,IF(COUNTIFS($C$6:C16,C16,$E$6:E16,"Connues",$F$6:F16,IF(F16=VLOOKUP(C16,'Valeurs Règlement Campagne'!$A$4:$AB$7,14,FALSE),VLOOKUP(C16,'Valeurs Règlement Campagne'!$A$4:$AB$7,14,FALSE),IF(F16=VLOOKUP(C16,'Valeurs Règlement Campagne'!$A$4:$AB$7,15,FALSE),VLOOKUP(C16,'Valeurs Règlement Campagne'!$A$4:$AB$7,15,FALSE),IF(F16=VLOOKUP(C16,'Valeurs Règlement Campagne'!$A$4:$AB$7,16,FALSE),VLOOKUP(C16,'Valeurs Règlement Campagne'!$A$4:$AB$7,16,FALSE),""))))&gt;(IF(VLOOKUP(C16,'Valeurs Règlement Campagne'!$A$4:$AB$7,14,FALSE)=IF(F16=VLOOKUP(C16,'Valeurs Règlement Campagne'!$A$4:$AB$7,14,FALSE),VLOOKUP(C16,'Valeurs Règlement Campagne'!$A$4:$AB$7,14,FALSE),IF(F16=VLOOKUP(C16,'Valeurs Règlement Campagne'!$A$4:$AB$7,15,FALSE),VLOOKUP(C16,'Valeurs Règlement Campagne'!$A$4:$AB$7,15,FALSE),IF(F16=VLOOKUP(C16,'Valeurs Règlement Campagne'!$A$4:$AB$7,16,FALSE),VLOOKUP(C16,'Valeurs Règlement Campagne'!$A$4:$AB$7,16,FALSE),""))),1,0)+IF(VLOOKUP(C16,'Valeurs Règlement Campagne'!$A$4:$AB$7,15,FALSE)=IF(F16=VLOOKUP(C16,'Valeurs Règlement Campagne'!$A$4:$AB$7,14,FALSE),VLOOKUP(C16,'Valeurs Règlement Campagne'!$A$4:$AB$7,14,FALSE),IF(F16=VLOOKUP(C16,'Valeurs Règlement Campagne'!$A$4:$AB$7,15,FALSE),VLOOKUP(C16,'Valeurs Règlement Campagne'!$A$4:$AB$7,15,FALSE),IF(F16=VLOOKUP(C16,'Valeurs Règlement Campagne'!$A$4:$AB$7,16,FALSE),VLOOKUP(C16,'Valeurs Règlement Campagne'!$A$4:$AB$7,16,FALSE),""))),1,0)+IF(VLOOKUP(C16,'Valeurs Règlement Campagne'!$A$4:$AB$7,16,FALSE)=IF(F16=VLOOKUP(C16,'Valeurs Règlement Campagne'!$A$4:$AB$7,14,FALSE),VLOOKUP(C16,'Valeurs Règlement Campagne'!$A$4:$AB$7,14,FALSE),IF(F16=VLOOKUP(C16,'Valeurs Règlement Campagne'!$A$4:$AB$7,15,FALSE),VLOOKUP(C16,'Valeurs Règlement Campagne'!$A$4:$AB$7,15,FALSE),IF(F16=VLOOKUP(C16,'Valeurs Règlement Campagne'!$A$4:$AB$7,16,FALSE),VLOOKUP(C16,'Valeurs Règlement Campagne'!$A$4:$AB$7,16,FALSE),""))),1,0)),"Doublon",TRUE)))," "))))," ")</f>
        <v xml:space="preserve"> </v>
      </c>
      <c r="V16" s="49" t="str" cm="1">
        <f t="array" ref="V16">IFERROR(IF(OR(C16="",C16=" ")," ",IF(NOT(ISNUMBER(G16))," ",IF(E16="Inconnues",AND(G16&gt;=N16,G16&lt;=O16),IF(E16="Connues",IF('Valeurs Règlement Campagne'!$L$14="OUI",IF(IF(ABS(G16-VLOOKUP(C16,'Valeurs Règlement Campagne'!$A$4:$AB$7,17,FALSE))&lt;=2,VLOOKUP(C16,'Valeurs Règlement Campagne'!$A$4:$AB$7,17,FALSE),IF(ABS(G16-VLOOKUP(C16,'Valeurs Règlement Campagne'!$A$4:$AB$7,18,FALSE))&lt;=2,VLOOKUP(C16,'Valeurs Règlement Campagne'!$A$4:$AB$7,18,FALSE),IF(ABS(G16-VLOOKUP(C16,'Valeurs Règlement Campagne'!$A$4:$AB$7,19,FALSE))&lt;=2,VLOOKUP(C16,'Valeurs Règlement Campagne'!$A$4:$AB$7,19,FALSE),"")))="",FALSE,IF(COUNTIFS($C$6:C16,C16,$E$6:E16,"Connues",$G$6:G16,"&gt;="&amp;(IF(ABS(G16-VLOOKUP(C16,'Valeurs Règlement Campagne'!$A$4:$AB$7,17,FALSE))&lt;=2,VLOOKUP(C16,'Valeurs Règlement Campagne'!$A$4:$AB$7,17,FALSE),IF(ABS(G16-VLOOKUP(C16,'Valeurs Règlement Campagne'!$A$4:$AB$7,18,FALSE))&lt;=2,VLOOKUP(C16,'Valeurs Règlement Campagne'!$A$4:$AB$7,18,FALSE),IF(ABS(G16-VLOOKUP(C16,'Valeurs Règlement Campagne'!$A$4:$AB$7,19,FALSE))&lt;=2,VLOOKUP(C16,'Valeurs Règlement Campagne'!$A$4:$AB$7,19,FALSE),"")))-2),$G$6:G16,"&lt;="&amp;(IF(ABS(G16-VLOOKUP(C16,'Valeurs Règlement Campagne'!$A$4:$AB$7,17,FALSE))&lt;=2,VLOOKUP(C16,'Valeurs Règlement Campagne'!$A$4:$AB$7,17,FALSE),IF(ABS(G16-VLOOKUP(C16,'Valeurs Règlement Campagne'!$A$4:$AB$7,18,FALSE))&lt;=2,VLOOKUP(C16,'Valeurs Règlement Campagne'!$A$4:$AB$7,18,FALSE),IF(ABS(G16-VLOOKUP(C16,'Valeurs Règlement Campagne'!$A$4:$AB$7,19,FALSE))&lt;=2,VLOOKUP(C16,'Valeurs Règlement Campagne'!$A$4:$AB$7,19,FALSE),"")))+2))&gt;(IF(VLOOKUP(C16,'Valeurs Règlement Campagne'!$A$4:$AB$7,17,FALSE)=IF(ABS(G16-VLOOKUP(C16,'Valeurs Règlement Campagne'!$A$4:$AB$7,17,FALSE))&lt;=2,VLOOKUP(C16,'Valeurs Règlement Campagne'!$A$4:$AB$7,17,FALSE),IF(ABS(G16-VLOOKUP(C16,'Valeurs Règlement Campagne'!$A$4:$AB$7,18,FALSE))&lt;=2,VLOOKUP(C16,'Valeurs Règlement Campagne'!$A$4:$AB$7,18,FALSE),IF(ABS(G16-VLOOKUP(C16,'Valeurs Règlement Campagne'!$A$4:$AB$7,19,FALSE))&lt;=2,VLOOKUP(C16,'Valeurs Règlement Campagne'!$A$4:$AB$7,19,FALSE),""))),1,0)+IF(VLOOKUP(C16,'Valeurs Règlement Campagne'!$A$4:$AB$7,18,FALSE)=IF(ABS(G16-VLOOKUP(C16,'Valeurs Règlement Campagne'!$A$4:$AB$7,17,FALSE))&lt;=2,VLOOKUP(C16,'Valeurs Règlement Campagne'!$A$4:$AB$7,17,FALSE),IF(ABS(G16-VLOOKUP(C16,'Valeurs Règlement Campagne'!$A$4:$AB$7,18,FALSE))&lt;=2,VLOOKUP(C16,'Valeurs Règlement Campagne'!$A$4:$AB$7,18,FALSE),IF(ABS(G16-VLOOKUP(C16,'Valeurs Règlement Campagne'!$A$4:$AB$7,19,FALSE))&lt;=2,VLOOKUP(C16,'Valeurs Règlement Campagne'!$A$4:$AB$7,19,FALSE),""))),1,0)+IF(VLOOKUP(C16,'Valeurs Règlement Campagne'!$A$4:$AB$7,19,FALSE)=IF(ABS(G16-VLOOKUP(C16,'Valeurs Règlement Campagne'!$A$4:$AB$7,17,FALSE))&lt;=2,VLOOKUP(C16,'Valeurs Règlement Campagne'!$A$4:$AB$7,17,FALSE),IF(ABS(G16-VLOOKUP(C16,'Valeurs Règlement Campagne'!$A$4:$AB$7,18,FALSE))&lt;=2,VLOOKUP(C16,'Valeurs Règlement Campagne'!$A$4:$AB$7,18,FALSE),IF(ABS(G16-VLOOKUP(C16,'Valeurs Règlement Campagne'!$A$4:$AB$7,19,FALSE))&lt;=2,VLOOKUP(C16,'Valeurs Règlement Campagne'!$A$4:$AB$7,19,FALSE),""))),1,0)),"Doublon",TRUE)),IF(IF(G16=VLOOKUP(C16,'Valeurs Règlement Campagne'!$A$4:$AB$7,17,FALSE),VLOOKUP(C16,'Valeurs Règlement Campagne'!$A$4:$AB$7,17,FALSE),IF(G16=VLOOKUP(C16,'Valeurs Règlement Campagne'!$A$4:$AB$7,18,FALSE),VLOOKUP(C16,'Valeurs Règlement Campagne'!$A$4:$AB$7,18,FALSE),IF(G16=VLOOKUP(C16,'Valeurs Règlement Campagne'!$A$4:$AB$7,19,FALSE),VLOOKUP(C16,'Valeurs Règlement Campagne'!$A$4:$AB$7,19,FALSE),"")))="",FALSE,IF(COUNTIFS($C$6:C16,C16,$E$6:E16,"Connues",$G$6:G16,IF(G16=VLOOKUP(C16,'Valeurs Règlement Campagne'!$A$4:$AB$7,17,FALSE),VLOOKUP(C16,'Valeurs Règlement Campagne'!$A$4:$AB$7,17,FALSE),IF(G16=VLOOKUP(C16,'Valeurs Règlement Campagne'!$A$4:$AB$7,18,FALSE),VLOOKUP(C16,'Valeurs Règlement Campagne'!$A$4:$AB$7,18,FALSE),IF(G16=VLOOKUP(C16,'Valeurs Règlement Campagne'!$A$4:$AB$7,19,FALSE),VLOOKUP(C16,'Valeurs Règlement Campagne'!$A$4:$AB$7,19,FALSE),""))))&gt;(IF(VLOOKUP(C16,'Valeurs Règlement Campagne'!$A$4:$AB$7,17,FALSE)=IF(G16=VLOOKUP(C16,'Valeurs Règlement Campagne'!$A$4:$AB$7,17,FALSE),VLOOKUP(C16,'Valeurs Règlement Campagne'!$A$4:$AB$7,17,FALSE),IF(G16=VLOOKUP(C16,'Valeurs Règlement Campagne'!$A$4:$AB$7,18,FALSE),VLOOKUP(C16,'Valeurs Règlement Campagne'!$A$4:$AB$7,18,FALSE),IF(G16=VLOOKUP(C16,'Valeurs Règlement Campagne'!$A$4:$AB$7,19,FALSE),VLOOKUP(C16,'Valeurs Règlement Campagne'!$A$4:$AB$7,19,FALSE),""))),1,0)+IF(VLOOKUP(C16,'Valeurs Règlement Campagne'!$A$4:$AB$7,18,FALSE)=IF(G16=VLOOKUP(C16,'Valeurs Règlement Campagne'!$A$4:$AB$7,17,FALSE),VLOOKUP(C16,'Valeurs Règlement Campagne'!$A$4:$AB$7,17,FALSE),IF(G16=VLOOKUP(C16,'Valeurs Règlement Campagne'!$A$4:$AB$7,18,FALSE),VLOOKUP(C16,'Valeurs Règlement Campagne'!$A$4:$AB$7,18,FALSE),IF(G16=VLOOKUP(C16,'Valeurs Règlement Campagne'!$A$4:$AB$7,19,FALSE),VLOOKUP(C16,'Valeurs Règlement Campagne'!$A$4:$AB$7,19,FALSE),""))),1,0)+IF(VLOOKUP(C16,'Valeurs Règlement Campagne'!$A$4:$AB$7,19,FALSE)=IF(G16=VLOOKUP(C16,'Valeurs Règlement Campagne'!$A$4:$AB$7,17,FALSE),VLOOKUP(C16,'Valeurs Règlement Campagne'!$A$4:$AB$7,17,FALSE),IF(G16=VLOOKUP(C16,'Valeurs Règlement Campagne'!$A$4:$AB$7,18,FALSE),VLOOKUP(C16,'Valeurs Règlement Campagne'!$A$4:$AB$7,18,FALSE),IF(G16=VLOOKUP(C16,'Valeurs Règlement Campagne'!$A$4:$AB$7,19,FALSE),VLOOKUP(C16,'Valeurs Règlement Campagne'!$A$4:$AB$7,19,FALSE),""))),1,0)),"Doublon",TRUE)))," "))))," ")</f>
        <v xml:space="preserve"> </v>
      </c>
      <c r="W16" s="49" t="str" cm="1">
        <f t="array" ref="W16">IFERROR(IF(OR(C16="",C16=" ")," ",IF(NOT(ISNUMBER(H16))," ",IF(E16="Inconnues",AND(H16&gt;=P16,H16&lt;=Q16),IF(E16="Connues",IF('Valeurs Règlement Campagne'!$L$14="OUI",IF(IF(ABS(H16-VLOOKUP(C16,'Valeurs Règlement Campagne'!$A$4:$AB$7,20,FALSE))&lt;=2,VLOOKUP(C16,'Valeurs Règlement Campagne'!$A$4:$AB$7,20,FALSE),IF(ABS(H16-VLOOKUP(C16,'Valeurs Règlement Campagne'!$A$4:$AB$7,21,FALSE))&lt;=2,VLOOKUP(C16,'Valeurs Règlement Campagne'!$A$4:$AB$7,21,FALSE),IF(ABS(H16-VLOOKUP(C16,'Valeurs Règlement Campagne'!$A$4:$AB$7,22,FALSE))&lt;=2,VLOOKUP(C16,'Valeurs Règlement Campagne'!$A$4:$AB$7,22,FALSE),"")))="",FALSE,IF(COUNTIFS($C$6:C16,C16,$E$6:E16,"Connues",$H$6:H16,"&gt;="&amp;(IF(ABS(H16-VLOOKUP(C16,'Valeurs Règlement Campagne'!$A$4:$AB$7,20,FALSE))&lt;=2,VLOOKUP(C16,'Valeurs Règlement Campagne'!$A$4:$AB$7,20,FALSE),IF(ABS(H16-VLOOKUP(C16,'Valeurs Règlement Campagne'!$A$4:$AB$7,21,FALSE))&lt;=2,VLOOKUP(C16,'Valeurs Règlement Campagne'!$A$4:$AB$7,21,FALSE),IF(ABS(H16-VLOOKUP(C16,'Valeurs Règlement Campagne'!$A$4:$AB$7,22,FALSE))&lt;=2,VLOOKUP(C16,'Valeurs Règlement Campagne'!$A$4:$AB$7,22,FALSE),"")))-2),$H$6:H16,"&lt;="&amp;(IF(ABS(H16-VLOOKUP(C16,'Valeurs Règlement Campagne'!$A$4:$AB$7,20,FALSE))&lt;=2,VLOOKUP(C16,'Valeurs Règlement Campagne'!$A$4:$AB$7,20,FALSE),IF(ABS(H16-VLOOKUP(C16,'Valeurs Règlement Campagne'!$A$4:$AB$7,21,FALSE))&lt;=2,VLOOKUP(C16,'Valeurs Règlement Campagne'!$A$4:$AB$7,21,FALSE),IF(ABS(H16-VLOOKUP(C16,'Valeurs Règlement Campagne'!$A$4:$AB$7,22,FALSE))&lt;=2,VLOOKUP(C16,'Valeurs Règlement Campagne'!$A$4:$AB$7,22,FALSE),"")))+2))&gt;(IF(VLOOKUP(C16,'Valeurs Règlement Campagne'!$A$4:$AB$7,20,FALSE)=IF(ABS(H16-VLOOKUP(C16,'Valeurs Règlement Campagne'!$A$4:$AB$7,20,FALSE))&lt;=2,VLOOKUP(C16,'Valeurs Règlement Campagne'!$A$4:$AB$7,20,FALSE),IF(ABS(H16-VLOOKUP(C16,'Valeurs Règlement Campagne'!$A$4:$AB$7,21,FALSE))&lt;=2,VLOOKUP(C16,'Valeurs Règlement Campagne'!$A$4:$AB$7,21,FALSE),IF(ABS(H16-VLOOKUP(C16,'Valeurs Règlement Campagne'!$A$4:$AB$7,22,FALSE))&lt;=2,VLOOKUP(C16,'Valeurs Règlement Campagne'!$A$4:$AB$7,22,FALSE),""))),1,0)+IF(VLOOKUP(C16,'Valeurs Règlement Campagne'!$A$4:$AB$7,21,FALSE)=IF(ABS(H16-VLOOKUP(C16,'Valeurs Règlement Campagne'!$A$4:$AB$7,20,FALSE))&lt;=2,VLOOKUP(C16,'Valeurs Règlement Campagne'!$A$4:$AB$7,20,FALSE),IF(ABS(H16-VLOOKUP(C16,'Valeurs Règlement Campagne'!$A$4:$AB$7,21,FALSE))&lt;=2,VLOOKUP(C16,'Valeurs Règlement Campagne'!$A$4:$AB$7,21,FALSE),IF(ABS(H16-VLOOKUP(C16,'Valeurs Règlement Campagne'!$A$4:$AB$7,22,FALSE))&lt;=2,VLOOKUP(C16,'Valeurs Règlement Campagne'!$A$4:$AB$7,22,FALSE),""))),1,0)+IF(VLOOKUP(C16,'Valeurs Règlement Campagne'!$A$4:$AB$7,22,FALSE)=IF(ABS(H16-VLOOKUP(C16,'Valeurs Règlement Campagne'!$A$4:$AB$7,20,FALSE))&lt;=2,VLOOKUP(C16,'Valeurs Règlement Campagne'!$A$4:$AB$7,20,FALSE),IF(ABS(H16-VLOOKUP(C16,'Valeurs Règlement Campagne'!$A$4:$AB$7,21,FALSE))&lt;=2,VLOOKUP(C16,'Valeurs Règlement Campagne'!$A$4:$AB$7,21,FALSE),IF(ABS(H16-VLOOKUP(C16,'Valeurs Règlement Campagne'!$A$4:$AB$7,22,FALSE))&lt;=2,VLOOKUP(C16,'Valeurs Règlement Campagne'!$A$4:$AB$7,22,FALSE),""))),1,0)),"Doublon",TRUE)),IF(IF(H16=VLOOKUP(C16,'Valeurs Règlement Campagne'!$A$4:$AB$7,20,FALSE),VLOOKUP(C16,'Valeurs Règlement Campagne'!$A$4:$AB$7,20,FALSE),IF(H16=VLOOKUP(C16,'Valeurs Règlement Campagne'!$A$4:$AB$7,21,FALSE),VLOOKUP(C16,'Valeurs Règlement Campagne'!$A$4:$AB$7,21,FALSE),IF(H16=VLOOKUP(C16,'Valeurs Règlement Campagne'!$A$4:$AB$7,22,FALSE),VLOOKUP(C16,'Valeurs Règlement Campagne'!$A$4:$AB$7,22,FALSE),"")))="",FALSE,IF(COUNTIFS($C$6:C16,C16,$E$6:E16,"Connues",$H$6:H16,IF(H16=VLOOKUP(C16,'Valeurs Règlement Campagne'!$A$4:$AB$7,20,FALSE),VLOOKUP(C16,'Valeurs Règlement Campagne'!$A$4:$AB$7,20,FALSE),IF(H16=VLOOKUP(C16,'Valeurs Règlement Campagne'!$A$4:$AB$7,21,FALSE),VLOOKUP(C16,'Valeurs Règlement Campagne'!$A$4:$AB$7,21,FALSE),IF(H16=VLOOKUP(C16,'Valeurs Règlement Campagne'!$A$4:$AB$7,22,FALSE),VLOOKUP(C16,'Valeurs Règlement Campagne'!$A$4:$AB$7,22,FALSE),""))))&gt;(IF(VLOOKUP(C16,'Valeurs Règlement Campagne'!$A$4:$AB$7,20,FALSE)=IF(H16=VLOOKUP(C16,'Valeurs Règlement Campagne'!$A$4:$AB$7,20,FALSE),VLOOKUP(C16,'Valeurs Règlement Campagne'!$A$4:$AB$7,20,FALSE),IF(H16=VLOOKUP(C16,'Valeurs Règlement Campagne'!$A$4:$AB$7,21,FALSE),VLOOKUP(C16,'Valeurs Règlement Campagne'!$A$4:$AB$7,21,FALSE),IF(H16=VLOOKUP(C16,'Valeurs Règlement Campagne'!$A$4:$AB$7,22,FALSE),VLOOKUP(C16,'Valeurs Règlement Campagne'!$A$4:$AB$7,22,FALSE),""))),1,0)+IF(VLOOKUP(C16,'Valeurs Règlement Campagne'!$A$4:$AB$7,21,FALSE)=IF(H16=VLOOKUP(C16,'Valeurs Règlement Campagne'!$A$4:$AB$7,20,FALSE),VLOOKUP(C16,'Valeurs Règlement Campagne'!$A$4:$AB$7,20,FALSE),IF(H16=VLOOKUP(C16,'Valeurs Règlement Campagne'!$A$4:$AB$7,21,FALSE),VLOOKUP(C16,'Valeurs Règlement Campagne'!$A$4:$AB$7,21,FALSE),IF(H16=VLOOKUP(C16,'Valeurs Règlement Campagne'!$A$4:$AB$7,22,FALSE),VLOOKUP(C16,'Valeurs Règlement Campagne'!$A$4:$AB$7,22,FALSE),""))),1,0)+IF(VLOOKUP(C16,'Valeurs Règlement Campagne'!$A$4:$AB$7,22,FALSE)=IF(H16=VLOOKUP(C16,'Valeurs Règlement Campagne'!$A$4:$AB$7,20,FALSE),VLOOKUP(C16,'Valeurs Règlement Campagne'!$A$4:$AB$7,20,FALSE),IF(H16=VLOOKUP(C16,'Valeurs Règlement Campagne'!$A$4:$AB$7,21,FALSE),VLOOKUP(C16,'Valeurs Règlement Campagne'!$A$4:$AB$7,21,FALSE),IF(H16=VLOOKUP(C16,'Valeurs Règlement Campagne'!$A$4:$AB$7,22,FALSE),VLOOKUP(C16,'Valeurs Règlement Campagne'!$A$4:$AB$7,22,FALSE),""))),1,0)),"Doublon",TRUE)))," "))))," ")</f>
        <v xml:space="preserve"> </v>
      </c>
      <c r="X16" s="49" t="str" cm="1">
        <f t="array" ref="X16">IFERROR(IF(OR(C16="",C16=" ")," ",IF(NOT(ISNUMBER(I16))," ",IF(E16="Inconnues",AND(I16&gt;=P16,I16&lt;=R16),IF(E16="Connues",IF('Valeurs Règlement Campagne'!$L$14="OUI",IF(IF(ABS(I16-VLOOKUP(C16,'Valeurs Règlement Campagne'!$A$4:$AB$7,23,FALSE))&lt;=2,VLOOKUP(C16,'Valeurs Règlement Campagne'!$A$4:$AB$7,23,FALSE),IF(ABS(I16-VLOOKUP(C16,'Valeurs Règlement Campagne'!$A$4:$AB$7,24,FALSE))&lt;=2,VLOOKUP(C16,'Valeurs Règlement Campagne'!$A$4:$AB$7,24,FALSE),IF(ABS(I16-VLOOKUP(C16,'Valeurs Règlement Campagne'!$A$4:$AB$7,25,FALSE))&lt;=2,VLOOKUP(C16,'Valeurs Règlement Campagne'!$A$4:$AB$7,25,FALSE),"")))="",FALSE,IF(COUNTIFS($C$6:C16,C16,$E$6:E16,"Connues",$I$6:I16,"&gt;="&amp;(IF(ABS(I16-VLOOKUP(C16,'Valeurs Règlement Campagne'!$A$4:$AB$7,23,FALSE))&lt;=2,VLOOKUP(C16,'Valeurs Règlement Campagne'!$A$4:$AB$7,23,FALSE),IF(ABS(I16-VLOOKUP(C16,'Valeurs Règlement Campagne'!$A$4:$AB$7,24,FALSE))&lt;=2,VLOOKUP(C16,'Valeurs Règlement Campagne'!$A$4:$AB$7,24,FALSE),IF(ABS(I16-VLOOKUP(C16,'Valeurs Règlement Campagne'!$A$4:$AB$7,25,FALSE))&lt;=2,VLOOKUP(C16,'Valeurs Règlement Campagne'!$A$4:$AB$7,25,FALSE),"")))-2),$I$6:I16,"&lt;="&amp;(IF(ABS(I16-VLOOKUP(C16,'Valeurs Règlement Campagne'!$A$4:$AB$7,23,FALSE))&lt;=2,VLOOKUP(C16,'Valeurs Règlement Campagne'!$A$4:$AB$7,23,FALSE),IF(ABS(I16-VLOOKUP(C16,'Valeurs Règlement Campagne'!$A$4:$AB$7,24,FALSE))&lt;=2,VLOOKUP(C16,'Valeurs Règlement Campagne'!$A$4:$AB$7,24,FALSE),IF(ABS(I16-VLOOKUP(C16,'Valeurs Règlement Campagne'!$A$4:$AB$7,25,FALSE))&lt;=2,VLOOKUP(C16,'Valeurs Règlement Campagne'!$A$4:$AB$7,25,FALSE),"")))+2))&gt;(IF(VLOOKUP(C16,'Valeurs Règlement Campagne'!$A$4:$AB$7,23,FALSE)=IF(ABS(I16-VLOOKUP(C16,'Valeurs Règlement Campagne'!$A$4:$AB$7,23,FALSE))&lt;=2,VLOOKUP(C16,'Valeurs Règlement Campagne'!$A$4:$AB$7,23,FALSE),IF(ABS(I16-VLOOKUP(C16,'Valeurs Règlement Campagne'!$A$4:$AB$7,24,FALSE))&lt;=2,VLOOKUP(C16,'Valeurs Règlement Campagne'!$A$4:$AB$7,24,FALSE),IF(ABS(I16-VLOOKUP(C16,'Valeurs Règlement Campagne'!$A$4:$AB$7,25,FALSE))&lt;=2,VLOOKUP(C16,'Valeurs Règlement Campagne'!$A$4:$AB$7,25,FALSE),""))),1,0)+IF(VLOOKUP(C16,'Valeurs Règlement Campagne'!$A$4:$AB$7,24,FALSE)=IF(ABS(I16-VLOOKUP(C16,'Valeurs Règlement Campagne'!$A$4:$AB$7,23,FALSE))&lt;=2,VLOOKUP(C16,'Valeurs Règlement Campagne'!$A$4:$AB$7,23,FALSE),IF(ABS(I16-VLOOKUP(C16,'Valeurs Règlement Campagne'!$A$4:$AB$7,24,FALSE))&lt;=2,VLOOKUP(C16,'Valeurs Règlement Campagne'!$A$4:$AB$7,24,FALSE),IF(ABS(I16-VLOOKUP(C16,'Valeurs Règlement Campagne'!$A$4:$AB$7,25,FALSE))&lt;=2,VLOOKUP(C16,'Valeurs Règlement Campagne'!$A$4:$AB$7,25,FALSE),""))),1,0)+IF(VLOOKUP(C16,'Valeurs Règlement Campagne'!$A$4:$AB$7,25,FALSE)=IF(ABS(I16-VLOOKUP(C16,'Valeurs Règlement Campagne'!$A$4:$AB$7,23,FALSE))&lt;=2,VLOOKUP(C16,'Valeurs Règlement Campagne'!$A$4:$AB$7,23,FALSE),IF(ABS(I16-VLOOKUP(C16,'Valeurs Règlement Campagne'!$A$4:$AB$7,24,FALSE))&lt;=2,VLOOKUP(C16,'Valeurs Règlement Campagne'!$A$4:$AB$7,24,FALSE),IF(ABS(I16-VLOOKUP(C16,'Valeurs Règlement Campagne'!$A$4:$AB$7,25,FALSE))&lt;=2,VLOOKUP(C16,'Valeurs Règlement Campagne'!$A$4:$AB$7,25,FALSE),""))),1,0)),"Doublon",TRUE)),IF(IF(I16=VLOOKUP(C16,'Valeurs Règlement Campagne'!$A$4:$AB$7,23,FALSE),VLOOKUP(C16,'Valeurs Règlement Campagne'!$A$4:$AB$7,23,FALSE),IF(I16=VLOOKUP(C16,'Valeurs Règlement Campagne'!$A$4:$AB$7,24,FALSE),VLOOKUP(C16,'Valeurs Règlement Campagne'!$A$4:$AB$7,24,FALSE),IF(I16=VLOOKUP(C16,'Valeurs Règlement Campagne'!$A$4:$AB$7,25,FALSE),VLOOKUP(C16,'Valeurs Règlement Campagne'!$A$4:$AB$7,25,FALSE),"")))="",FALSE,IF(COUNTIFS($C$6:C16,C16,$E$6:E16,"Connues",$I$6:I16,IF(I16=VLOOKUP(C16,'Valeurs Règlement Campagne'!$A$4:$AB$7,23,FALSE),VLOOKUP(C16,'Valeurs Règlement Campagne'!$A$4:$AB$7,23,FALSE),IF(I16=VLOOKUP(C16,'Valeurs Règlement Campagne'!$A$4:$AB$7,24,FALSE),VLOOKUP(C16,'Valeurs Règlement Campagne'!$A$4:$AB$7,24,FALSE),IF(I16=VLOOKUP(C16,'Valeurs Règlement Campagne'!$A$4:$AB$7,25,FALSE),VLOOKUP(C16,'Valeurs Règlement Campagne'!$A$4:$AB$7,25,FALSE),""))))&gt;(IF(VLOOKUP(C16,'Valeurs Règlement Campagne'!$A$4:$AB$7,23,FALSE)=IF(I16=VLOOKUP(C16,'Valeurs Règlement Campagne'!$A$4:$AB$7,23,FALSE),VLOOKUP(C16,'Valeurs Règlement Campagne'!$A$4:$AB$7,23,FALSE),IF(I16=VLOOKUP(C16,'Valeurs Règlement Campagne'!$A$4:$AB$7,24,FALSE),VLOOKUP(C16,'Valeurs Règlement Campagne'!$A$4:$AB$7,24,FALSE),IF(I16=VLOOKUP(C16,'Valeurs Règlement Campagne'!$A$4:$AB$7,25,FALSE),VLOOKUP(C16,'Valeurs Règlement Campagne'!$A$4:$AB$7,25,FALSE),""))),1,0)+IF(VLOOKUP(C16,'Valeurs Règlement Campagne'!$A$4:$AB$7,24,FALSE)=IF(I16=VLOOKUP(C16,'Valeurs Règlement Campagne'!$A$4:$AB$7,23,FALSE),VLOOKUP(C16,'Valeurs Règlement Campagne'!$A$4:$AB$7,23,FALSE),IF(I16=VLOOKUP(C16,'Valeurs Règlement Campagne'!$A$4:$AB$7,24,FALSE),VLOOKUP(C16,'Valeurs Règlement Campagne'!$A$4:$AB$7,24,FALSE),IF(I16=VLOOKUP(C16,'Valeurs Règlement Campagne'!$A$4:$AB$7,25,FALSE),VLOOKUP(C16,'Valeurs Règlement Campagne'!$A$4:$AB$7,25,FALSE),""))),1,0)+IF(VLOOKUP(C16,'Valeurs Règlement Campagne'!$A$4:$AB$7,25,FALSE)=IF(I16=VLOOKUP(C16,'Valeurs Règlement Campagne'!$A$4:$AB$7,23,FALSE),VLOOKUP(C16,'Valeurs Règlement Campagne'!$A$4:$AB$7,23,FALSE),IF(I16=VLOOKUP(C16,'Valeurs Règlement Campagne'!$A$4:$AB$7,24,FALSE),VLOOKUP(C16,'Valeurs Règlement Campagne'!$A$4:$AB$7,24,FALSE),IF(I16=VLOOKUP(C16,'Valeurs Règlement Campagne'!$A$4:$AB$7,25,FALSE),VLOOKUP(C16,'Valeurs Règlement Campagne'!$A$4:$AB$7,25,FALSE),""))),1,0)),"Doublon",TRUE)))," "))))," ")</f>
        <v xml:space="preserve"> </v>
      </c>
      <c r="Y16" s="142" t="str" cm="1">
        <f t="array" ref="Y16">IFERROR(IF(OR(C16="",C16=" ")," ",IF(NOT(ISNUMBER(J16))," ",IF(E16="Inconnues",AND(J16&gt;=S16,J16&lt;=T16),IF(E16="Connues",IF('Valeurs Règlement Campagne'!$L$14="OUI",IF(IF(ABS(J16-VLOOKUP(C16,'Valeurs Règlement Campagne'!$A$4:$AB$7,26,FALSE))&lt;=2,VLOOKUP(C16,'Valeurs Règlement Campagne'!$A$4:$AB$7,26,FALSE),IF(ABS(J16-VLOOKUP(C16,'Valeurs Règlement Campagne'!$A$4:$AB$7,27,FALSE))&lt;=2,VLOOKUP(C16,'Valeurs Règlement Campagne'!$A$4:$AB$7,27,FALSE),IF(ABS(J16-VLOOKUP(C16,'Valeurs Règlement Campagne'!$A$4:$AB$7,28,FALSE))&lt;=2,VLOOKUP(C16,'Valeurs Règlement Campagne'!$A$4:$AB$7,28,FALSE),"")))="",FALSE,IF(COUNTIFS($C$6:C16,C16,$E$6:E16,"Connues",$J$6:J16,"&gt;="&amp;(IF(ABS(J16-VLOOKUP(C16,'Valeurs Règlement Campagne'!$A$4:$AB$7,26,FALSE))&lt;=2,VLOOKUP(C16,'Valeurs Règlement Campagne'!$A$4:$AB$7,26,FALSE),IF(ABS(J16-VLOOKUP(C16,'Valeurs Règlement Campagne'!$A$4:$AB$7,27,FALSE))&lt;=2,VLOOKUP(C16,'Valeurs Règlement Campagne'!$A$4:$AB$7,27,FALSE),IF(ABS(J16-VLOOKUP(C16,'Valeurs Règlement Campagne'!$A$4:$AB$7,28,FALSE))&lt;=2,VLOOKUP(C16,'Valeurs Règlement Campagne'!$A$4:$AB$7,28,FALSE),"")))-2),$J$6:J16,"&lt;="&amp;(IF(ABS(J16-VLOOKUP(C16,'Valeurs Règlement Campagne'!$A$4:$AB$7,26,FALSE))&lt;=2,VLOOKUP(C16,'Valeurs Règlement Campagne'!$A$4:$AB$7,26,FALSE),IF(ABS(J16-VLOOKUP(C16,'Valeurs Règlement Campagne'!$A$4:$AB$7,27,FALSE))&lt;=2,VLOOKUP(C16,'Valeurs Règlement Campagne'!$A$4:$AB$7,27,FALSE),IF(ABS(J16-VLOOKUP(C16,'Valeurs Règlement Campagne'!$A$4:$AB$7,28,FALSE))&lt;=2,VLOOKUP(C16,'Valeurs Règlement Campagne'!$A$4:$AB$7,28,FALSE),"")))+2))&gt;(IF(VLOOKUP(C16,'Valeurs Règlement Campagne'!$A$4:$AB$7,26,FALSE)=IF(ABS(J16-VLOOKUP(C16,'Valeurs Règlement Campagne'!$A$4:$AB$7,26,FALSE))&lt;=2,VLOOKUP(C16,'Valeurs Règlement Campagne'!$A$4:$AB$7,26,FALSE),IF(ABS(J16-VLOOKUP(C16,'Valeurs Règlement Campagne'!$A$4:$AB$7,27,FALSE))&lt;=2,VLOOKUP(C16,'Valeurs Règlement Campagne'!$A$4:$AB$7,27,FALSE),IF(ABS(J16-VLOOKUP(C16,'Valeurs Règlement Campagne'!$A$4:$AB$7,28,FALSE))&lt;=2,VLOOKUP(C16,'Valeurs Règlement Campagne'!$A$4:$AB$7,28,FALSE),""))),1,0)+IF(VLOOKUP(C16,'Valeurs Règlement Campagne'!$A$4:$AB$7,27,FALSE)=IF(ABS(J16-VLOOKUP(C16,'Valeurs Règlement Campagne'!$A$4:$AB$7,26,FALSE))&lt;=2,VLOOKUP(C16,'Valeurs Règlement Campagne'!$A$4:$AB$7,26,FALSE),IF(ABS(J16-VLOOKUP(C16,'Valeurs Règlement Campagne'!$A$4:$AB$7,27,FALSE))&lt;=2,VLOOKUP(C16,'Valeurs Règlement Campagne'!$A$4:$AB$7,27,FALSE),IF(ABS(J16-VLOOKUP(C16,'Valeurs Règlement Campagne'!$A$4:$AB$7,28,FALSE))&lt;=2,VLOOKUP(C16,'Valeurs Règlement Campagne'!$A$4:$AB$7,28,FALSE),""))),1,0)+IF(VLOOKUP(C16,'Valeurs Règlement Campagne'!$A$4:$AB$7,28,FALSE)=IF(ABS(J16-VLOOKUP(C16,'Valeurs Règlement Campagne'!$A$4:$AB$7,26,FALSE))&lt;=2,VLOOKUP(C16,'Valeurs Règlement Campagne'!$A$4:$AB$7,26,FALSE),IF(ABS(J16-VLOOKUP(C16,'Valeurs Règlement Campagne'!$A$4:$AB$7,27,FALSE))&lt;=2,VLOOKUP(C16,'Valeurs Règlement Campagne'!$A$4:$AB$7,27,FALSE),IF(ABS(J16-VLOOKUP(C16,'Valeurs Règlement Campagne'!$A$4:$AB$7,28,FALSE))&lt;=2,VLOOKUP(C16,'Valeurs Règlement Campagne'!$A$4:$AB$7,28,FALSE),""))),1,0)),"Doublon",TRUE)),IF(IF(J16=VLOOKUP(C16,'Valeurs Règlement Campagne'!$A$4:$AB$7,26,FALSE),VLOOKUP(C16,'Valeurs Règlement Campagne'!$A$4:$AB$7,26,FALSE),IF(J16=VLOOKUP(C16,'Valeurs Règlement Campagne'!$A$4:$AB$7,27,FALSE),VLOOKUP(C16,'Valeurs Règlement Campagne'!$A$4:$AB$7,27,FALSE),IF(J16=VLOOKUP(C16,'Valeurs Règlement Campagne'!$A$4:$AB$7,28,FALSE),VLOOKUP(C16,'Valeurs Règlement Campagne'!$A$4:$AB$7,28,FALSE),"")))="",FALSE,IF(COUNTIFS($C$6:C16,C16,$E$6:E16,"Connues",$J$6:J16,IF(J16=VLOOKUP(C16,'Valeurs Règlement Campagne'!$A$4:$AB$7,26,FALSE),VLOOKUP(C16,'Valeurs Règlement Campagne'!$A$4:$AB$7,26,FALSE),IF(J16=VLOOKUP(C16,'Valeurs Règlement Campagne'!$A$4:$AB$7,27,FALSE),VLOOKUP(C16,'Valeurs Règlement Campagne'!$A$4:$AB$7,27,FALSE),IF(J16=VLOOKUP(C16,'Valeurs Règlement Campagne'!$A$4:$AB$7,28,FALSE),VLOOKUP(C16,'Valeurs Règlement Campagne'!$A$4:$AB$7,28,FALSE),""))))&gt;(IF(VLOOKUP(C16,'Valeurs Règlement Campagne'!$A$4:$AB$7,26,FALSE)=IF(J16=VLOOKUP(C16,'Valeurs Règlement Campagne'!$A$4:$AB$7,26,FALSE),VLOOKUP(C16,'Valeurs Règlement Campagne'!$A$4:$AB$7,26,FALSE),IF(J16=VLOOKUP(C16,'Valeurs Règlement Campagne'!$A$4:$AB$7,27,FALSE),VLOOKUP(C16,'Valeurs Règlement Campagne'!$A$4:$AB$7,27,FALSE),IF(J16=VLOOKUP(C16,'Valeurs Règlement Campagne'!$A$4:$AB$7,28,FALSE),VLOOKUP(C16,'Valeurs Règlement Campagne'!$A$4:$AB$7,28,FALSE),""))),1,0)+IF(VLOOKUP(C16,'Valeurs Règlement Campagne'!$A$4:$AB$7,27,FALSE)=IF(J16=VLOOKUP(C16,'Valeurs Règlement Campagne'!$A$4:$AB$7,26,FALSE),VLOOKUP(C16,'Valeurs Règlement Campagne'!$A$4:$AB$7,26,FALSE),IF(J16=VLOOKUP(C16,'Valeurs Règlement Campagne'!$A$4:$AB$7,27,FALSE),VLOOKUP(C16,'Valeurs Règlement Campagne'!$A$4:$AB$7,27,FALSE),IF(J16=VLOOKUP(C16,'Valeurs Règlement Campagne'!$A$4:$AB$7,28,FALSE),VLOOKUP(C16,'Valeurs Règlement Campagne'!$A$4:$AB$7,28,FALSE),""))),1,0)+IF(VLOOKUP(C16,'Valeurs Règlement Campagne'!$A$4:$AB$7,28,FALSE)=IF(J16=VLOOKUP(C16,'Valeurs Règlement Campagne'!$A$4:$AB$7,26,FALSE),VLOOKUP(C16,'Valeurs Règlement Campagne'!$A$4:$AB$7,26,FALSE),IF(J16=VLOOKUP(C16,'Valeurs Règlement Campagne'!$A$4:$AB$7,27,FALSE),VLOOKUP(C16,'Valeurs Règlement Campagne'!$A$4:$AB$7,27,FALSE),IF(J16=VLOOKUP(C16,'Valeurs Règlement Campagne'!$A$4:$AB$7,28,FALSE),VLOOKUP(C16,'Valeurs Règlement Campagne'!$A$4:$AB$7,28,FALSE),""))),1,0)),"Doublon",TRUE)))," "))))," ")</f>
        <v xml:space="preserve"> </v>
      </c>
      <c r="Z16" s="253" t="str">
        <f t="shared" si="3"/>
        <v xml:space="preserve"> </v>
      </c>
      <c r="AA16" s="254"/>
      <c r="AB16" s="254" t="str">
        <f t="shared" si="0"/>
        <v xml:space="preserve"> </v>
      </c>
      <c r="AC16" s="254"/>
      <c r="AD16" s="254" t="str">
        <f t="shared" si="1"/>
        <v xml:space="preserve"> </v>
      </c>
      <c r="AE16" s="254"/>
      <c r="AF16" s="254" t="str">
        <f t="shared" si="4"/>
        <v xml:space="preserve"> </v>
      </c>
      <c r="AG16" s="299"/>
      <c r="AH16" s="50" t="str">
        <f t="shared" si="2"/>
        <v/>
      </c>
      <c r="AI16" s="39">
        <f>IFERROR(IF(OR(C16="",C16=" ",NOT(ISNUMBER(F16))),0,IF(E16="Inconnues",IF(AND(F16&gt;=L16,F16&lt;=M16),0,1),IF(E16="Connues",IF('Valeurs Règlement Campagne'!$L$14="OUI",IF(IF(ABS(F16-VLOOKUP(C16,'Valeurs Règlement Campagne'!$A$4:$AB$7,14,FALSE))&lt;=2,VLOOKUP(C16,'Valeurs Règlement Campagne'!$A$4:$AB$7,14,FALSE),IF(ABS(F16-VLOOKUP(C16,'Valeurs Règlement Campagne'!$A$4:$AB$7,15,FALSE))&lt;=2,VLOOKUP(C16,'Valeurs Règlement Campagne'!$A$4:$AB$7,15,FALSE),IF(ABS(F16-VLOOKUP(C16,'Valeurs Règlement Campagne'!$A$4:$AB$7,16,FALSE))&lt;=2,VLOOKUP(C16,'Valeurs Règlement Campagne'!$A$4:$AB$7,16,FALSE),"")))="",1,IF(COUNTIFS($C$6:C16,C16,$E$6:E16,"Connues",$F$6:F16,"&gt;="&amp;(IF(ABS(F16-VLOOKUP(C16,'Valeurs Règlement Campagne'!$A$4:$AB$7,14,FALSE))&lt;=2,VLOOKUP(C16,'Valeurs Règlement Campagne'!$A$4:$AB$7,14,FALSE),IF(ABS(F16-VLOOKUP(C16,'Valeurs Règlement Campagne'!$A$4:$AB$7,15,FALSE))&lt;=2,VLOOKUP(C16,'Valeurs Règlement Campagne'!$A$4:$AB$7,15,FALSE),IF(ABS(F16-VLOOKUP(C16,'Valeurs Règlement Campagne'!$A$4:$AB$7,16,FALSE))&lt;=2,VLOOKUP(C16,'Valeurs Règlement Campagne'!$A$4:$AB$7,16,FALSE),"")))-2),$F$6:F16,"&lt;="&amp;(IF(ABS(F16-VLOOKUP(C16,'Valeurs Règlement Campagne'!$A$4:$AB$7,14,FALSE))&lt;=2,VLOOKUP(C16,'Valeurs Règlement Campagne'!$A$4:$AB$7,14,FALSE),IF(ABS(F16-VLOOKUP(C16,'Valeurs Règlement Campagne'!$A$4:$AB$7,15,FALSE))&lt;=2,VLOOKUP(C16,'Valeurs Règlement Campagne'!$A$4:$AB$7,15,FALSE),IF(ABS(F16-VLOOKUP(C16,'Valeurs Règlement Campagne'!$A$4:$AB$7,16,FALSE))&lt;=2,VLOOKUP(C16,'Valeurs Règlement Campagne'!$A$4:$AB$7,16,FALSE),"")))+2))&gt;(IF(VLOOKUP(C16,'Valeurs Règlement Campagne'!$A$4:$AB$7,14,FALSE)=IF(ABS(F16-VLOOKUP(C16,'Valeurs Règlement Campagne'!$A$4:$AB$7,14,FALSE))&lt;=2,VLOOKUP(C16,'Valeurs Règlement Campagne'!$A$4:$AB$7,14,FALSE),IF(ABS(F16-VLOOKUP(C16,'Valeurs Règlement Campagne'!$A$4:$AB$7,15,FALSE))&lt;=2,VLOOKUP(C16,'Valeurs Règlement Campagne'!$A$4:$AB$7,15,FALSE),IF(ABS(F16-VLOOKUP(C16,'Valeurs Règlement Campagne'!$A$4:$AB$7,16,FALSE))&lt;=2,VLOOKUP(C16,'Valeurs Règlement Campagne'!$A$4:$AB$7,16,FALSE),""))),1,0)+IF(VLOOKUP(C16,'Valeurs Règlement Campagne'!$A$4:$AB$7,15,FALSE)=IF(ABS(F16-VLOOKUP(C16,'Valeurs Règlement Campagne'!$A$4:$AB$7,14,FALSE))&lt;=2,VLOOKUP(C16,'Valeurs Règlement Campagne'!$A$4:$AB$7,14,FALSE),IF(ABS(F16-VLOOKUP(C16,'Valeurs Règlement Campagne'!$A$4:$AB$7,15,FALSE))&lt;=2,VLOOKUP(C16,'Valeurs Règlement Campagne'!$A$4:$AB$7,15,FALSE),IF(ABS(F16-VLOOKUP(C16,'Valeurs Règlement Campagne'!$A$4:$AB$7,16,FALSE))&lt;=2,VLOOKUP(C16,'Valeurs Règlement Campagne'!$A$4:$AB$7,16,FALSE),""))),1,0)+IF(VLOOKUP(C16,'Valeurs Règlement Campagne'!$A$4:$AB$7,16,FALSE)=IF(ABS(F16-VLOOKUP(C16,'Valeurs Règlement Campagne'!$A$4:$AB$7,14,FALSE))&lt;=2,VLOOKUP(C16,'Valeurs Règlement Campagne'!$A$4:$AB$7,14,FALSE),IF(ABS(F16-VLOOKUP(C16,'Valeurs Règlement Campagne'!$A$4:$AB$7,15,FALSE))&lt;=2,VLOOKUP(C16,'Valeurs Règlement Campagne'!$A$4:$AB$7,15,FALSE),IF(ABS(F16-VLOOKUP(C16,'Valeurs Règlement Campagne'!$A$4:$AB$7,16,FALSE))&lt;=2,VLOOKUP(C16,'Valeurs Règlement Campagne'!$A$4:$AB$7,16,FALSE),""))),1,0)),1,0)),IF(IF(F16=VLOOKUP(C16,'Valeurs Règlement Campagne'!$A$4:$AB$7,14,FALSE),VLOOKUP(C16,'Valeurs Règlement Campagne'!$A$4:$AB$7,14,FALSE),IF(F16=VLOOKUP(C16,'Valeurs Règlement Campagne'!$A$4:$AB$7,15,FALSE),VLOOKUP(C16,'Valeurs Règlement Campagne'!$A$4:$AB$7,15,FALSE),IF(F16=VLOOKUP(C16,'Valeurs Règlement Campagne'!$A$4:$AB$7,16,FALSE),VLOOKUP(C16,'Valeurs Règlement Campagne'!$A$4:$AB$7,16,FALSE),"")))="",1,IF(COUNTIFS($C$6:C16,C16,$E$6:E16,"Connues",$F$6:F16,IF(F16=VLOOKUP(C16,'Valeurs Règlement Campagne'!$A$4:$AB$7,14,FALSE),VLOOKUP(C16,'Valeurs Règlement Campagne'!$A$4:$AB$7,14,FALSE),IF(F16=VLOOKUP(C16,'Valeurs Règlement Campagne'!$A$4:$AB$7,15,FALSE),VLOOKUP(C16,'Valeurs Règlement Campagne'!$A$4:$AB$7,15,FALSE),IF(F16=VLOOKUP(C16,'Valeurs Règlement Campagne'!$A$4:$AB$7,16,FALSE),VLOOKUP(C16,'Valeurs Règlement Campagne'!$A$4:$AB$7,16,FALSE),""))))&gt;(IF(VLOOKUP(C16,'Valeurs Règlement Campagne'!$A$4:$AB$7,14,FALSE)=IF(F16=VLOOKUP(C16,'Valeurs Règlement Campagne'!$A$4:$AB$7,14,FALSE),VLOOKUP(C16,'Valeurs Règlement Campagne'!$A$4:$AB$7,14,FALSE),IF(F16=VLOOKUP(C16,'Valeurs Règlement Campagne'!$A$4:$AB$7,15,FALSE),VLOOKUP(C16,'Valeurs Règlement Campagne'!$A$4:$AB$7,15,FALSE),IF(F16=VLOOKUP(C16,'Valeurs Règlement Campagne'!$A$4:$AB$7,16,FALSE),VLOOKUP(C16,'Valeurs Règlement Campagne'!$A$4:$AB$7,16,FALSE),""))),1,0)+IF(VLOOKUP(C16,'Valeurs Règlement Campagne'!$A$4:$AB$7,15,FALSE)=IF(F16=VLOOKUP(C16,'Valeurs Règlement Campagne'!$A$4:$AB$7,14,FALSE),VLOOKUP(C16,'Valeurs Règlement Campagne'!$A$4:$AB$7,14,FALSE),IF(F16=VLOOKUP(C16,'Valeurs Règlement Campagne'!$A$4:$AB$7,15,FALSE),VLOOKUP(C16,'Valeurs Règlement Campagne'!$A$4:$AB$7,15,FALSE),IF(F16=VLOOKUP(C16,'Valeurs Règlement Campagne'!$A$4:$AB$7,16,FALSE),VLOOKUP(C16,'Valeurs Règlement Campagne'!$A$4:$AB$7,16,FALSE),""))),1,0)+IF(VLOOKUP(C16,'Valeurs Règlement Campagne'!$A$4:$AB$7,16,FALSE)=IF(F16=VLOOKUP(C16,'Valeurs Règlement Campagne'!$A$4:$AB$7,14,FALSE),VLOOKUP(C16,'Valeurs Règlement Campagne'!$A$4:$AB$7,14,FALSE),IF(F16=VLOOKUP(C16,'Valeurs Règlement Campagne'!$A$4:$AB$7,15,FALSE),VLOOKUP(C16,'Valeurs Règlement Campagne'!$A$4:$AB$7,15,FALSE),IF(F16=VLOOKUP(C16,'Valeurs Règlement Campagne'!$A$4:$AB$7,16,FALSE),VLOOKUP(C16,'Valeurs Règlement Campagne'!$A$4:$AB$7,16,FALSE),""))),1,0)),1,0))),0))),0)</f>
        <v>0</v>
      </c>
      <c r="AJ16" s="39">
        <f>IFERROR(IF(OR(C16="",C16=" ",NOT(ISNUMBER(G16))),0,IF(E16="Inconnues",IF(AND(G16&gt;=N16,G16&lt;=O16),0,1),IF(E16="Connues",IF('Valeurs Règlement Campagne'!$L$14="OUI",IF(IF(ABS(G16-VLOOKUP(C16,'Valeurs Règlement Campagne'!$A$4:$AB$7,17,FALSE))&lt;=2,VLOOKUP(C16,'Valeurs Règlement Campagne'!$A$4:$AB$7,17,FALSE),IF(ABS(G16-VLOOKUP(C16,'Valeurs Règlement Campagne'!$A$4:$AB$7,18,FALSE))&lt;=2,VLOOKUP(C16,'Valeurs Règlement Campagne'!$A$4:$AB$7,18,FALSE),IF(ABS(G16-VLOOKUP(C16,'Valeurs Règlement Campagne'!$A$4:$AB$7,19,FALSE))&lt;=2,VLOOKUP(C16,'Valeurs Règlement Campagne'!$A$4:$AB$7,19,FALSE),"")))="",1,IF(COUNTIFS($C$6:C16,C16,$E$6:E16,"Connues",$G$6:G16,"&gt;="&amp;(IF(ABS(G16-VLOOKUP(C16,'Valeurs Règlement Campagne'!$A$4:$AB$7,17,FALSE))&lt;=2,VLOOKUP(C16,'Valeurs Règlement Campagne'!$A$4:$AB$7,17,FALSE),IF(ABS(G16-VLOOKUP(C16,'Valeurs Règlement Campagne'!$A$4:$AB$7,18,FALSE))&lt;=2,VLOOKUP(C16,'Valeurs Règlement Campagne'!$A$4:$AB$7,18,FALSE),IF(ABS(G16-VLOOKUP(C16,'Valeurs Règlement Campagne'!$A$4:$AB$7,19,FALSE))&lt;=2,VLOOKUP(C16,'Valeurs Règlement Campagne'!$A$4:$AB$7,19,FALSE),"")))-2),$G$6:G16,"&lt;="&amp;(IF(ABS(G16-VLOOKUP(C16,'Valeurs Règlement Campagne'!$A$4:$AB$7,17,FALSE))&lt;=2,VLOOKUP(C16,'Valeurs Règlement Campagne'!$A$4:$AB$7,17,FALSE),IF(ABS(G16-VLOOKUP(C16,'Valeurs Règlement Campagne'!$A$4:$AB$7,18,FALSE))&lt;=2,VLOOKUP(C16,'Valeurs Règlement Campagne'!$A$4:$AB$7,18,FALSE),IF(ABS(G16-VLOOKUP(C16,'Valeurs Règlement Campagne'!$A$4:$AB$7,19,FALSE))&lt;=2,VLOOKUP(C16,'Valeurs Règlement Campagne'!$A$4:$AB$7,19,FALSE),"")))+2))&gt;(IF(VLOOKUP(C16,'Valeurs Règlement Campagne'!$A$4:$AB$7,17,FALSE)=IF(ABS(G16-VLOOKUP(C16,'Valeurs Règlement Campagne'!$A$4:$AB$7,17,FALSE))&lt;=2,VLOOKUP(C16,'Valeurs Règlement Campagne'!$A$4:$AB$7,17,FALSE),IF(ABS(G16-VLOOKUP(C16,'Valeurs Règlement Campagne'!$A$4:$AB$7,18,FALSE))&lt;=2,VLOOKUP(C16,'Valeurs Règlement Campagne'!$A$4:$AB$7,18,FALSE),IF(ABS(G16-VLOOKUP(C16,'Valeurs Règlement Campagne'!$A$4:$AB$7,19,FALSE))&lt;=2,VLOOKUP(C16,'Valeurs Règlement Campagne'!$A$4:$AB$7,19,FALSE),""))),1,0)+IF(VLOOKUP(C16,'Valeurs Règlement Campagne'!$A$4:$AB$7,18,FALSE)=IF(ABS(G16-VLOOKUP(C16,'Valeurs Règlement Campagne'!$A$4:$AB$7,17,FALSE))&lt;=2,VLOOKUP(C16,'Valeurs Règlement Campagne'!$A$4:$AB$7,17,FALSE),IF(ABS(G16-VLOOKUP(C16,'Valeurs Règlement Campagne'!$A$4:$AB$7,18,FALSE))&lt;=2,VLOOKUP(C16,'Valeurs Règlement Campagne'!$A$4:$AB$7,18,FALSE),IF(ABS(G16-VLOOKUP(C16,'Valeurs Règlement Campagne'!$A$4:$AB$7,19,FALSE))&lt;=2,VLOOKUP(C16,'Valeurs Règlement Campagne'!$A$4:$AB$7,19,FALSE),""))),1,0)+IF(VLOOKUP(C16,'Valeurs Règlement Campagne'!$A$4:$AB$7,19,FALSE)=IF(ABS(G16-VLOOKUP(C16,'Valeurs Règlement Campagne'!$A$4:$AB$7,17,FALSE))&lt;=2,VLOOKUP(C16,'Valeurs Règlement Campagne'!$A$4:$AB$7,17,FALSE),IF(ABS(G16-VLOOKUP(C16,'Valeurs Règlement Campagne'!$A$4:$AB$7,18,FALSE))&lt;=2,VLOOKUP(C16,'Valeurs Règlement Campagne'!$A$4:$AB$7,18,FALSE),IF(ABS(G16-VLOOKUP(C16,'Valeurs Règlement Campagne'!$A$4:$AB$7,19,FALSE))&lt;=2,VLOOKUP(C16,'Valeurs Règlement Campagne'!$A$4:$AB$7,19,FALSE),""))),1,0)),1,0)),IF(IF(G16=VLOOKUP(C16,'Valeurs Règlement Campagne'!$A$4:$AB$7,17,FALSE),VLOOKUP(C16,'Valeurs Règlement Campagne'!$A$4:$AB$7,17,FALSE),IF(G16=VLOOKUP(C16,'Valeurs Règlement Campagne'!$A$4:$AB$7,18,FALSE),VLOOKUP(C16,'Valeurs Règlement Campagne'!$A$4:$AB$7,18,FALSE),IF(G16=VLOOKUP(C16,'Valeurs Règlement Campagne'!$A$4:$AB$7,19,FALSE),VLOOKUP(C16,'Valeurs Règlement Campagne'!$A$4:$AB$7,19,FALSE),"")))="",1,IF(COUNTIFS($C$6:C16,C16,$E$6:E16,"Connues",$G$6:G16,IF(G16=VLOOKUP(C16,'Valeurs Règlement Campagne'!$A$4:$AB$7,17,FALSE),VLOOKUP(C16,'Valeurs Règlement Campagne'!$A$4:$AB$7,17,FALSE),IF(G16=VLOOKUP(C16,'Valeurs Règlement Campagne'!$A$4:$AB$7,18,FALSE),VLOOKUP(C16,'Valeurs Règlement Campagne'!$A$4:$AB$7,18,FALSE),IF(G16=VLOOKUP(C16,'Valeurs Règlement Campagne'!$A$4:$AB$7,19,FALSE),VLOOKUP(C16,'Valeurs Règlement Campagne'!$A$4:$AB$7,19,FALSE),""))))&gt;(IF(VLOOKUP(C16,'Valeurs Règlement Campagne'!$A$4:$AB$7,17,FALSE)=IF(G16=VLOOKUP(C16,'Valeurs Règlement Campagne'!$A$4:$AB$7,17,FALSE),VLOOKUP(C16,'Valeurs Règlement Campagne'!$A$4:$AB$7,17,FALSE),IF(G16=VLOOKUP(C16,'Valeurs Règlement Campagne'!$A$4:$AB$7,18,FALSE),VLOOKUP(C16,'Valeurs Règlement Campagne'!$A$4:$AB$7,18,FALSE),IF(G16=VLOOKUP(C16,'Valeurs Règlement Campagne'!$A$4:$AB$7,19,FALSE),VLOOKUP(C16,'Valeurs Règlement Campagne'!$A$4:$AB$7,19,FALSE),""))),1,0)+IF(VLOOKUP(C16,'Valeurs Règlement Campagne'!$A$4:$AB$7,18,FALSE)=IF(G16=VLOOKUP(C16,'Valeurs Règlement Campagne'!$A$4:$AB$7,17,FALSE),VLOOKUP(C16,'Valeurs Règlement Campagne'!$A$4:$AB$7,17,FALSE),IF(G16=VLOOKUP(C16,'Valeurs Règlement Campagne'!$A$4:$AB$7,18,FALSE),VLOOKUP(C16,'Valeurs Règlement Campagne'!$A$4:$AB$7,18,FALSE),IF(G16=VLOOKUP(C16,'Valeurs Règlement Campagne'!$A$4:$AB$7,19,FALSE),VLOOKUP(C16,'Valeurs Règlement Campagne'!$A$4:$AB$7,19,FALSE),""))),1,0)+IF(VLOOKUP(C16,'Valeurs Règlement Campagne'!$A$4:$AB$7,19,FALSE)=IF(G16=VLOOKUP(C16,'Valeurs Règlement Campagne'!$A$4:$AB$7,17,FALSE),VLOOKUP(C16,'Valeurs Règlement Campagne'!$A$4:$AB$7,17,FALSE),IF(G16=VLOOKUP(C16,'Valeurs Règlement Campagne'!$A$4:$AB$7,18,FALSE),VLOOKUP(C16,'Valeurs Règlement Campagne'!$A$4:$AB$7,18,FALSE),IF(G16=VLOOKUP(C16,'Valeurs Règlement Campagne'!$A$4:$AB$7,19,FALSE),VLOOKUP(C16,'Valeurs Règlement Campagne'!$A$4:$AB$7,19,FALSE),""))),1,0)),1,0))),0))),0)</f>
        <v>0</v>
      </c>
      <c r="AK16" s="39">
        <f>IFERROR(IF(OR(C16="",C16=" ",NOT(ISNUMBER(H16))),0,IF(E16="Inconnues",IF(AND(H16&gt;=P16,H16&lt;=Q16),0,1),IF(E16="Connues",IF('Valeurs Règlement Campagne'!$L$14="OUI",IF(IF(ABS(H16-VLOOKUP(C16,'Valeurs Règlement Campagne'!$A$4:$AB$7,20,FALSE))&lt;=2,VLOOKUP(C16,'Valeurs Règlement Campagne'!$A$4:$AB$7,20,FALSE),IF(ABS(H16-VLOOKUP(C16,'Valeurs Règlement Campagne'!$A$4:$AB$7,21,FALSE))&lt;=2,VLOOKUP(C16,'Valeurs Règlement Campagne'!$A$4:$AB$7,21,FALSE),IF(ABS(H16-VLOOKUP(C16,'Valeurs Règlement Campagne'!$A$4:$AB$7,22,FALSE))&lt;=2,VLOOKUP(C16,'Valeurs Règlement Campagne'!$A$4:$AB$7,22,FALSE),"")))="",1,IF(COUNTIFS($C$6:C16,C16,$E$6:E16,"Connues",$H$6:H16,"&gt;="&amp;(IF(ABS(H16-VLOOKUP(C16,'Valeurs Règlement Campagne'!$A$4:$AB$7,20,FALSE))&lt;=2,VLOOKUP(C16,'Valeurs Règlement Campagne'!$A$4:$AB$7,20,FALSE),IF(ABS(H16-VLOOKUP(C16,'Valeurs Règlement Campagne'!$A$4:$AB$7,21,FALSE))&lt;=2,VLOOKUP(C16,'Valeurs Règlement Campagne'!$A$4:$AB$7,21,FALSE),IF(ABS(H16-VLOOKUP(C16,'Valeurs Règlement Campagne'!$A$4:$AB$7,22,FALSE))&lt;=2,VLOOKUP(C16,'Valeurs Règlement Campagne'!$A$4:$AB$7,22,FALSE),"")))-2),$H$6:H16,"&lt;="&amp;(IF(ABS(H16-VLOOKUP(C16,'Valeurs Règlement Campagne'!$A$4:$AB$7,20,FALSE))&lt;=2,VLOOKUP(C16,'Valeurs Règlement Campagne'!$A$4:$AB$7,20,FALSE),IF(ABS(H16-VLOOKUP(C16,'Valeurs Règlement Campagne'!$A$4:$AB$7,21,FALSE))&lt;=2,VLOOKUP(C16,'Valeurs Règlement Campagne'!$A$4:$AB$7,21,FALSE),IF(ABS(H16-VLOOKUP(C16,'Valeurs Règlement Campagne'!$A$4:$AB$7,22,FALSE))&lt;=2,VLOOKUP(C16,'Valeurs Règlement Campagne'!$A$4:$AB$7,22,FALSE),"")))+2))&gt;(IF(VLOOKUP(C16,'Valeurs Règlement Campagne'!$A$4:$AB$7,20,FALSE)=IF(ABS(H16-VLOOKUP(C16,'Valeurs Règlement Campagne'!$A$4:$AB$7,20,FALSE))&lt;=2,VLOOKUP(C16,'Valeurs Règlement Campagne'!$A$4:$AB$7,20,FALSE),IF(ABS(H16-VLOOKUP(C16,'Valeurs Règlement Campagne'!$A$4:$AB$7,21,FALSE))&lt;=2,VLOOKUP(C16,'Valeurs Règlement Campagne'!$A$4:$AB$7,21,FALSE),IF(ABS(H16-VLOOKUP(C16,'Valeurs Règlement Campagne'!$A$4:$AB$7,22,FALSE))&lt;=2,VLOOKUP(C16,'Valeurs Règlement Campagne'!$A$4:$AB$7,22,FALSE),""))),1,0)+IF(VLOOKUP(C16,'Valeurs Règlement Campagne'!$A$4:$AB$7,21,FALSE)=IF(ABS(H16-VLOOKUP(C16,'Valeurs Règlement Campagne'!$A$4:$AB$7,20,FALSE))&lt;=2,VLOOKUP(C16,'Valeurs Règlement Campagne'!$A$4:$AB$7,20,FALSE),IF(ABS(H16-VLOOKUP(C16,'Valeurs Règlement Campagne'!$A$4:$AB$7,21,FALSE))&lt;=2,VLOOKUP(C16,'Valeurs Règlement Campagne'!$A$4:$AB$7,21,FALSE),IF(ABS(H16-VLOOKUP(C16,'Valeurs Règlement Campagne'!$A$4:$AB$7,22,FALSE))&lt;=2,VLOOKUP(C16,'Valeurs Règlement Campagne'!$A$4:$AB$7,22,FALSE),""))),1,0)+IF(VLOOKUP(C16,'Valeurs Règlement Campagne'!$A$4:$AB$7,22,FALSE)=IF(ABS(H16-VLOOKUP(C16,'Valeurs Règlement Campagne'!$A$4:$AB$7,20,FALSE))&lt;=2,VLOOKUP(C16,'Valeurs Règlement Campagne'!$A$4:$AB$7,20,FALSE),IF(ABS(H16-VLOOKUP(C16,'Valeurs Règlement Campagne'!$A$4:$AB$7,21,FALSE))&lt;=2,VLOOKUP(C16,'Valeurs Règlement Campagne'!$A$4:$AB$7,21,FALSE),IF(ABS(H16-VLOOKUP(C16,'Valeurs Règlement Campagne'!$A$4:$AB$7,22,FALSE))&lt;=2,VLOOKUP(C16,'Valeurs Règlement Campagne'!$A$4:$AB$7,22,FALSE),""))),1,0)),1,0)),IF(IF(H16=VLOOKUP(C16,'Valeurs Règlement Campagne'!$A$4:$AB$7,20,FALSE),VLOOKUP(C16,'Valeurs Règlement Campagne'!$A$4:$AB$7,20,FALSE),IF(H16=VLOOKUP(C16,'Valeurs Règlement Campagne'!$A$4:$AB$7,21,FALSE),VLOOKUP(C16,'Valeurs Règlement Campagne'!$A$4:$AB$7,21,FALSE),IF(H16=VLOOKUP(C16,'Valeurs Règlement Campagne'!$A$4:$AB$7,22,FALSE),VLOOKUP(C16,'Valeurs Règlement Campagne'!$A$4:$AB$7,22,FALSE),"")))="",1,IF(COUNTIFS($C$6:C16,C16,$E$6:E16,"Connues",$H$6:H16,IF(H16=VLOOKUP(C16,'Valeurs Règlement Campagne'!$A$4:$AB$7,20,FALSE),VLOOKUP(C16,'Valeurs Règlement Campagne'!$A$4:$AB$7,20,FALSE),IF(H16=VLOOKUP(C16,'Valeurs Règlement Campagne'!$A$4:$AB$7,21,FALSE),VLOOKUP(C16,'Valeurs Règlement Campagne'!$A$4:$AB$7,21,FALSE),IF(H16=VLOOKUP(C16,'Valeurs Règlement Campagne'!$A$4:$AB$7,22,FALSE),VLOOKUP(C16,'Valeurs Règlement Campagne'!$A$4:$AB$7,22,FALSE),""))))&gt;(IF(VLOOKUP(C16,'Valeurs Règlement Campagne'!$A$4:$AB$7,20,FALSE)=IF(H16=VLOOKUP(C16,'Valeurs Règlement Campagne'!$A$4:$AB$7,20,FALSE),VLOOKUP(C16,'Valeurs Règlement Campagne'!$A$4:$AB$7,20,FALSE),IF(H16=VLOOKUP(C16,'Valeurs Règlement Campagne'!$A$4:$AB$7,21,FALSE),VLOOKUP(C16,'Valeurs Règlement Campagne'!$A$4:$AB$7,21,FALSE),IF(H16=VLOOKUP(C16,'Valeurs Règlement Campagne'!$A$4:$AB$7,22,FALSE),VLOOKUP(C16,'Valeurs Règlement Campagne'!$A$4:$AB$7,22,FALSE),""))),1,0)+IF(VLOOKUP(C16,'Valeurs Règlement Campagne'!$A$4:$AB$7,21,FALSE)=IF(H16=VLOOKUP(C16,'Valeurs Règlement Campagne'!$A$4:$AB$7,20,FALSE),VLOOKUP(C16,'Valeurs Règlement Campagne'!$A$4:$AB$7,20,FALSE),IF(H16=VLOOKUP(C16,'Valeurs Règlement Campagne'!$A$4:$AB$7,21,FALSE),VLOOKUP(C16,'Valeurs Règlement Campagne'!$A$4:$AB$7,21,FALSE),IF(H16=VLOOKUP(C16,'Valeurs Règlement Campagne'!$A$4:$AB$7,22,FALSE),VLOOKUP(C16,'Valeurs Règlement Campagne'!$A$4:$AB$7,22,FALSE),""))),1,0)+IF(VLOOKUP(C16,'Valeurs Règlement Campagne'!$A$4:$AB$7,22,FALSE)=IF(H16=VLOOKUP(C16,'Valeurs Règlement Campagne'!$A$4:$AB$7,20,FALSE),VLOOKUP(C16,'Valeurs Règlement Campagne'!$A$4:$AB$7,20,FALSE),IF(H16=VLOOKUP(C16,'Valeurs Règlement Campagne'!$A$4:$AB$7,21,FALSE),VLOOKUP(C16,'Valeurs Règlement Campagne'!$A$4:$AB$7,21,FALSE),IF(H16=VLOOKUP(C16,'Valeurs Règlement Campagne'!$A$4:$AB$7,22,FALSE),VLOOKUP(C16,'Valeurs Règlement Campagne'!$A$4:$AB$7,22,FALSE),""))),1,0)),1,0))),0))),0)</f>
        <v>0</v>
      </c>
      <c r="AL16">
        <f>IFERROR(IF(OR(C16="",C16=" ",NOT(ISNUMBER(I16))),0,IF(E16="Inconnues",IF(AND(I16&gt;=P16,I16&lt;=R16),0,1),IF(E16="Connues",IF('Valeurs Règlement Campagne'!$L$14="OUI",IF(IF(ABS(I16-VLOOKUP(C16,'Valeurs Règlement Campagne'!$A$4:$AB$7,23,FALSE))&lt;=2,VLOOKUP(C16,'Valeurs Règlement Campagne'!$A$4:$AB$7,23,FALSE),IF(ABS(I16-VLOOKUP(C16,'Valeurs Règlement Campagne'!$A$4:$AB$7,24,FALSE))&lt;=2,VLOOKUP(C16,'Valeurs Règlement Campagne'!$A$4:$AB$7,24,FALSE),IF(ABS(I16-VLOOKUP(C16,'Valeurs Règlement Campagne'!$A$4:$AB$7,25,FALSE))&lt;=2,VLOOKUP(C16,'Valeurs Règlement Campagne'!$A$4:$AB$7,25,FALSE),"")))="",1,IF(COUNTIFS($C$6:C16,C16,$E$6:E16,"Connues",$I$6:I16,"&gt;="&amp;(IF(ABS(I16-VLOOKUP(C16,'Valeurs Règlement Campagne'!$A$4:$AB$7,23,FALSE))&lt;=2,VLOOKUP(C16,'Valeurs Règlement Campagne'!$A$4:$AB$7,23,FALSE),IF(ABS(I16-VLOOKUP(C16,'Valeurs Règlement Campagne'!$A$4:$AB$7,24,FALSE))&lt;=2,VLOOKUP(C16,'Valeurs Règlement Campagne'!$A$4:$AB$7,24,FALSE),IF(ABS(I16-VLOOKUP(C16,'Valeurs Règlement Campagne'!$A$4:$AB$7,25,FALSE))&lt;=2,VLOOKUP(C16,'Valeurs Règlement Campagne'!$A$4:$AB$7,25,FALSE),"")))-2),$I$6:I16,"&lt;="&amp;(IF(ABS(I16-VLOOKUP(C16,'Valeurs Règlement Campagne'!$A$4:$AB$7,23,FALSE))&lt;=2,VLOOKUP(C16,'Valeurs Règlement Campagne'!$A$4:$AB$7,23,FALSE),IF(ABS(I16-VLOOKUP(C16,'Valeurs Règlement Campagne'!$A$4:$AB$7,24,FALSE))&lt;=2,VLOOKUP(C16,'Valeurs Règlement Campagne'!$A$4:$AB$7,24,FALSE),IF(ABS(I16-VLOOKUP(C16,'Valeurs Règlement Campagne'!$A$4:$AB$7,25,FALSE))&lt;=2,VLOOKUP(C16,'Valeurs Règlement Campagne'!$A$4:$AB$7,25,FALSE),"")))+2))&gt;(IF(VLOOKUP(C16,'Valeurs Règlement Campagne'!$A$4:$AB$7,23,FALSE)=IF(ABS(I16-VLOOKUP(C16,'Valeurs Règlement Campagne'!$A$4:$AB$7,23,FALSE))&lt;=2,VLOOKUP(C16,'Valeurs Règlement Campagne'!$A$4:$AB$7,23,FALSE),IF(ABS(I16-VLOOKUP(C16,'Valeurs Règlement Campagne'!$A$4:$AB$7,24,FALSE))&lt;=2,VLOOKUP(C16,'Valeurs Règlement Campagne'!$A$4:$AB$7,24,FALSE),IF(ABS(I16-VLOOKUP(C16,'Valeurs Règlement Campagne'!$A$4:$AB$7,25,FALSE))&lt;=2,VLOOKUP(C16,'Valeurs Règlement Campagne'!$A$4:$AB$7,25,FALSE),""))),1,0)+IF(VLOOKUP(C16,'Valeurs Règlement Campagne'!$A$4:$AB$7,24,FALSE)=IF(ABS(I16-VLOOKUP(C16,'Valeurs Règlement Campagne'!$A$4:$AB$7,23,FALSE))&lt;=2,VLOOKUP(C16,'Valeurs Règlement Campagne'!$A$4:$AB$7,23,FALSE),IF(ABS(I16-VLOOKUP(C16,'Valeurs Règlement Campagne'!$A$4:$AB$7,24,FALSE))&lt;=2,VLOOKUP(C16,'Valeurs Règlement Campagne'!$A$4:$AB$7,24,FALSE),IF(ABS(I16-VLOOKUP(C16,'Valeurs Règlement Campagne'!$A$4:$AB$7,25,FALSE))&lt;=2,VLOOKUP(C16,'Valeurs Règlement Campagne'!$A$4:$AB$7,25,FALSE),""))),1,0)+IF(VLOOKUP(C16,'Valeurs Règlement Campagne'!$A$4:$AB$7,25,FALSE)=IF(ABS(I16-VLOOKUP(C16,'Valeurs Règlement Campagne'!$A$4:$AB$7,23,FALSE))&lt;=2,VLOOKUP(C16,'Valeurs Règlement Campagne'!$A$4:$AB$7,23,FALSE),IF(ABS(I16-VLOOKUP(C16,'Valeurs Règlement Campagne'!$A$4:$AB$7,24,FALSE))&lt;=2,VLOOKUP(C16,'Valeurs Règlement Campagne'!$A$4:$AB$7,24,FALSE),IF(ABS(I16-VLOOKUP(C16,'Valeurs Règlement Campagne'!$A$4:$AB$7,25,FALSE))&lt;=2,VLOOKUP(C16,'Valeurs Règlement Campagne'!$A$4:$AB$7,25,FALSE),""))),1,0)),1,0)),IF(IF(I16=VLOOKUP(C16,'Valeurs Règlement Campagne'!$A$4:$AB$7,23,FALSE),VLOOKUP(C16,'Valeurs Règlement Campagne'!$A$4:$AB$7,23,FALSE),IF(I16=VLOOKUP(C16,'Valeurs Règlement Campagne'!$A$4:$AB$7,24,FALSE),VLOOKUP(C16,'Valeurs Règlement Campagne'!$A$4:$AB$7,24,FALSE),IF(I16=VLOOKUP(C16,'Valeurs Règlement Campagne'!$A$4:$AB$7,25,FALSE),VLOOKUP(C16,'Valeurs Règlement Campagne'!$A$4:$AB$7,25,FALSE),"")))="",1,IF(COUNTIFS($C$6:C16,C16,$E$6:E16,"Connues",$I$6:I16,IF(I16=VLOOKUP(C16,'Valeurs Règlement Campagne'!$A$4:$AB$7,23,FALSE),VLOOKUP(C16,'Valeurs Règlement Campagne'!$A$4:$AB$7,23,FALSE),IF(I16=VLOOKUP(C16,'Valeurs Règlement Campagne'!$A$4:$AB$7,24,FALSE),VLOOKUP(C16,'Valeurs Règlement Campagne'!$A$4:$AB$7,24,FALSE),IF(I16=VLOOKUP(C16,'Valeurs Règlement Campagne'!$A$4:$AB$7,25,FALSE),VLOOKUP(C16,'Valeurs Règlement Campagne'!$A$4:$AB$7,25,FALSE),""))))&gt;(IF(VLOOKUP(C16,'Valeurs Règlement Campagne'!$A$4:$AB$7,23,FALSE)=IF(I16=VLOOKUP(C16,'Valeurs Règlement Campagne'!$A$4:$AB$7,23,FALSE),VLOOKUP(C16,'Valeurs Règlement Campagne'!$A$4:$AB$7,23,FALSE),IF(I16=VLOOKUP(C16,'Valeurs Règlement Campagne'!$A$4:$AB$7,24,FALSE),VLOOKUP(C16,'Valeurs Règlement Campagne'!$A$4:$AB$7,24,FALSE),IF(I16=VLOOKUP(C16,'Valeurs Règlement Campagne'!$A$4:$AB$7,25,FALSE),VLOOKUP(C16,'Valeurs Règlement Campagne'!$A$4:$AB$7,25,FALSE),""))),1,0)+IF(VLOOKUP(C16,'Valeurs Règlement Campagne'!$A$4:$AB$7,24,FALSE)=IF(I16=VLOOKUP(C16,'Valeurs Règlement Campagne'!$A$4:$AB$7,23,FALSE),VLOOKUP(C16,'Valeurs Règlement Campagne'!$A$4:$AB$7,23,FALSE),IF(I16=VLOOKUP(C16,'Valeurs Règlement Campagne'!$A$4:$AB$7,24,FALSE),VLOOKUP(C16,'Valeurs Règlement Campagne'!$A$4:$AB$7,24,FALSE),IF(I16=VLOOKUP(C16,'Valeurs Règlement Campagne'!$A$4:$AB$7,25,FALSE),VLOOKUP(C16,'Valeurs Règlement Campagne'!$A$4:$AB$7,25,FALSE),""))),1,0)+IF(VLOOKUP(C16,'Valeurs Règlement Campagne'!$A$4:$AB$7,25,FALSE)=IF(I16=VLOOKUP(C16,'Valeurs Règlement Campagne'!$A$4:$AB$7,23,FALSE),VLOOKUP(C16,'Valeurs Règlement Campagne'!$A$4:$AB$7,23,FALSE),IF(I16=VLOOKUP(C16,'Valeurs Règlement Campagne'!$A$4:$AB$7,24,FALSE),VLOOKUP(C16,'Valeurs Règlement Campagne'!$A$4:$AB$7,24,FALSE),IF(I16=VLOOKUP(C16,'Valeurs Règlement Campagne'!$A$4:$AB$7,25,FALSE),VLOOKUP(C16,'Valeurs Règlement Campagne'!$A$4:$AB$7,25,FALSE),""))),1,0)),1,0))),0))),0)</f>
        <v>0</v>
      </c>
      <c r="AM16">
        <f>IFERROR(IF(OR(C16="",C16=" ",NOT(ISNUMBER(J16))),0,IF(E16="Inconnues",IF(AND(J16&gt;=S16,J16&lt;=T16),0,1),IF(E16="Connues",IF('Valeurs Règlement Campagne'!$L$14="OUI",IF(IF(ABS(J16-VLOOKUP(C16,'Valeurs Règlement Campagne'!$A$4:$AB$7,26,FALSE))&lt;=2,VLOOKUP(C16,'Valeurs Règlement Campagne'!$A$4:$AB$7,26,FALSE),IF(ABS(J16-VLOOKUP(C16,'Valeurs Règlement Campagne'!$A$4:$AB$7,27,FALSE))&lt;=2,VLOOKUP(C16,'Valeurs Règlement Campagne'!$A$4:$AB$7,27,FALSE),IF(ABS(J16-VLOOKUP(C16,'Valeurs Règlement Campagne'!$A$4:$AB$7,28,FALSE))&lt;=2,VLOOKUP(C16,'Valeurs Règlement Campagne'!$A$4:$AB$7,28,FALSE),"")))="",1,IF(COUNTIFS($C$6:C16,C16,$E$6:E16,"Connues",$J$6:J16,"&gt;="&amp;(IF(ABS(J16-VLOOKUP(C16,'Valeurs Règlement Campagne'!$A$4:$AB$7,26,FALSE))&lt;=2,VLOOKUP(C16,'Valeurs Règlement Campagne'!$A$4:$AB$7,26,FALSE),IF(ABS(J16-VLOOKUP(C16,'Valeurs Règlement Campagne'!$A$4:$AB$7,27,FALSE))&lt;=2,VLOOKUP(C16,'Valeurs Règlement Campagne'!$A$4:$AB$7,27,FALSE),IF(ABS(J16-VLOOKUP(C16,'Valeurs Règlement Campagne'!$A$4:$AB$7,28,FALSE))&lt;=2,VLOOKUP(C16,'Valeurs Règlement Campagne'!$A$4:$AB$7,28,FALSE),"")))-2),$J$6:J16,"&lt;="&amp;(IF(ABS(J16-VLOOKUP(C16,'Valeurs Règlement Campagne'!$A$4:$AB$7,26,FALSE))&lt;=2,VLOOKUP(C16,'Valeurs Règlement Campagne'!$A$4:$AB$7,26,FALSE),IF(ABS(J16-VLOOKUP(C16,'Valeurs Règlement Campagne'!$A$4:$AB$7,27,FALSE))&lt;=2,VLOOKUP(C16,'Valeurs Règlement Campagne'!$A$4:$AB$7,27,FALSE),IF(ABS(J16-VLOOKUP(C16,'Valeurs Règlement Campagne'!$A$4:$AB$7,28,FALSE))&lt;=2,VLOOKUP(C16,'Valeurs Règlement Campagne'!$A$4:$AB$7,28,FALSE),"")))+2))&gt;(IF(VLOOKUP(C16,'Valeurs Règlement Campagne'!$A$4:$AB$7,26,FALSE)=IF(ABS(J16-VLOOKUP(C16,'Valeurs Règlement Campagne'!$A$4:$AB$7,26,FALSE))&lt;=2,VLOOKUP(C16,'Valeurs Règlement Campagne'!$A$4:$AB$7,26,FALSE),IF(ABS(J16-VLOOKUP(C16,'Valeurs Règlement Campagne'!$A$4:$AB$7,27,FALSE))&lt;=2,VLOOKUP(C16,'Valeurs Règlement Campagne'!$A$4:$AB$7,27,FALSE),IF(ABS(J16-VLOOKUP(C16,'Valeurs Règlement Campagne'!$A$4:$AB$7,28,FALSE))&lt;=2,VLOOKUP(C16,'Valeurs Règlement Campagne'!$A$4:$AB$7,28,FALSE),""))),1,0)+IF(VLOOKUP(C16,'Valeurs Règlement Campagne'!$A$4:$AB$7,27,FALSE)=IF(ABS(J16-VLOOKUP(C16,'Valeurs Règlement Campagne'!$A$4:$AB$7,26,FALSE))&lt;=2,VLOOKUP(C16,'Valeurs Règlement Campagne'!$A$4:$AB$7,26,FALSE),IF(ABS(J16-VLOOKUP(C16,'Valeurs Règlement Campagne'!$A$4:$AB$7,27,FALSE))&lt;=2,VLOOKUP(C16,'Valeurs Règlement Campagne'!$A$4:$AB$7,27,FALSE),IF(ABS(J16-VLOOKUP(C16,'Valeurs Règlement Campagne'!$A$4:$AB$7,28,FALSE))&lt;=2,VLOOKUP(C16,'Valeurs Règlement Campagne'!$A$4:$AB$7,28,FALSE),""))),1,0)+IF(VLOOKUP(C16,'Valeurs Règlement Campagne'!$A$4:$AB$7,28,FALSE)=IF(ABS(J16-VLOOKUP(C16,'Valeurs Règlement Campagne'!$A$4:$AB$7,26,FALSE))&lt;=2,VLOOKUP(C16,'Valeurs Règlement Campagne'!$A$4:$AB$7,26,FALSE),IF(ABS(J16-VLOOKUP(C16,'Valeurs Règlement Campagne'!$A$4:$AB$7,27,FALSE))&lt;=2,VLOOKUP(C16,'Valeurs Règlement Campagne'!$A$4:$AB$7,27,FALSE),IF(ABS(J16-VLOOKUP(C16,'Valeurs Règlement Campagne'!$A$4:$AB$7,28,FALSE))&lt;=2,VLOOKUP(C16,'Valeurs Règlement Campagne'!$A$4:$AB$7,28,FALSE),""))),1,0)),1,0)),IF(IF(J16=VLOOKUP(C16,'Valeurs Règlement Campagne'!$A$4:$AB$7,26,FALSE),VLOOKUP(C16,'Valeurs Règlement Campagne'!$A$4:$AB$7,26,FALSE),IF(J16=VLOOKUP(C16,'Valeurs Règlement Campagne'!$A$4:$AB$7,27,FALSE),VLOOKUP(C16,'Valeurs Règlement Campagne'!$A$4:$AB$7,27,FALSE),IF(J16=VLOOKUP(C16,'Valeurs Règlement Campagne'!$A$4:$AB$7,28,FALSE),VLOOKUP(C16,'Valeurs Règlement Campagne'!$A$4:$AB$7,28,FALSE),"")))="",1,IF(COUNTIFS($C$6:C16,C16,$E$6:E16,"Connues",$J$6:J16,IF(J16=VLOOKUP(C16,'Valeurs Règlement Campagne'!$A$4:$AB$7,26,FALSE),VLOOKUP(C16,'Valeurs Règlement Campagne'!$A$4:$AB$7,26,FALSE),IF(J16=VLOOKUP(C16,'Valeurs Règlement Campagne'!$A$4:$AB$7,27,FALSE),VLOOKUP(C16,'Valeurs Règlement Campagne'!$A$4:$AB$7,27,FALSE),IF(J16=VLOOKUP(C16,'Valeurs Règlement Campagne'!$A$4:$AB$7,28,FALSE),VLOOKUP(C16,'Valeurs Règlement Campagne'!$A$4:$AB$7,28,FALSE),""))))&gt;(IF(VLOOKUP(C16,'Valeurs Règlement Campagne'!$A$4:$AB$7,26,FALSE)=IF(J16=VLOOKUP(C16,'Valeurs Règlement Campagne'!$A$4:$AB$7,26,FALSE),VLOOKUP(C16,'Valeurs Règlement Campagne'!$A$4:$AB$7,26,FALSE),IF(J16=VLOOKUP(C16,'Valeurs Règlement Campagne'!$A$4:$AB$7,27,FALSE),VLOOKUP(C16,'Valeurs Règlement Campagne'!$A$4:$AB$7,27,FALSE),IF(J16=VLOOKUP(C16,'Valeurs Règlement Campagne'!$A$4:$AB$7,28,FALSE),VLOOKUP(C16,'Valeurs Règlement Campagne'!$A$4:$AB$7,28,FALSE),""))),1,0)+IF(VLOOKUP(C16,'Valeurs Règlement Campagne'!$A$4:$AB$7,27,FALSE)=IF(J16=VLOOKUP(C16,'Valeurs Règlement Campagne'!$A$4:$AB$7,26,FALSE),VLOOKUP(C16,'Valeurs Règlement Campagne'!$A$4:$AB$7,26,FALSE),IF(J16=VLOOKUP(C16,'Valeurs Règlement Campagne'!$A$4:$AB$7,27,FALSE),VLOOKUP(C16,'Valeurs Règlement Campagne'!$A$4:$AB$7,27,FALSE),IF(J16=VLOOKUP(C16,'Valeurs Règlement Campagne'!$A$4:$AB$7,28,FALSE),VLOOKUP(C16,'Valeurs Règlement Campagne'!$A$4:$AB$7,28,FALSE),""))),1,0)+IF(VLOOKUP(C16,'Valeurs Règlement Campagne'!$A$4:$AB$7,28,FALSE)=IF(J16=VLOOKUP(C16,'Valeurs Règlement Campagne'!$A$4:$AB$7,26,FALSE),VLOOKUP(C16,'Valeurs Règlement Campagne'!$A$4:$AB$7,26,FALSE),IF(J16=VLOOKUP(C16,'Valeurs Règlement Campagne'!$A$4:$AB$7,27,FALSE),VLOOKUP(C16,'Valeurs Règlement Campagne'!$A$4:$AB$7,27,FALSE),IF(J16=VLOOKUP(C16,'Valeurs Règlement Campagne'!$A$4:$AB$7,28,FALSE),VLOOKUP(C16,'Valeurs Règlement Campagne'!$A$4:$AB$7,28,FALSE),""))),1,0)),1,0))),0))),0)</f>
        <v>0</v>
      </c>
    </row>
    <row r="17" spans="1:218" ht="20.75" customHeight="1">
      <c r="A17" s="127">
        <v>12</v>
      </c>
      <c r="B17" s="178"/>
      <c r="C17" s="251"/>
      <c r="D17" s="252"/>
      <c r="E17" s="179"/>
      <c r="F17" s="180"/>
      <c r="G17" s="181"/>
      <c r="H17" s="182"/>
      <c r="I17" s="183"/>
      <c r="J17" s="184"/>
      <c r="L17" s="41" t="str">
        <f>IF($E17=0," ",IF($E17=$D$31,VLOOKUP($C17,'Valeurs Règlement Campagne'!$A$4:$AB$7,14,FALSE),VLOOKUP($C17,'Valeurs Règlement Campagne'!$A$4:$M$7,4,FALSE)))</f>
        <v xml:space="preserve"> </v>
      </c>
      <c r="M17" s="42" t="str">
        <f>IF($E17=0," ",IF($E17=$D$31,VLOOKUP($C17,'Valeurs Règlement Campagne'!$A$4:$AB$7,16,FALSE),VLOOKUP($C17,'Valeurs Règlement Campagne'!$A$4:$AB$7,5,FALSE)))</f>
        <v xml:space="preserve"> </v>
      </c>
      <c r="N17" s="41" t="str">
        <f>IF($E17=0," ",IF($E17=$D$31,VLOOKUP($C17,'Valeurs Règlement Campagne'!$A$4:$AB$7,17,FALSE),VLOOKUP($C17,'Valeurs Règlement Campagne'!$A$4:$AB$7,6,FALSE)))</f>
        <v xml:space="preserve"> </v>
      </c>
      <c r="O17" s="43" t="str">
        <f>IF($E17=0," ",IF($E17=$D$31,VLOOKUP($C17,'Valeurs Règlement Campagne'!$A$4:$AB$7,19,FALSE),VLOOKUP($C17,'Valeurs Règlement Campagne'!$A$4:$AB$7,7,FALSE)))</f>
        <v xml:space="preserve"> </v>
      </c>
      <c r="P17" s="44" t="str">
        <f>IF($E17=0," ",IF($E17=$D$31,VLOOKUP($C17,'Valeurs Règlement Campagne'!$A$4:$AB$7,20,FALSE),VLOOKUP($C17,'Valeurs Règlement Campagne'!$A$4:$AB$7,8,FALSE)))</f>
        <v xml:space="preserve"> </v>
      </c>
      <c r="Q17" s="43" t="str">
        <f>IF($E17=0," ",IF($E17=$D$31,VLOOKUP($C17,'Valeurs Règlement Campagne'!$A$4:$AB$7,22,FALSE),VLOOKUP($C17,'Valeurs Règlement Campagne'!$A$4:$AB$7,9,FALSE)))</f>
        <v xml:space="preserve"> </v>
      </c>
      <c r="R17" s="47" t="str">
        <f>IF($E17=0," ",IF($E17=$D$31,VLOOKUP($C17,'Valeurs Règlement Campagne'!$A$4:$AB$7,25,FALSE),VLOOKUP($C17,'Valeurs Règlement Campagne'!$A$4:$AB$7,11,FALSE)))</f>
        <v xml:space="preserve"> </v>
      </c>
      <c r="S17" s="41" t="str">
        <f>IF($E17=0," ",IF($E17=$D$31,VLOOKUP($C17,'Valeurs Règlement Campagne'!$A$4:$AB$7,26,FALSE),VLOOKUP($C17,'Valeurs Règlement Campagne'!$A$4:$AB$7,12,FALSE)))</f>
        <v xml:space="preserve"> </v>
      </c>
      <c r="T17" s="42" t="str">
        <f>IF($E17=0," ",IF($E17=$D$31,VLOOKUP($C17,'Valeurs Règlement Campagne'!$A$4:$AB$7,28,FALSE),VLOOKUP($C17,'Valeurs Règlement Campagne'!$A$4:$AB$7,13,FALSE)))</f>
        <v xml:space="preserve"> </v>
      </c>
      <c r="U17" s="48" t="str" cm="1">
        <f t="array" ref="U17">IFERROR(IF(OR(C17="",C17=" ")," ",IF(NOT(ISNUMBER(F17))," ",IF(E17="Inconnues",AND(F17&gt;=L17,F17&lt;=M17),IF(E17="Connues",IF('Valeurs Règlement Campagne'!$L$14="OUI",IF(IF(ABS(F17-VLOOKUP(C17,'Valeurs Règlement Campagne'!$A$4:$AB$7,14,FALSE))&lt;=2,VLOOKUP(C17,'Valeurs Règlement Campagne'!$A$4:$AB$7,14,FALSE),IF(ABS(F17-VLOOKUP(C17,'Valeurs Règlement Campagne'!$A$4:$AB$7,15,FALSE))&lt;=2,VLOOKUP(C17,'Valeurs Règlement Campagne'!$A$4:$AB$7,15,FALSE),IF(ABS(F17-VLOOKUP(C17,'Valeurs Règlement Campagne'!$A$4:$AB$7,16,FALSE))&lt;=2,VLOOKUP(C17,'Valeurs Règlement Campagne'!$A$4:$AB$7,16,FALSE),"")))="",FALSE,IF(COUNTIFS($C$6:C17,C17,$E$6:E17,"Connues",$F$6:F17,"&gt;="&amp;(IF(ABS(F17-VLOOKUP(C17,'Valeurs Règlement Campagne'!$A$4:$AB$7,14,FALSE))&lt;=2,VLOOKUP(C17,'Valeurs Règlement Campagne'!$A$4:$AB$7,14,FALSE),IF(ABS(F17-VLOOKUP(C17,'Valeurs Règlement Campagne'!$A$4:$AB$7,15,FALSE))&lt;=2,VLOOKUP(C17,'Valeurs Règlement Campagne'!$A$4:$AB$7,15,FALSE),IF(ABS(F17-VLOOKUP(C17,'Valeurs Règlement Campagne'!$A$4:$AB$7,16,FALSE))&lt;=2,VLOOKUP(C17,'Valeurs Règlement Campagne'!$A$4:$AB$7,16,FALSE),"")))-2),$F$6:F17,"&lt;="&amp;(IF(ABS(F17-VLOOKUP(C17,'Valeurs Règlement Campagne'!$A$4:$AB$7,14,FALSE))&lt;=2,VLOOKUP(C17,'Valeurs Règlement Campagne'!$A$4:$AB$7,14,FALSE),IF(ABS(F17-VLOOKUP(C17,'Valeurs Règlement Campagne'!$A$4:$AB$7,15,FALSE))&lt;=2,VLOOKUP(C17,'Valeurs Règlement Campagne'!$A$4:$AB$7,15,FALSE),IF(ABS(F17-VLOOKUP(C17,'Valeurs Règlement Campagne'!$A$4:$AB$7,16,FALSE))&lt;=2,VLOOKUP(C17,'Valeurs Règlement Campagne'!$A$4:$AB$7,16,FALSE),"")))+2))&gt;(IF(VLOOKUP(C17,'Valeurs Règlement Campagne'!$A$4:$AB$7,14,FALSE)=IF(ABS(F17-VLOOKUP(C17,'Valeurs Règlement Campagne'!$A$4:$AB$7,14,FALSE))&lt;=2,VLOOKUP(C17,'Valeurs Règlement Campagne'!$A$4:$AB$7,14,FALSE),IF(ABS(F17-VLOOKUP(C17,'Valeurs Règlement Campagne'!$A$4:$AB$7,15,FALSE))&lt;=2,VLOOKUP(C17,'Valeurs Règlement Campagne'!$A$4:$AB$7,15,FALSE),IF(ABS(F17-VLOOKUP(C17,'Valeurs Règlement Campagne'!$A$4:$AB$7,16,FALSE))&lt;=2,VLOOKUP(C17,'Valeurs Règlement Campagne'!$A$4:$AB$7,16,FALSE),""))),1,0)+IF(VLOOKUP(C17,'Valeurs Règlement Campagne'!$A$4:$AB$7,15,FALSE)=IF(ABS(F17-VLOOKUP(C17,'Valeurs Règlement Campagne'!$A$4:$AB$7,14,FALSE))&lt;=2,VLOOKUP(C17,'Valeurs Règlement Campagne'!$A$4:$AB$7,14,FALSE),IF(ABS(F17-VLOOKUP(C17,'Valeurs Règlement Campagne'!$A$4:$AB$7,15,FALSE))&lt;=2,VLOOKUP(C17,'Valeurs Règlement Campagne'!$A$4:$AB$7,15,FALSE),IF(ABS(F17-VLOOKUP(C17,'Valeurs Règlement Campagne'!$A$4:$AB$7,16,FALSE))&lt;=2,VLOOKUP(C17,'Valeurs Règlement Campagne'!$A$4:$AB$7,16,FALSE),""))),1,0)+IF(VLOOKUP(C17,'Valeurs Règlement Campagne'!$A$4:$AB$7,16,FALSE)=IF(ABS(F17-VLOOKUP(C17,'Valeurs Règlement Campagne'!$A$4:$AB$7,14,FALSE))&lt;=2,VLOOKUP(C17,'Valeurs Règlement Campagne'!$A$4:$AB$7,14,FALSE),IF(ABS(F17-VLOOKUP(C17,'Valeurs Règlement Campagne'!$A$4:$AB$7,15,FALSE))&lt;=2,VLOOKUP(C17,'Valeurs Règlement Campagne'!$A$4:$AB$7,15,FALSE),IF(ABS(F17-VLOOKUP(C17,'Valeurs Règlement Campagne'!$A$4:$AB$7,16,FALSE))&lt;=2,VLOOKUP(C17,'Valeurs Règlement Campagne'!$A$4:$AB$7,16,FALSE),""))),1,0)),"Doublon",TRUE)),IF(IF(F17=VLOOKUP(C17,'Valeurs Règlement Campagne'!$A$4:$AB$7,14,FALSE),VLOOKUP(C17,'Valeurs Règlement Campagne'!$A$4:$AB$7,14,FALSE),IF(F17=VLOOKUP(C17,'Valeurs Règlement Campagne'!$A$4:$AB$7,15,FALSE),VLOOKUP(C17,'Valeurs Règlement Campagne'!$A$4:$AB$7,15,FALSE),IF(F17=VLOOKUP(C17,'Valeurs Règlement Campagne'!$A$4:$AB$7,16,FALSE),VLOOKUP(C17,'Valeurs Règlement Campagne'!$A$4:$AB$7,16,FALSE),"")))="",FALSE,IF(COUNTIFS($C$6:C17,C17,$E$6:E17,"Connues",$F$6:F17,IF(F17=VLOOKUP(C17,'Valeurs Règlement Campagne'!$A$4:$AB$7,14,FALSE),VLOOKUP(C17,'Valeurs Règlement Campagne'!$A$4:$AB$7,14,FALSE),IF(F17=VLOOKUP(C17,'Valeurs Règlement Campagne'!$A$4:$AB$7,15,FALSE),VLOOKUP(C17,'Valeurs Règlement Campagne'!$A$4:$AB$7,15,FALSE),IF(F17=VLOOKUP(C17,'Valeurs Règlement Campagne'!$A$4:$AB$7,16,FALSE),VLOOKUP(C17,'Valeurs Règlement Campagne'!$A$4:$AB$7,16,FALSE),""))))&gt;(IF(VLOOKUP(C17,'Valeurs Règlement Campagne'!$A$4:$AB$7,14,FALSE)=IF(F17=VLOOKUP(C17,'Valeurs Règlement Campagne'!$A$4:$AB$7,14,FALSE),VLOOKUP(C17,'Valeurs Règlement Campagne'!$A$4:$AB$7,14,FALSE),IF(F17=VLOOKUP(C17,'Valeurs Règlement Campagne'!$A$4:$AB$7,15,FALSE),VLOOKUP(C17,'Valeurs Règlement Campagne'!$A$4:$AB$7,15,FALSE),IF(F17=VLOOKUP(C17,'Valeurs Règlement Campagne'!$A$4:$AB$7,16,FALSE),VLOOKUP(C17,'Valeurs Règlement Campagne'!$A$4:$AB$7,16,FALSE),""))),1,0)+IF(VLOOKUP(C17,'Valeurs Règlement Campagne'!$A$4:$AB$7,15,FALSE)=IF(F17=VLOOKUP(C17,'Valeurs Règlement Campagne'!$A$4:$AB$7,14,FALSE),VLOOKUP(C17,'Valeurs Règlement Campagne'!$A$4:$AB$7,14,FALSE),IF(F17=VLOOKUP(C17,'Valeurs Règlement Campagne'!$A$4:$AB$7,15,FALSE),VLOOKUP(C17,'Valeurs Règlement Campagne'!$A$4:$AB$7,15,FALSE),IF(F17=VLOOKUP(C17,'Valeurs Règlement Campagne'!$A$4:$AB$7,16,FALSE),VLOOKUP(C17,'Valeurs Règlement Campagne'!$A$4:$AB$7,16,FALSE),""))),1,0)+IF(VLOOKUP(C17,'Valeurs Règlement Campagne'!$A$4:$AB$7,16,FALSE)=IF(F17=VLOOKUP(C17,'Valeurs Règlement Campagne'!$A$4:$AB$7,14,FALSE),VLOOKUP(C17,'Valeurs Règlement Campagne'!$A$4:$AB$7,14,FALSE),IF(F17=VLOOKUP(C17,'Valeurs Règlement Campagne'!$A$4:$AB$7,15,FALSE),VLOOKUP(C17,'Valeurs Règlement Campagne'!$A$4:$AB$7,15,FALSE),IF(F17=VLOOKUP(C17,'Valeurs Règlement Campagne'!$A$4:$AB$7,16,FALSE),VLOOKUP(C17,'Valeurs Règlement Campagne'!$A$4:$AB$7,16,FALSE),""))),1,0)),"Doublon",TRUE)))," "))))," ")</f>
        <v xml:space="preserve"> </v>
      </c>
      <c r="V17" s="49" t="str" cm="1">
        <f t="array" ref="V17">IFERROR(IF(OR(C17="",C17=" ")," ",IF(NOT(ISNUMBER(G17))," ",IF(E17="Inconnues",AND(G17&gt;=N17,G17&lt;=O17),IF(E17="Connues",IF('Valeurs Règlement Campagne'!$L$14="OUI",IF(IF(ABS(G17-VLOOKUP(C17,'Valeurs Règlement Campagne'!$A$4:$AB$7,17,FALSE))&lt;=2,VLOOKUP(C17,'Valeurs Règlement Campagne'!$A$4:$AB$7,17,FALSE),IF(ABS(G17-VLOOKUP(C17,'Valeurs Règlement Campagne'!$A$4:$AB$7,18,FALSE))&lt;=2,VLOOKUP(C17,'Valeurs Règlement Campagne'!$A$4:$AB$7,18,FALSE),IF(ABS(G17-VLOOKUP(C17,'Valeurs Règlement Campagne'!$A$4:$AB$7,19,FALSE))&lt;=2,VLOOKUP(C17,'Valeurs Règlement Campagne'!$A$4:$AB$7,19,FALSE),"")))="",FALSE,IF(COUNTIFS($C$6:C17,C17,$E$6:E17,"Connues",$G$6:G17,"&gt;="&amp;(IF(ABS(G17-VLOOKUP(C17,'Valeurs Règlement Campagne'!$A$4:$AB$7,17,FALSE))&lt;=2,VLOOKUP(C17,'Valeurs Règlement Campagne'!$A$4:$AB$7,17,FALSE),IF(ABS(G17-VLOOKUP(C17,'Valeurs Règlement Campagne'!$A$4:$AB$7,18,FALSE))&lt;=2,VLOOKUP(C17,'Valeurs Règlement Campagne'!$A$4:$AB$7,18,FALSE),IF(ABS(G17-VLOOKUP(C17,'Valeurs Règlement Campagne'!$A$4:$AB$7,19,FALSE))&lt;=2,VLOOKUP(C17,'Valeurs Règlement Campagne'!$A$4:$AB$7,19,FALSE),"")))-2),$G$6:G17,"&lt;="&amp;(IF(ABS(G17-VLOOKUP(C17,'Valeurs Règlement Campagne'!$A$4:$AB$7,17,FALSE))&lt;=2,VLOOKUP(C17,'Valeurs Règlement Campagne'!$A$4:$AB$7,17,FALSE),IF(ABS(G17-VLOOKUP(C17,'Valeurs Règlement Campagne'!$A$4:$AB$7,18,FALSE))&lt;=2,VLOOKUP(C17,'Valeurs Règlement Campagne'!$A$4:$AB$7,18,FALSE),IF(ABS(G17-VLOOKUP(C17,'Valeurs Règlement Campagne'!$A$4:$AB$7,19,FALSE))&lt;=2,VLOOKUP(C17,'Valeurs Règlement Campagne'!$A$4:$AB$7,19,FALSE),"")))+2))&gt;(IF(VLOOKUP(C17,'Valeurs Règlement Campagne'!$A$4:$AB$7,17,FALSE)=IF(ABS(G17-VLOOKUP(C17,'Valeurs Règlement Campagne'!$A$4:$AB$7,17,FALSE))&lt;=2,VLOOKUP(C17,'Valeurs Règlement Campagne'!$A$4:$AB$7,17,FALSE),IF(ABS(G17-VLOOKUP(C17,'Valeurs Règlement Campagne'!$A$4:$AB$7,18,FALSE))&lt;=2,VLOOKUP(C17,'Valeurs Règlement Campagne'!$A$4:$AB$7,18,FALSE),IF(ABS(G17-VLOOKUP(C17,'Valeurs Règlement Campagne'!$A$4:$AB$7,19,FALSE))&lt;=2,VLOOKUP(C17,'Valeurs Règlement Campagne'!$A$4:$AB$7,19,FALSE),""))),1,0)+IF(VLOOKUP(C17,'Valeurs Règlement Campagne'!$A$4:$AB$7,18,FALSE)=IF(ABS(G17-VLOOKUP(C17,'Valeurs Règlement Campagne'!$A$4:$AB$7,17,FALSE))&lt;=2,VLOOKUP(C17,'Valeurs Règlement Campagne'!$A$4:$AB$7,17,FALSE),IF(ABS(G17-VLOOKUP(C17,'Valeurs Règlement Campagne'!$A$4:$AB$7,18,FALSE))&lt;=2,VLOOKUP(C17,'Valeurs Règlement Campagne'!$A$4:$AB$7,18,FALSE),IF(ABS(G17-VLOOKUP(C17,'Valeurs Règlement Campagne'!$A$4:$AB$7,19,FALSE))&lt;=2,VLOOKUP(C17,'Valeurs Règlement Campagne'!$A$4:$AB$7,19,FALSE),""))),1,0)+IF(VLOOKUP(C17,'Valeurs Règlement Campagne'!$A$4:$AB$7,19,FALSE)=IF(ABS(G17-VLOOKUP(C17,'Valeurs Règlement Campagne'!$A$4:$AB$7,17,FALSE))&lt;=2,VLOOKUP(C17,'Valeurs Règlement Campagne'!$A$4:$AB$7,17,FALSE),IF(ABS(G17-VLOOKUP(C17,'Valeurs Règlement Campagne'!$A$4:$AB$7,18,FALSE))&lt;=2,VLOOKUP(C17,'Valeurs Règlement Campagne'!$A$4:$AB$7,18,FALSE),IF(ABS(G17-VLOOKUP(C17,'Valeurs Règlement Campagne'!$A$4:$AB$7,19,FALSE))&lt;=2,VLOOKUP(C17,'Valeurs Règlement Campagne'!$A$4:$AB$7,19,FALSE),""))),1,0)),"Doublon",TRUE)),IF(IF(G17=VLOOKUP(C17,'Valeurs Règlement Campagne'!$A$4:$AB$7,17,FALSE),VLOOKUP(C17,'Valeurs Règlement Campagne'!$A$4:$AB$7,17,FALSE),IF(G17=VLOOKUP(C17,'Valeurs Règlement Campagne'!$A$4:$AB$7,18,FALSE),VLOOKUP(C17,'Valeurs Règlement Campagne'!$A$4:$AB$7,18,FALSE),IF(G17=VLOOKUP(C17,'Valeurs Règlement Campagne'!$A$4:$AB$7,19,FALSE),VLOOKUP(C17,'Valeurs Règlement Campagne'!$A$4:$AB$7,19,FALSE),"")))="",FALSE,IF(COUNTIFS($C$6:C17,C17,$E$6:E17,"Connues",$G$6:G17,IF(G17=VLOOKUP(C17,'Valeurs Règlement Campagne'!$A$4:$AB$7,17,FALSE),VLOOKUP(C17,'Valeurs Règlement Campagne'!$A$4:$AB$7,17,FALSE),IF(G17=VLOOKUP(C17,'Valeurs Règlement Campagne'!$A$4:$AB$7,18,FALSE),VLOOKUP(C17,'Valeurs Règlement Campagne'!$A$4:$AB$7,18,FALSE),IF(G17=VLOOKUP(C17,'Valeurs Règlement Campagne'!$A$4:$AB$7,19,FALSE),VLOOKUP(C17,'Valeurs Règlement Campagne'!$A$4:$AB$7,19,FALSE),""))))&gt;(IF(VLOOKUP(C17,'Valeurs Règlement Campagne'!$A$4:$AB$7,17,FALSE)=IF(G17=VLOOKUP(C17,'Valeurs Règlement Campagne'!$A$4:$AB$7,17,FALSE),VLOOKUP(C17,'Valeurs Règlement Campagne'!$A$4:$AB$7,17,FALSE),IF(G17=VLOOKUP(C17,'Valeurs Règlement Campagne'!$A$4:$AB$7,18,FALSE),VLOOKUP(C17,'Valeurs Règlement Campagne'!$A$4:$AB$7,18,FALSE),IF(G17=VLOOKUP(C17,'Valeurs Règlement Campagne'!$A$4:$AB$7,19,FALSE),VLOOKUP(C17,'Valeurs Règlement Campagne'!$A$4:$AB$7,19,FALSE),""))),1,0)+IF(VLOOKUP(C17,'Valeurs Règlement Campagne'!$A$4:$AB$7,18,FALSE)=IF(G17=VLOOKUP(C17,'Valeurs Règlement Campagne'!$A$4:$AB$7,17,FALSE),VLOOKUP(C17,'Valeurs Règlement Campagne'!$A$4:$AB$7,17,FALSE),IF(G17=VLOOKUP(C17,'Valeurs Règlement Campagne'!$A$4:$AB$7,18,FALSE),VLOOKUP(C17,'Valeurs Règlement Campagne'!$A$4:$AB$7,18,FALSE),IF(G17=VLOOKUP(C17,'Valeurs Règlement Campagne'!$A$4:$AB$7,19,FALSE),VLOOKUP(C17,'Valeurs Règlement Campagne'!$A$4:$AB$7,19,FALSE),""))),1,0)+IF(VLOOKUP(C17,'Valeurs Règlement Campagne'!$A$4:$AB$7,19,FALSE)=IF(G17=VLOOKUP(C17,'Valeurs Règlement Campagne'!$A$4:$AB$7,17,FALSE),VLOOKUP(C17,'Valeurs Règlement Campagne'!$A$4:$AB$7,17,FALSE),IF(G17=VLOOKUP(C17,'Valeurs Règlement Campagne'!$A$4:$AB$7,18,FALSE),VLOOKUP(C17,'Valeurs Règlement Campagne'!$A$4:$AB$7,18,FALSE),IF(G17=VLOOKUP(C17,'Valeurs Règlement Campagne'!$A$4:$AB$7,19,FALSE),VLOOKUP(C17,'Valeurs Règlement Campagne'!$A$4:$AB$7,19,FALSE),""))),1,0)),"Doublon",TRUE)))," "))))," ")</f>
        <v xml:space="preserve"> </v>
      </c>
      <c r="W17" s="49" t="str" cm="1">
        <f t="array" ref="W17">IFERROR(IF(OR(C17="",C17=" ")," ",IF(NOT(ISNUMBER(H17))," ",IF(E17="Inconnues",AND(H17&gt;=P17,H17&lt;=Q17),IF(E17="Connues",IF('Valeurs Règlement Campagne'!$L$14="OUI",IF(IF(ABS(H17-VLOOKUP(C17,'Valeurs Règlement Campagne'!$A$4:$AB$7,20,FALSE))&lt;=2,VLOOKUP(C17,'Valeurs Règlement Campagne'!$A$4:$AB$7,20,FALSE),IF(ABS(H17-VLOOKUP(C17,'Valeurs Règlement Campagne'!$A$4:$AB$7,21,FALSE))&lt;=2,VLOOKUP(C17,'Valeurs Règlement Campagne'!$A$4:$AB$7,21,FALSE),IF(ABS(H17-VLOOKUP(C17,'Valeurs Règlement Campagne'!$A$4:$AB$7,22,FALSE))&lt;=2,VLOOKUP(C17,'Valeurs Règlement Campagne'!$A$4:$AB$7,22,FALSE),"")))="",FALSE,IF(COUNTIFS($C$6:C17,C17,$E$6:E17,"Connues",$H$6:H17,"&gt;="&amp;(IF(ABS(H17-VLOOKUP(C17,'Valeurs Règlement Campagne'!$A$4:$AB$7,20,FALSE))&lt;=2,VLOOKUP(C17,'Valeurs Règlement Campagne'!$A$4:$AB$7,20,FALSE),IF(ABS(H17-VLOOKUP(C17,'Valeurs Règlement Campagne'!$A$4:$AB$7,21,FALSE))&lt;=2,VLOOKUP(C17,'Valeurs Règlement Campagne'!$A$4:$AB$7,21,FALSE),IF(ABS(H17-VLOOKUP(C17,'Valeurs Règlement Campagne'!$A$4:$AB$7,22,FALSE))&lt;=2,VLOOKUP(C17,'Valeurs Règlement Campagne'!$A$4:$AB$7,22,FALSE),"")))-2),$H$6:H17,"&lt;="&amp;(IF(ABS(H17-VLOOKUP(C17,'Valeurs Règlement Campagne'!$A$4:$AB$7,20,FALSE))&lt;=2,VLOOKUP(C17,'Valeurs Règlement Campagne'!$A$4:$AB$7,20,FALSE),IF(ABS(H17-VLOOKUP(C17,'Valeurs Règlement Campagne'!$A$4:$AB$7,21,FALSE))&lt;=2,VLOOKUP(C17,'Valeurs Règlement Campagne'!$A$4:$AB$7,21,FALSE),IF(ABS(H17-VLOOKUP(C17,'Valeurs Règlement Campagne'!$A$4:$AB$7,22,FALSE))&lt;=2,VLOOKUP(C17,'Valeurs Règlement Campagne'!$A$4:$AB$7,22,FALSE),"")))+2))&gt;(IF(VLOOKUP(C17,'Valeurs Règlement Campagne'!$A$4:$AB$7,20,FALSE)=IF(ABS(H17-VLOOKUP(C17,'Valeurs Règlement Campagne'!$A$4:$AB$7,20,FALSE))&lt;=2,VLOOKUP(C17,'Valeurs Règlement Campagne'!$A$4:$AB$7,20,FALSE),IF(ABS(H17-VLOOKUP(C17,'Valeurs Règlement Campagne'!$A$4:$AB$7,21,FALSE))&lt;=2,VLOOKUP(C17,'Valeurs Règlement Campagne'!$A$4:$AB$7,21,FALSE),IF(ABS(H17-VLOOKUP(C17,'Valeurs Règlement Campagne'!$A$4:$AB$7,22,FALSE))&lt;=2,VLOOKUP(C17,'Valeurs Règlement Campagne'!$A$4:$AB$7,22,FALSE),""))),1,0)+IF(VLOOKUP(C17,'Valeurs Règlement Campagne'!$A$4:$AB$7,21,FALSE)=IF(ABS(H17-VLOOKUP(C17,'Valeurs Règlement Campagne'!$A$4:$AB$7,20,FALSE))&lt;=2,VLOOKUP(C17,'Valeurs Règlement Campagne'!$A$4:$AB$7,20,FALSE),IF(ABS(H17-VLOOKUP(C17,'Valeurs Règlement Campagne'!$A$4:$AB$7,21,FALSE))&lt;=2,VLOOKUP(C17,'Valeurs Règlement Campagne'!$A$4:$AB$7,21,FALSE),IF(ABS(H17-VLOOKUP(C17,'Valeurs Règlement Campagne'!$A$4:$AB$7,22,FALSE))&lt;=2,VLOOKUP(C17,'Valeurs Règlement Campagne'!$A$4:$AB$7,22,FALSE),""))),1,0)+IF(VLOOKUP(C17,'Valeurs Règlement Campagne'!$A$4:$AB$7,22,FALSE)=IF(ABS(H17-VLOOKUP(C17,'Valeurs Règlement Campagne'!$A$4:$AB$7,20,FALSE))&lt;=2,VLOOKUP(C17,'Valeurs Règlement Campagne'!$A$4:$AB$7,20,FALSE),IF(ABS(H17-VLOOKUP(C17,'Valeurs Règlement Campagne'!$A$4:$AB$7,21,FALSE))&lt;=2,VLOOKUP(C17,'Valeurs Règlement Campagne'!$A$4:$AB$7,21,FALSE),IF(ABS(H17-VLOOKUP(C17,'Valeurs Règlement Campagne'!$A$4:$AB$7,22,FALSE))&lt;=2,VLOOKUP(C17,'Valeurs Règlement Campagne'!$A$4:$AB$7,22,FALSE),""))),1,0)),"Doublon",TRUE)),IF(IF(H17=VLOOKUP(C17,'Valeurs Règlement Campagne'!$A$4:$AB$7,20,FALSE),VLOOKUP(C17,'Valeurs Règlement Campagne'!$A$4:$AB$7,20,FALSE),IF(H17=VLOOKUP(C17,'Valeurs Règlement Campagne'!$A$4:$AB$7,21,FALSE),VLOOKUP(C17,'Valeurs Règlement Campagne'!$A$4:$AB$7,21,FALSE),IF(H17=VLOOKUP(C17,'Valeurs Règlement Campagne'!$A$4:$AB$7,22,FALSE),VLOOKUP(C17,'Valeurs Règlement Campagne'!$A$4:$AB$7,22,FALSE),"")))="",FALSE,IF(COUNTIFS($C$6:C17,C17,$E$6:E17,"Connues",$H$6:H17,IF(H17=VLOOKUP(C17,'Valeurs Règlement Campagne'!$A$4:$AB$7,20,FALSE),VLOOKUP(C17,'Valeurs Règlement Campagne'!$A$4:$AB$7,20,FALSE),IF(H17=VLOOKUP(C17,'Valeurs Règlement Campagne'!$A$4:$AB$7,21,FALSE),VLOOKUP(C17,'Valeurs Règlement Campagne'!$A$4:$AB$7,21,FALSE),IF(H17=VLOOKUP(C17,'Valeurs Règlement Campagne'!$A$4:$AB$7,22,FALSE),VLOOKUP(C17,'Valeurs Règlement Campagne'!$A$4:$AB$7,22,FALSE),""))))&gt;(IF(VLOOKUP(C17,'Valeurs Règlement Campagne'!$A$4:$AB$7,20,FALSE)=IF(H17=VLOOKUP(C17,'Valeurs Règlement Campagne'!$A$4:$AB$7,20,FALSE),VLOOKUP(C17,'Valeurs Règlement Campagne'!$A$4:$AB$7,20,FALSE),IF(H17=VLOOKUP(C17,'Valeurs Règlement Campagne'!$A$4:$AB$7,21,FALSE),VLOOKUP(C17,'Valeurs Règlement Campagne'!$A$4:$AB$7,21,FALSE),IF(H17=VLOOKUP(C17,'Valeurs Règlement Campagne'!$A$4:$AB$7,22,FALSE),VLOOKUP(C17,'Valeurs Règlement Campagne'!$A$4:$AB$7,22,FALSE),""))),1,0)+IF(VLOOKUP(C17,'Valeurs Règlement Campagne'!$A$4:$AB$7,21,FALSE)=IF(H17=VLOOKUP(C17,'Valeurs Règlement Campagne'!$A$4:$AB$7,20,FALSE),VLOOKUP(C17,'Valeurs Règlement Campagne'!$A$4:$AB$7,20,FALSE),IF(H17=VLOOKUP(C17,'Valeurs Règlement Campagne'!$A$4:$AB$7,21,FALSE),VLOOKUP(C17,'Valeurs Règlement Campagne'!$A$4:$AB$7,21,FALSE),IF(H17=VLOOKUP(C17,'Valeurs Règlement Campagne'!$A$4:$AB$7,22,FALSE),VLOOKUP(C17,'Valeurs Règlement Campagne'!$A$4:$AB$7,22,FALSE),""))),1,0)+IF(VLOOKUP(C17,'Valeurs Règlement Campagne'!$A$4:$AB$7,22,FALSE)=IF(H17=VLOOKUP(C17,'Valeurs Règlement Campagne'!$A$4:$AB$7,20,FALSE),VLOOKUP(C17,'Valeurs Règlement Campagne'!$A$4:$AB$7,20,FALSE),IF(H17=VLOOKUP(C17,'Valeurs Règlement Campagne'!$A$4:$AB$7,21,FALSE),VLOOKUP(C17,'Valeurs Règlement Campagne'!$A$4:$AB$7,21,FALSE),IF(H17=VLOOKUP(C17,'Valeurs Règlement Campagne'!$A$4:$AB$7,22,FALSE),VLOOKUP(C17,'Valeurs Règlement Campagne'!$A$4:$AB$7,22,FALSE),""))),1,0)),"Doublon",TRUE)))," "))))," ")</f>
        <v xml:space="preserve"> </v>
      </c>
      <c r="X17" s="49" t="str" cm="1">
        <f t="array" ref="X17">IFERROR(IF(OR(C17="",C17=" ")," ",IF(NOT(ISNUMBER(I17))," ",IF(E17="Inconnues",AND(I17&gt;=P17,I17&lt;=R17),IF(E17="Connues",IF('Valeurs Règlement Campagne'!$L$14="OUI",IF(IF(ABS(I17-VLOOKUP(C17,'Valeurs Règlement Campagne'!$A$4:$AB$7,23,FALSE))&lt;=2,VLOOKUP(C17,'Valeurs Règlement Campagne'!$A$4:$AB$7,23,FALSE),IF(ABS(I17-VLOOKUP(C17,'Valeurs Règlement Campagne'!$A$4:$AB$7,24,FALSE))&lt;=2,VLOOKUP(C17,'Valeurs Règlement Campagne'!$A$4:$AB$7,24,FALSE),IF(ABS(I17-VLOOKUP(C17,'Valeurs Règlement Campagne'!$A$4:$AB$7,25,FALSE))&lt;=2,VLOOKUP(C17,'Valeurs Règlement Campagne'!$A$4:$AB$7,25,FALSE),"")))="",FALSE,IF(COUNTIFS($C$6:C17,C17,$E$6:E17,"Connues",$I$6:I17,"&gt;="&amp;(IF(ABS(I17-VLOOKUP(C17,'Valeurs Règlement Campagne'!$A$4:$AB$7,23,FALSE))&lt;=2,VLOOKUP(C17,'Valeurs Règlement Campagne'!$A$4:$AB$7,23,FALSE),IF(ABS(I17-VLOOKUP(C17,'Valeurs Règlement Campagne'!$A$4:$AB$7,24,FALSE))&lt;=2,VLOOKUP(C17,'Valeurs Règlement Campagne'!$A$4:$AB$7,24,FALSE),IF(ABS(I17-VLOOKUP(C17,'Valeurs Règlement Campagne'!$A$4:$AB$7,25,FALSE))&lt;=2,VLOOKUP(C17,'Valeurs Règlement Campagne'!$A$4:$AB$7,25,FALSE),"")))-2),$I$6:I17,"&lt;="&amp;(IF(ABS(I17-VLOOKUP(C17,'Valeurs Règlement Campagne'!$A$4:$AB$7,23,FALSE))&lt;=2,VLOOKUP(C17,'Valeurs Règlement Campagne'!$A$4:$AB$7,23,FALSE),IF(ABS(I17-VLOOKUP(C17,'Valeurs Règlement Campagne'!$A$4:$AB$7,24,FALSE))&lt;=2,VLOOKUP(C17,'Valeurs Règlement Campagne'!$A$4:$AB$7,24,FALSE),IF(ABS(I17-VLOOKUP(C17,'Valeurs Règlement Campagne'!$A$4:$AB$7,25,FALSE))&lt;=2,VLOOKUP(C17,'Valeurs Règlement Campagne'!$A$4:$AB$7,25,FALSE),"")))+2))&gt;(IF(VLOOKUP(C17,'Valeurs Règlement Campagne'!$A$4:$AB$7,23,FALSE)=IF(ABS(I17-VLOOKUP(C17,'Valeurs Règlement Campagne'!$A$4:$AB$7,23,FALSE))&lt;=2,VLOOKUP(C17,'Valeurs Règlement Campagne'!$A$4:$AB$7,23,FALSE),IF(ABS(I17-VLOOKUP(C17,'Valeurs Règlement Campagne'!$A$4:$AB$7,24,FALSE))&lt;=2,VLOOKUP(C17,'Valeurs Règlement Campagne'!$A$4:$AB$7,24,FALSE),IF(ABS(I17-VLOOKUP(C17,'Valeurs Règlement Campagne'!$A$4:$AB$7,25,FALSE))&lt;=2,VLOOKUP(C17,'Valeurs Règlement Campagne'!$A$4:$AB$7,25,FALSE),""))),1,0)+IF(VLOOKUP(C17,'Valeurs Règlement Campagne'!$A$4:$AB$7,24,FALSE)=IF(ABS(I17-VLOOKUP(C17,'Valeurs Règlement Campagne'!$A$4:$AB$7,23,FALSE))&lt;=2,VLOOKUP(C17,'Valeurs Règlement Campagne'!$A$4:$AB$7,23,FALSE),IF(ABS(I17-VLOOKUP(C17,'Valeurs Règlement Campagne'!$A$4:$AB$7,24,FALSE))&lt;=2,VLOOKUP(C17,'Valeurs Règlement Campagne'!$A$4:$AB$7,24,FALSE),IF(ABS(I17-VLOOKUP(C17,'Valeurs Règlement Campagne'!$A$4:$AB$7,25,FALSE))&lt;=2,VLOOKUP(C17,'Valeurs Règlement Campagne'!$A$4:$AB$7,25,FALSE),""))),1,0)+IF(VLOOKUP(C17,'Valeurs Règlement Campagne'!$A$4:$AB$7,25,FALSE)=IF(ABS(I17-VLOOKUP(C17,'Valeurs Règlement Campagne'!$A$4:$AB$7,23,FALSE))&lt;=2,VLOOKUP(C17,'Valeurs Règlement Campagne'!$A$4:$AB$7,23,FALSE),IF(ABS(I17-VLOOKUP(C17,'Valeurs Règlement Campagne'!$A$4:$AB$7,24,FALSE))&lt;=2,VLOOKUP(C17,'Valeurs Règlement Campagne'!$A$4:$AB$7,24,FALSE),IF(ABS(I17-VLOOKUP(C17,'Valeurs Règlement Campagne'!$A$4:$AB$7,25,FALSE))&lt;=2,VLOOKUP(C17,'Valeurs Règlement Campagne'!$A$4:$AB$7,25,FALSE),""))),1,0)),"Doublon",TRUE)),IF(IF(I17=VLOOKUP(C17,'Valeurs Règlement Campagne'!$A$4:$AB$7,23,FALSE),VLOOKUP(C17,'Valeurs Règlement Campagne'!$A$4:$AB$7,23,FALSE),IF(I17=VLOOKUP(C17,'Valeurs Règlement Campagne'!$A$4:$AB$7,24,FALSE),VLOOKUP(C17,'Valeurs Règlement Campagne'!$A$4:$AB$7,24,FALSE),IF(I17=VLOOKUP(C17,'Valeurs Règlement Campagne'!$A$4:$AB$7,25,FALSE),VLOOKUP(C17,'Valeurs Règlement Campagne'!$A$4:$AB$7,25,FALSE),"")))="",FALSE,IF(COUNTIFS($C$6:C17,C17,$E$6:E17,"Connues",$I$6:I17,IF(I17=VLOOKUP(C17,'Valeurs Règlement Campagne'!$A$4:$AB$7,23,FALSE),VLOOKUP(C17,'Valeurs Règlement Campagne'!$A$4:$AB$7,23,FALSE),IF(I17=VLOOKUP(C17,'Valeurs Règlement Campagne'!$A$4:$AB$7,24,FALSE),VLOOKUP(C17,'Valeurs Règlement Campagne'!$A$4:$AB$7,24,FALSE),IF(I17=VLOOKUP(C17,'Valeurs Règlement Campagne'!$A$4:$AB$7,25,FALSE),VLOOKUP(C17,'Valeurs Règlement Campagne'!$A$4:$AB$7,25,FALSE),""))))&gt;(IF(VLOOKUP(C17,'Valeurs Règlement Campagne'!$A$4:$AB$7,23,FALSE)=IF(I17=VLOOKUP(C17,'Valeurs Règlement Campagne'!$A$4:$AB$7,23,FALSE),VLOOKUP(C17,'Valeurs Règlement Campagne'!$A$4:$AB$7,23,FALSE),IF(I17=VLOOKUP(C17,'Valeurs Règlement Campagne'!$A$4:$AB$7,24,FALSE),VLOOKUP(C17,'Valeurs Règlement Campagne'!$A$4:$AB$7,24,FALSE),IF(I17=VLOOKUP(C17,'Valeurs Règlement Campagne'!$A$4:$AB$7,25,FALSE),VLOOKUP(C17,'Valeurs Règlement Campagne'!$A$4:$AB$7,25,FALSE),""))),1,0)+IF(VLOOKUP(C17,'Valeurs Règlement Campagne'!$A$4:$AB$7,24,FALSE)=IF(I17=VLOOKUP(C17,'Valeurs Règlement Campagne'!$A$4:$AB$7,23,FALSE),VLOOKUP(C17,'Valeurs Règlement Campagne'!$A$4:$AB$7,23,FALSE),IF(I17=VLOOKUP(C17,'Valeurs Règlement Campagne'!$A$4:$AB$7,24,FALSE),VLOOKUP(C17,'Valeurs Règlement Campagne'!$A$4:$AB$7,24,FALSE),IF(I17=VLOOKUP(C17,'Valeurs Règlement Campagne'!$A$4:$AB$7,25,FALSE),VLOOKUP(C17,'Valeurs Règlement Campagne'!$A$4:$AB$7,25,FALSE),""))),1,0)+IF(VLOOKUP(C17,'Valeurs Règlement Campagne'!$A$4:$AB$7,25,FALSE)=IF(I17=VLOOKUP(C17,'Valeurs Règlement Campagne'!$A$4:$AB$7,23,FALSE),VLOOKUP(C17,'Valeurs Règlement Campagne'!$A$4:$AB$7,23,FALSE),IF(I17=VLOOKUP(C17,'Valeurs Règlement Campagne'!$A$4:$AB$7,24,FALSE),VLOOKUP(C17,'Valeurs Règlement Campagne'!$A$4:$AB$7,24,FALSE),IF(I17=VLOOKUP(C17,'Valeurs Règlement Campagne'!$A$4:$AB$7,25,FALSE),VLOOKUP(C17,'Valeurs Règlement Campagne'!$A$4:$AB$7,25,FALSE),""))),1,0)),"Doublon",TRUE)))," "))))," ")</f>
        <v xml:space="preserve"> </v>
      </c>
      <c r="Y17" s="142" t="str" cm="1">
        <f t="array" ref="Y17">IFERROR(IF(OR(C17="",C17=" ")," ",IF(NOT(ISNUMBER(J17))," ",IF(E17="Inconnues",AND(J17&gt;=S17,J17&lt;=T17),IF(E17="Connues",IF('Valeurs Règlement Campagne'!$L$14="OUI",IF(IF(ABS(J17-VLOOKUP(C17,'Valeurs Règlement Campagne'!$A$4:$AB$7,26,FALSE))&lt;=2,VLOOKUP(C17,'Valeurs Règlement Campagne'!$A$4:$AB$7,26,FALSE),IF(ABS(J17-VLOOKUP(C17,'Valeurs Règlement Campagne'!$A$4:$AB$7,27,FALSE))&lt;=2,VLOOKUP(C17,'Valeurs Règlement Campagne'!$A$4:$AB$7,27,FALSE),IF(ABS(J17-VLOOKUP(C17,'Valeurs Règlement Campagne'!$A$4:$AB$7,28,FALSE))&lt;=2,VLOOKUP(C17,'Valeurs Règlement Campagne'!$A$4:$AB$7,28,FALSE),"")))="",FALSE,IF(COUNTIFS($C$6:C17,C17,$E$6:E17,"Connues",$J$6:J17,"&gt;="&amp;(IF(ABS(J17-VLOOKUP(C17,'Valeurs Règlement Campagne'!$A$4:$AB$7,26,FALSE))&lt;=2,VLOOKUP(C17,'Valeurs Règlement Campagne'!$A$4:$AB$7,26,FALSE),IF(ABS(J17-VLOOKUP(C17,'Valeurs Règlement Campagne'!$A$4:$AB$7,27,FALSE))&lt;=2,VLOOKUP(C17,'Valeurs Règlement Campagne'!$A$4:$AB$7,27,FALSE),IF(ABS(J17-VLOOKUP(C17,'Valeurs Règlement Campagne'!$A$4:$AB$7,28,FALSE))&lt;=2,VLOOKUP(C17,'Valeurs Règlement Campagne'!$A$4:$AB$7,28,FALSE),"")))-2),$J$6:J17,"&lt;="&amp;(IF(ABS(J17-VLOOKUP(C17,'Valeurs Règlement Campagne'!$A$4:$AB$7,26,FALSE))&lt;=2,VLOOKUP(C17,'Valeurs Règlement Campagne'!$A$4:$AB$7,26,FALSE),IF(ABS(J17-VLOOKUP(C17,'Valeurs Règlement Campagne'!$A$4:$AB$7,27,FALSE))&lt;=2,VLOOKUP(C17,'Valeurs Règlement Campagne'!$A$4:$AB$7,27,FALSE),IF(ABS(J17-VLOOKUP(C17,'Valeurs Règlement Campagne'!$A$4:$AB$7,28,FALSE))&lt;=2,VLOOKUP(C17,'Valeurs Règlement Campagne'!$A$4:$AB$7,28,FALSE),"")))+2))&gt;(IF(VLOOKUP(C17,'Valeurs Règlement Campagne'!$A$4:$AB$7,26,FALSE)=IF(ABS(J17-VLOOKUP(C17,'Valeurs Règlement Campagne'!$A$4:$AB$7,26,FALSE))&lt;=2,VLOOKUP(C17,'Valeurs Règlement Campagne'!$A$4:$AB$7,26,FALSE),IF(ABS(J17-VLOOKUP(C17,'Valeurs Règlement Campagne'!$A$4:$AB$7,27,FALSE))&lt;=2,VLOOKUP(C17,'Valeurs Règlement Campagne'!$A$4:$AB$7,27,FALSE),IF(ABS(J17-VLOOKUP(C17,'Valeurs Règlement Campagne'!$A$4:$AB$7,28,FALSE))&lt;=2,VLOOKUP(C17,'Valeurs Règlement Campagne'!$A$4:$AB$7,28,FALSE),""))),1,0)+IF(VLOOKUP(C17,'Valeurs Règlement Campagne'!$A$4:$AB$7,27,FALSE)=IF(ABS(J17-VLOOKUP(C17,'Valeurs Règlement Campagne'!$A$4:$AB$7,26,FALSE))&lt;=2,VLOOKUP(C17,'Valeurs Règlement Campagne'!$A$4:$AB$7,26,FALSE),IF(ABS(J17-VLOOKUP(C17,'Valeurs Règlement Campagne'!$A$4:$AB$7,27,FALSE))&lt;=2,VLOOKUP(C17,'Valeurs Règlement Campagne'!$A$4:$AB$7,27,FALSE),IF(ABS(J17-VLOOKUP(C17,'Valeurs Règlement Campagne'!$A$4:$AB$7,28,FALSE))&lt;=2,VLOOKUP(C17,'Valeurs Règlement Campagne'!$A$4:$AB$7,28,FALSE),""))),1,0)+IF(VLOOKUP(C17,'Valeurs Règlement Campagne'!$A$4:$AB$7,28,FALSE)=IF(ABS(J17-VLOOKUP(C17,'Valeurs Règlement Campagne'!$A$4:$AB$7,26,FALSE))&lt;=2,VLOOKUP(C17,'Valeurs Règlement Campagne'!$A$4:$AB$7,26,FALSE),IF(ABS(J17-VLOOKUP(C17,'Valeurs Règlement Campagne'!$A$4:$AB$7,27,FALSE))&lt;=2,VLOOKUP(C17,'Valeurs Règlement Campagne'!$A$4:$AB$7,27,FALSE),IF(ABS(J17-VLOOKUP(C17,'Valeurs Règlement Campagne'!$A$4:$AB$7,28,FALSE))&lt;=2,VLOOKUP(C17,'Valeurs Règlement Campagne'!$A$4:$AB$7,28,FALSE),""))),1,0)),"Doublon",TRUE)),IF(IF(J17=VLOOKUP(C17,'Valeurs Règlement Campagne'!$A$4:$AB$7,26,FALSE),VLOOKUP(C17,'Valeurs Règlement Campagne'!$A$4:$AB$7,26,FALSE),IF(J17=VLOOKUP(C17,'Valeurs Règlement Campagne'!$A$4:$AB$7,27,FALSE),VLOOKUP(C17,'Valeurs Règlement Campagne'!$A$4:$AB$7,27,FALSE),IF(J17=VLOOKUP(C17,'Valeurs Règlement Campagne'!$A$4:$AB$7,28,FALSE),VLOOKUP(C17,'Valeurs Règlement Campagne'!$A$4:$AB$7,28,FALSE),"")))="",FALSE,IF(COUNTIFS($C$6:C17,C17,$E$6:E17,"Connues",$J$6:J17,IF(J17=VLOOKUP(C17,'Valeurs Règlement Campagne'!$A$4:$AB$7,26,FALSE),VLOOKUP(C17,'Valeurs Règlement Campagne'!$A$4:$AB$7,26,FALSE),IF(J17=VLOOKUP(C17,'Valeurs Règlement Campagne'!$A$4:$AB$7,27,FALSE),VLOOKUP(C17,'Valeurs Règlement Campagne'!$A$4:$AB$7,27,FALSE),IF(J17=VLOOKUP(C17,'Valeurs Règlement Campagne'!$A$4:$AB$7,28,FALSE),VLOOKUP(C17,'Valeurs Règlement Campagne'!$A$4:$AB$7,28,FALSE),""))))&gt;(IF(VLOOKUP(C17,'Valeurs Règlement Campagne'!$A$4:$AB$7,26,FALSE)=IF(J17=VLOOKUP(C17,'Valeurs Règlement Campagne'!$A$4:$AB$7,26,FALSE),VLOOKUP(C17,'Valeurs Règlement Campagne'!$A$4:$AB$7,26,FALSE),IF(J17=VLOOKUP(C17,'Valeurs Règlement Campagne'!$A$4:$AB$7,27,FALSE),VLOOKUP(C17,'Valeurs Règlement Campagne'!$A$4:$AB$7,27,FALSE),IF(J17=VLOOKUP(C17,'Valeurs Règlement Campagne'!$A$4:$AB$7,28,FALSE),VLOOKUP(C17,'Valeurs Règlement Campagne'!$A$4:$AB$7,28,FALSE),""))),1,0)+IF(VLOOKUP(C17,'Valeurs Règlement Campagne'!$A$4:$AB$7,27,FALSE)=IF(J17=VLOOKUP(C17,'Valeurs Règlement Campagne'!$A$4:$AB$7,26,FALSE),VLOOKUP(C17,'Valeurs Règlement Campagne'!$A$4:$AB$7,26,FALSE),IF(J17=VLOOKUP(C17,'Valeurs Règlement Campagne'!$A$4:$AB$7,27,FALSE),VLOOKUP(C17,'Valeurs Règlement Campagne'!$A$4:$AB$7,27,FALSE),IF(J17=VLOOKUP(C17,'Valeurs Règlement Campagne'!$A$4:$AB$7,28,FALSE),VLOOKUP(C17,'Valeurs Règlement Campagne'!$A$4:$AB$7,28,FALSE),""))),1,0)+IF(VLOOKUP(C17,'Valeurs Règlement Campagne'!$A$4:$AB$7,28,FALSE)=IF(J17=VLOOKUP(C17,'Valeurs Règlement Campagne'!$A$4:$AB$7,26,FALSE),VLOOKUP(C17,'Valeurs Règlement Campagne'!$A$4:$AB$7,26,FALSE),IF(J17=VLOOKUP(C17,'Valeurs Règlement Campagne'!$A$4:$AB$7,27,FALSE),VLOOKUP(C17,'Valeurs Règlement Campagne'!$A$4:$AB$7,27,FALSE),IF(J17=VLOOKUP(C17,'Valeurs Règlement Campagne'!$A$4:$AB$7,28,FALSE),VLOOKUP(C17,'Valeurs Règlement Campagne'!$A$4:$AB$7,28,FALSE),""))),1,0)),"Doublon",TRUE)))," "))))," ")</f>
        <v xml:space="preserve"> </v>
      </c>
      <c r="Z17" s="253" t="str">
        <f t="shared" si="3"/>
        <v xml:space="preserve"> </v>
      </c>
      <c r="AA17" s="254"/>
      <c r="AB17" s="254" t="str">
        <f t="shared" si="0"/>
        <v xml:space="preserve"> </v>
      </c>
      <c r="AC17" s="254"/>
      <c r="AD17" s="254" t="str">
        <f t="shared" si="1"/>
        <v xml:space="preserve"> </v>
      </c>
      <c r="AE17" s="254"/>
      <c r="AF17" s="254" t="str">
        <f t="shared" si="4"/>
        <v xml:space="preserve"> </v>
      </c>
      <c r="AG17" s="299"/>
      <c r="AH17" s="50" t="str">
        <f t="shared" si="2"/>
        <v/>
      </c>
      <c r="AI17" s="39">
        <f>IFERROR(IF(OR(C17="",C17=" ",NOT(ISNUMBER(F17))),0,IF(E17="Inconnues",IF(AND(F17&gt;=L17,F17&lt;=M17),0,1),IF(E17="Connues",IF('Valeurs Règlement Campagne'!$L$14="OUI",IF(IF(ABS(F17-VLOOKUP(C17,'Valeurs Règlement Campagne'!$A$4:$AB$7,14,FALSE))&lt;=2,VLOOKUP(C17,'Valeurs Règlement Campagne'!$A$4:$AB$7,14,FALSE),IF(ABS(F17-VLOOKUP(C17,'Valeurs Règlement Campagne'!$A$4:$AB$7,15,FALSE))&lt;=2,VLOOKUP(C17,'Valeurs Règlement Campagne'!$A$4:$AB$7,15,FALSE),IF(ABS(F17-VLOOKUP(C17,'Valeurs Règlement Campagne'!$A$4:$AB$7,16,FALSE))&lt;=2,VLOOKUP(C17,'Valeurs Règlement Campagne'!$A$4:$AB$7,16,FALSE),"")))="",1,IF(COUNTIFS($C$6:C17,C17,$E$6:E17,"Connues",$F$6:F17,"&gt;="&amp;(IF(ABS(F17-VLOOKUP(C17,'Valeurs Règlement Campagne'!$A$4:$AB$7,14,FALSE))&lt;=2,VLOOKUP(C17,'Valeurs Règlement Campagne'!$A$4:$AB$7,14,FALSE),IF(ABS(F17-VLOOKUP(C17,'Valeurs Règlement Campagne'!$A$4:$AB$7,15,FALSE))&lt;=2,VLOOKUP(C17,'Valeurs Règlement Campagne'!$A$4:$AB$7,15,FALSE),IF(ABS(F17-VLOOKUP(C17,'Valeurs Règlement Campagne'!$A$4:$AB$7,16,FALSE))&lt;=2,VLOOKUP(C17,'Valeurs Règlement Campagne'!$A$4:$AB$7,16,FALSE),"")))-2),$F$6:F17,"&lt;="&amp;(IF(ABS(F17-VLOOKUP(C17,'Valeurs Règlement Campagne'!$A$4:$AB$7,14,FALSE))&lt;=2,VLOOKUP(C17,'Valeurs Règlement Campagne'!$A$4:$AB$7,14,FALSE),IF(ABS(F17-VLOOKUP(C17,'Valeurs Règlement Campagne'!$A$4:$AB$7,15,FALSE))&lt;=2,VLOOKUP(C17,'Valeurs Règlement Campagne'!$A$4:$AB$7,15,FALSE),IF(ABS(F17-VLOOKUP(C17,'Valeurs Règlement Campagne'!$A$4:$AB$7,16,FALSE))&lt;=2,VLOOKUP(C17,'Valeurs Règlement Campagne'!$A$4:$AB$7,16,FALSE),"")))+2))&gt;(IF(VLOOKUP(C17,'Valeurs Règlement Campagne'!$A$4:$AB$7,14,FALSE)=IF(ABS(F17-VLOOKUP(C17,'Valeurs Règlement Campagne'!$A$4:$AB$7,14,FALSE))&lt;=2,VLOOKUP(C17,'Valeurs Règlement Campagne'!$A$4:$AB$7,14,FALSE),IF(ABS(F17-VLOOKUP(C17,'Valeurs Règlement Campagne'!$A$4:$AB$7,15,FALSE))&lt;=2,VLOOKUP(C17,'Valeurs Règlement Campagne'!$A$4:$AB$7,15,FALSE),IF(ABS(F17-VLOOKUP(C17,'Valeurs Règlement Campagne'!$A$4:$AB$7,16,FALSE))&lt;=2,VLOOKUP(C17,'Valeurs Règlement Campagne'!$A$4:$AB$7,16,FALSE),""))),1,0)+IF(VLOOKUP(C17,'Valeurs Règlement Campagne'!$A$4:$AB$7,15,FALSE)=IF(ABS(F17-VLOOKUP(C17,'Valeurs Règlement Campagne'!$A$4:$AB$7,14,FALSE))&lt;=2,VLOOKUP(C17,'Valeurs Règlement Campagne'!$A$4:$AB$7,14,FALSE),IF(ABS(F17-VLOOKUP(C17,'Valeurs Règlement Campagne'!$A$4:$AB$7,15,FALSE))&lt;=2,VLOOKUP(C17,'Valeurs Règlement Campagne'!$A$4:$AB$7,15,FALSE),IF(ABS(F17-VLOOKUP(C17,'Valeurs Règlement Campagne'!$A$4:$AB$7,16,FALSE))&lt;=2,VLOOKUP(C17,'Valeurs Règlement Campagne'!$A$4:$AB$7,16,FALSE),""))),1,0)+IF(VLOOKUP(C17,'Valeurs Règlement Campagne'!$A$4:$AB$7,16,FALSE)=IF(ABS(F17-VLOOKUP(C17,'Valeurs Règlement Campagne'!$A$4:$AB$7,14,FALSE))&lt;=2,VLOOKUP(C17,'Valeurs Règlement Campagne'!$A$4:$AB$7,14,FALSE),IF(ABS(F17-VLOOKUP(C17,'Valeurs Règlement Campagne'!$A$4:$AB$7,15,FALSE))&lt;=2,VLOOKUP(C17,'Valeurs Règlement Campagne'!$A$4:$AB$7,15,FALSE),IF(ABS(F17-VLOOKUP(C17,'Valeurs Règlement Campagne'!$A$4:$AB$7,16,FALSE))&lt;=2,VLOOKUP(C17,'Valeurs Règlement Campagne'!$A$4:$AB$7,16,FALSE),""))),1,0)),1,0)),IF(IF(F17=VLOOKUP(C17,'Valeurs Règlement Campagne'!$A$4:$AB$7,14,FALSE),VLOOKUP(C17,'Valeurs Règlement Campagne'!$A$4:$AB$7,14,FALSE),IF(F17=VLOOKUP(C17,'Valeurs Règlement Campagne'!$A$4:$AB$7,15,FALSE),VLOOKUP(C17,'Valeurs Règlement Campagne'!$A$4:$AB$7,15,FALSE),IF(F17=VLOOKUP(C17,'Valeurs Règlement Campagne'!$A$4:$AB$7,16,FALSE),VLOOKUP(C17,'Valeurs Règlement Campagne'!$A$4:$AB$7,16,FALSE),"")))="",1,IF(COUNTIFS($C$6:C17,C17,$E$6:E17,"Connues",$F$6:F17,IF(F17=VLOOKUP(C17,'Valeurs Règlement Campagne'!$A$4:$AB$7,14,FALSE),VLOOKUP(C17,'Valeurs Règlement Campagne'!$A$4:$AB$7,14,FALSE),IF(F17=VLOOKUP(C17,'Valeurs Règlement Campagne'!$A$4:$AB$7,15,FALSE),VLOOKUP(C17,'Valeurs Règlement Campagne'!$A$4:$AB$7,15,FALSE),IF(F17=VLOOKUP(C17,'Valeurs Règlement Campagne'!$A$4:$AB$7,16,FALSE),VLOOKUP(C17,'Valeurs Règlement Campagne'!$A$4:$AB$7,16,FALSE),""))))&gt;(IF(VLOOKUP(C17,'Valeurs Règlement Campagne'!$A$4:$AB$7,14,FALSE)=IF(F17=VLOOKUP(C17,'Valeurs Règlement Campagne'!$A$4:$AB$7,14,FALSE),VLOOKUP(C17,'Valeurs Règlement Campagne'!$A$4:$AB$7,14,FALSE),IF(F17=VLOOKUP(C17,'Valeurs Règlement Campagne'!$A$4:$AB$7,15,FALSE),VLOOKUP(C17,'Valeurs Règlement Campagne'!$A$4:$AB$7,15,FALSE),IF(F17=VLOOKUP(C17,'Valeurs Règlement Campagne'!$A$4:$AB$7,16,FALSE),VLOOKUP(C17,'Valeurs Règlement Campagne'!$A$4:$AB$7,16,FALSE),""))),1,0)+IF(VLOOKUP(C17,'Valeurs Règlement Campagne'!$A$4:$AB$7,15,FALSE)=IF(F17=VLOOKUP(C17,'Valeurs Règlement Campagne'!$A$4:$AB$7,14,FALSE),VLOOKUP(C17,'Valeurs Règlement Campagne'!$A$4:$AB$7,14,FALSE),IF(F17=VLOOKUP(C17,'Valeurs Règlement Campagne'!$A$4:$AB$7,15,FALSE),VLOOKUP(C17,'Valeurs Règlement Campagne'!$A$4:$AB$7,15,FALSE),IF(F17=VLOOKUP(C17,'Valeurs Règlement Campagne'!$A$4:$AB$7,16,FALSE),VLOOKUP(C17,'Valeurs Règlement Campagne'!$A$4:$AB$7,16,FALSE),""))),1,0)+IF(VLOOKUP(C17,'Valeurs Règlement Campagne'!$A$4:$AB$7,16,FALSE)=IF(F17=VLOOKUP(C17,'Valeurs Règlement Campagne'!$A$4:$AB$7,14,FALSE),VLOOKUP(C17,'Valeurs Règlement Campagne'!$A$4:$AB$7,14,FALSE),IF(F17=VLOOKUP(C17,'Valeurs Règlement Campagne'!$A$4:$AB$7,15,FALSE),VLOOKUP(C17,'Valeurs Règlement Campagne'!$A$4:$AB$7,15,FALSE),IF(F17=VLOOKUP(C17,'Valeurs Règlement Campagne'!$A$4:$AB$7,16,FALSE),VLOOKUP(C17,'Valeurs Règlement Campagne'!$A$4:$AB$7,16,FALSE),""))),1,0)),1,0))),0))),0)</f>
        <v>0</v>
      </c>
      <c r="AJ17" s="39">
        <f>IFERROR(IF(OR(C17="",C17=" ",NOT(ISNUMBER(G17))),0,IF(E17="Inconnues",IF(AND(G17&gt;=N17,G17&lt;=O17),0,1),IF(E17="Connues",IF('Valeurs Règlement Campagne'!$L$14="OUI",IF(IF(ABS(G17-VLOOKUP(C17,'Valeurs Règlement Campagne'!$A$4:$AB$7,17,FALSE))&lt;=2,VLOOKUP(C17,'Valeurs Règlement Campagne'!$A$4:$AB$7,17,FALSE),IF(ABS(G17-VLOOKUP(C17,'Valeurs Règlement Campagne'!$A$4:$AB$7,18,FALSE))&lt;=2,VLOOKUP(C17,'Valeurs Règlement Campagne'!$A$4:$AB$7,18,FALSE),IF(ABS(G17-VLOOKUP(C17,'Valeurs Règlement Campagne'!$A$4:$AB$7,19,FALSE))&lt;=2,VLOOKUP(C17,'Valeurs Règlement Campagne'!$A$4:$AB$7,19,FALSE),"")))="",1,IF(COUNTIFS($C$6:C17,C17,$E$6:E17,"Connues",$G$6:G17,"&gt;="&amp;(IF(ABS(G17-VLOOKUP(C17,'Valeurs Règlement Campagne'!$A$4:$AB$7,17,FALSE))&lt;=2,VLOOKUP(C17,'Valeurs Règlement Campagne'!$A$4:$AB$7,17,FALSE),IF(ABS(G17-VLOOKUP(C17,'Valeurs Règlement Campagne'!$A$4:$AB$7,18,FALSE))&lt;=2,VLOOKUP(C17,'Valeurs Règlement Campagne'!$A$4:$AB$7,18,FALSE),IF(ABS(G17-VLOOKUP(C17,'Valeurs Règlement Campagne'!$A$4:$AB$7,19,FALSE))&lt;=2,VLOOKUP(C17,'Valeurs Règlement Campagne'!$A$4:$AB$7,19,FALSE),"")))-2),$G$6:G17,"&lt;="&amp;(IF(ABS(G17-VLOOKUP(C17,'Valeurs Règlement Campagne'!$A$4:$AB$7,17,FALSE))&lt;=2,VLOOKUP(C17,'Valeurs Règlement Campagne'!$A$4:$AB$7,17,FALSE),IF(ABS(G17-VLOOKUP(C17,'Valeurs Règlement Campagne'!$A$4:$AB$7,18,FALSE))&lt;=2,VLOOKUP(C17,'Valeurs Règlement Campagne'!$A$4:$AB$7,18,FALSE),IF(ABS(G17-VLOOKUP(C17,'Valeurs Règlement Campagne'!$A$4:$AB$7,19,FALSE))&lt;=2,VLOOKUP(C17,'Valeurs Règlement Campagne'!$A$4:$AB$7,19,FALSE),"")))+2))&gt;(IF(VLOOKUP(C17,'Valeurs Règlement Campagne'!$A$4:$AB$7,17,FALSE)=IF(ABS(G17-VLOOKUP(C17,'Valeurs Règlement Campagne'!$A$4:$AB$7,17,FALSE))&lt;=2,VLOOKUP(C17,'Valeurs Règlement Campagne'!$A$4:$AB$7,17,FALSE),IF(ABS(G17-VLOOKUP(C17,'Valeurs Règlement Campagne'!$A$4:$AB$7,18,FALSE))&lt;=2,VLOOKUP(C17,'Valeurs Règlement Campagne'!$A$4:$AB$7,18,FALSE),IF(ABS(G17-VLOOKUP(C17,'Valeurs Règlement Campagne'!$A$4:$AB$7,19,FALSE))&lt;=2,VLOOKUP(C17,'Valeurs Règlement Campagne'!$A$4:$AB$7,19,FALSE),""))),1,0)+IF(VLOOKUP(C17,'Valeurs Règlement Campagne'!$A$4:$AB$7,18,FALSE)=IF(ABS(G17-VLOOKUP(C17,'Valeurs Règlement Campagne'!$A$4:$AB$7,17,FALSE))&lt;=2,VLOOKUP(C17,'Valeurs Règlement Campagne'!$A$4:$AB$7,17,FALSE),IF(ABS(G17-VLOOKUP(C17,'Valeurs Règlement Campagne'!$A$4:$AB$7,18,FALSE))&lt;=2,VLOOKUP(C17,'Valeurs Règlement Campagne'!$A$4:$AB$7,18,FALSE),IF(ABS(G17-VLOOKUP(C17,'Valeurs Règlement Campagne'!$A$4:$AB$7,19,FALSE))&lt;=2,VLOOKUP(C17,'Valeurs Règlement Campagne'!$A$4:$AB$7,19,FALSE),""))),1,0)+IF(VLOOKUP(C17,'Valeurs Règlement Campagne'!$A$4:$AB$7,19,FALSE)=IF(ABS(G17-VLOOKUP(C17,'Valeurs Règlement Campagne'!$A$4:$AB$7,17,FALSE))&lt;=2,VLOOKUP(C17,'Valeurs Règlement Campagne'!$A$4:$AB$7,17,FALSE),IF(ABS(G17-VLOOKUP(C17,'Valeurs Règlement Campagne'!$A$4:$AB$7,18,FALSE))&lt;=2,VLOOKUP(C17,'Valeurs Règlement Campagne'!$A$4:$AB$7,18,FALSE),IF(ABS(G17-VLOOKUP(C17,'Valeurs Règlement Campagne'!$A$4:$AB$7,19,FALSE))&lt;=2,VLOOKUP(C17,'Valeurs Règlement Campagne'!$A$4:$AB$7,19,FALSE),""))),1,0)),1,0)),IF(IF(G17=VLOOKUP(C17,'Valeurs Règlement Campagne'!$A$4:$AB$7,17,FALSE),VLOOKUP(C17,'Valeurs Règlement Campagne'!$A$4:$AB$7,17,FALSE),IF(G17=VLOOKUP(C17,'Valeurs Règlement Campagne'!$A$4:$AB$7,18,FALSE),VLOOKUP(C17,'Valeurs Règlement Campagne'!$A$4:$AB$7,18,FALSE),IF(G17=VLOOKUP(C17,'Valeurs Règlement Campagne'!$A$4:$AB$7,19,FALSE),VLOOKUP(C17,'Valeurs Règlement Campagne'!$A$4:$AB$7,19,FALSE),"")))="",1,IF(COUNTIFS($C$6:C17,C17,$E$6:E17,"Connues",$G$6:G17,IF(G17=VLOOKUP(C17,'Valeurs Règlement Campagne'!$A$4:$AB$7,17,FALSE),VLOOKUP(C17,'Valeurs Règlement Campagne'!$A$4:$AB$7,17,FALSE),IF(G17=VLOOKUP(C17,'Valeurs Règlement Campagne'!$A$4:$AB$7,18,FALSE),VLOOKUP(C17,'Valeurs Règlement Campagne'!$A$4:$AB$7,18,FALSE),IF(G17=VLOOKUP(C17,'Valeurs Règlement Campagne'!$A$4:$AB$7,19,FALSE),VLOOKUP(C17,'Valeurs Règlement Campagne'!$A$4:$AB$7,19,FALSE),""))))&gt;(IF(VLOOKUP(C17,'Valeurs Règlement Campagne'!$A$4:$AB$7,17,FALSE)=IF(G17=VLOOKUP(C17,'Valeurs Règlement Campagne'!$A$4:$AB$7,17,FALSE),VLOOKUP(C17,'Valeurs Règlement Campagne'!$A$4:$AB$7,17,FALSE),IF(G17=VLOOKUP(C17,'Valeurs Règlement Campagne'!$A$4:$AB$7,18,FALSE),VLOOKUP(C17,'Valeurs Règlement Campagne'!$A$4:$AB$7,18,FALSE),IF(G17=VLOOKUP(C17,'Valeurs Règlement Campagne'!$A$4:$AB$7,19,FALSE),VLOOKUP(C17,'Valeurs Règlement Campagne'!$A$4:$AB$7,19,FALSE),""))),1,0)+IF(VLOOKUP(C17,'Valeurs Règlement Campagne'!$A$4:$AB$7,18,FALSE)=IF(G17=VLOOKUP(C17,'Valeurs Règlement Campagne'!$A$4:$AB$7,17,FALSE),VLOOKUP(C17,'Valeurs Règlement Campagne'!$A$4:$AB$7,17,FALSE),IF(G17=VLOOKUP(C17,'Valeurs Règlement Campagne'!$A$4:$AB$7,18,FALSE),VLOOKUP(C17,'Valeurs Règlement Campagne'!$A$4:$AB$7,18,FALSE),IF(G17=VLOOKUP(C17,'Valeurs Règlement Campagne'!$A$4:$AB$7,19,FALSE),VLOOKUP(C17,'Valeurs Règlement Campagne'!$A$4:$AB$7,19,FALSE),""))),1,0)+IF(VLOOKUP(C17,'Valeurs Règlement Campagne'!$A$4:$AB$7,19,FALSE)=IF(G17=VLOOKUP(C17,'Valeurs Règlement Campagne'!$A$4:$AB$7,17,FALSE),VLOOKUP(C17,'Valeurs Règlement Campagne'!$A$4:$AB$7,17,FALSE),IF(G17=VLOOKUP(C17,'Valeurs Règlement Campagne'!$A$4:$AB$7,18,FALSE),VLOOKUP(C17,'Valeurs Règlement Campagne'!$A$4:$AB$7,18,FALSE),IF(G17=VLOOKUP(C17,'Valeurs Règlement Campagne'!$A$4:$AB$7,19,FALSE),VLOOKUP(C17,'Valeurs Règlement Campagne'!$A$4:$AB$7,19,FALSE),""))),1,0)),1,0))),0))),0)</f>
        <v>0</v>
      </c>
      <c r="AK17" s="39">
        <f>IFERROR(IF(OR(C17="",C17=" ",NOT(ISNUMBER(H17))),0,IF(E17="Inconnues",IF(AND(H17&gt;=P17,H17&lt;=Q17),0,1),IF(E17="Connues",IF('Valeurs Règlement Campagne'!$L$14="OUI",IF(IF(ABS(H17-VLOOKUP(C17,'Valeurs Règlement Campagne'!$A$4:$AB$7,20,FALSE))&lt;=2,VLOOKUP(C17,'Valeurs Règlement Campagne'!$A$4:$AB$7,20,FALSE),IF(ABS(H17-VLOOKUP(C17,'Valeurs Règlement Campagne'!$A$4:$AB$7,21,FALSE))&lt;=2,VLOOKUP(C17,'Valeurs Règlement Campagne'!$A$4:$AB$7,21,FALSE),IF(ABS(H17-VLOOKUP(C17,'Valeurs Règlement Campagne'!$A$4:$AB$7,22,FALSE))&lt;=2,VLOOKUP(C17,'Valeurs Règlement Campagne'!$A$4:$AB$7,22,FALSE),"")))="",1,IF(COUNTIFS($C$6:C17,C17,$E$6:E17,"Connues",$H$6:H17,"&gt;="&amp;(IF(ABS(H17-VLOOKUP(C17,'Valeurs Règlement Campagne'!$A$4:$AB$7,20,FALSE))&lt;=2,VLOOKUP(C17,'Valeurs Règlement Campagne'!$A$4:$AB$7,20,FALSE),IF(ABS(H17-VLOOKUP(C17,'Valeurs Règlement Campagne'!$A$4:$AB$7,21,FALSE))&lt;=2,VLOOKUP(C17,'Valeurs Règlement Campagne'!$A$4:$AB$7,21,FALSE),IF(ABS(H17-VLOOKUP(C17,'Valeurs Règlement Campagne'!$A$4:$AB$7,22,FALSE))&lt;=2,VLOOKUP(C17,'Valeurs Règlement Campagne'!$A$4:$AB$7,22,FALSE),"")))-2),$H$6:H17,"&lt;="&amp;(IF(ABS(H17-VLOOKUP(C17,'Valeurs Règlement Campagne'!$A$4:$AB$7,20,FALSE))&lt;=2,VLOOKUP(C17,'Valeurs Règlement Campagne'!$A$4:$AB$7,20,FALSE),IF(ABS(H17-VLOOKUP(C17,'Valeurs Règlement Campagne'!$A$4:$AB$7,21,FALSE))&lt;=2,VLOOKUP(C17,'Valeurs Règlement Campagne'!$A$4:$AB$7,21,FALSE),IF(ABS(H17-VLOOKUP(C17,'Valeurs Règlement Campagne'!$A$4:$AB$7,22,FALSE))&lt;=2,VLOOKUP(C17,'Valeurs Règlement Campagne'!$A$4:$AB$7,22,FALSE),"")))+2))&gt;(IF(VLOOKUP(C17,'Valeurs Règlement Campagne'!$A$4:$AB$7,20,FALSE)=IF(ABS(H17-VLOOKUP(C17,'Valeurs Règlement Campagne'!$A$4:$AB$7,20,FALSE))&lt;=2,VLOOKUP(C17,'Valeurs Règlement Campagne'!$A$4:$AB$7,20,FALSE),IF(ABS(H17-VLOOKUP(C17,'Valeurs Règlement Campagne'!$A$4:$AB$7,21,FALSE))&lt;=2,VLOOKUP(C17,'Valeurs Règlement Campagne'!$A$4:$AB$7,21,FALSE),IF(ABS(H17-VLOOKUP(C17,'Valeurs Règlement Campagne'!$A$4:$AB$7,22,FALSE))&lt;=2,VLOOKUP(C17,'Valeurs Règlement Campagne'!$A$4:$AB$7,22,FALSE),""))),1,0)+IF(VLOOKUP(C17,'Valeurs Règlement Campagne'!$A$4:$AB$7,21,FALSE)=IF(ABS(H17-VLOOKUP(C17,'Valeurs Règlement Campagne'!$A$4:$AB$7,20,FALSE))&lt;=2,VLOOKUP(C17,'Valeurs Règlement Campagne'!$A$4:$AB$7,20,FALSE),IF(ABS(H17-VLOOKUP(C17,'Valeurs Règlement Campagne'!$A$4:$AB$7,21,FALSE))&lt;=2,VLOOKUP(C17,'Valeurs Règlement Campagne'!$A$4:$AB$7,21,FALSE),IF(ABS(H17-VLOOKUP(C17,'Valeurs Règlement Campagne'!$A$4:$AB$7,22,FALSE))&lt;=2,VLOOKUP(C17,'Valeurs Règlement Campagne'!$A$4:$AB$7,22,FALSE),""))),1,0)+IF(VLOOKUP(C17,'Valeurs Règlement Campagne'!$A$4:$AB$7,22,FALSE)=IF(ABS(H17-VLOOKUP(C17,'Valeurs Règlement Campagne'!$A$4:$AB$7,20,FALSE))&lt;=2,VLOOKUP(C17,'Valeurs Règlement Campagne'!$A$4:$AB$7,20,FALSE),IF(ABS(H17-VLOOKUP(C17,'Valeurs Règlement Campagne'!$A$4:$AB$7,21,FALSE))&lt;=2,VLOOKUP(C17,'Valeurs Règlement Campagne'!$A$4:$AB$7,21,FALSE),IF(ABS(H17-VLOOKUP(C17,'Valeurs Règlement Campagne'!$A$4:$AB$7,22,FALSE))&lt;=2,VLOOKUP(C17,'Valeurs Règlement Campagne'!$A$4:$AB$7,22,FALSE),""))),1,0)),1,0)),IF(IF(H17=VLOOKUP(C17,'Valeurs Règlement Campagne'!$A$4:$AB$7,20,FALSE),VLOOKUP(C17,'Valeurs Règlement Campagne'!$A$4:$AB$7,20,FALSE),IF(H17=VLOOKUP(C17,'Valeurs Règlement Campagne'!$A$4:$AB$7,21,FALSE),VLOOKUP(C17,'Valeurs Règlement Campagne'!$A$4:$AB$7,21,FALSE),IF(H17=VLOOKUP(C17,'Valeurs Règlement Campagne'!$A$4:$AB$7,22,FALSE),VLOOKUP(C17,'Valeurs Règlement Campagne'!$A$4:$AB$7,22,FALSE),"")))="",1,IF(COUNTIFS($C$6:C17,C17,$E$6:E17,"Connues",$H$6:H17,IF(H17=VLOOKUP(C17,'Valeurs Règlement Campagne'!$A$4:$AB$7,20,FALSE),VLOOKUP(C17,'Valeurs Règlement Campagne'!$A$4:$AB$7,20,FALSE),IF(H17=VLOOKUP(C17,'Valeurs Règlement Campagne'!$A$4:$AB$7,21,FALSE),VLOOKUP(C17,'Valeurs Règlement Campagne'!$A$4:$AB$7,21,FALSE),IF(H17=VLOOKUP(C17,'Valeurs Règlement Campagne'!$A$4:$AB$7,22,FALSE),VLOOKUP(C17,'Valeurs Règlement Campagne'!$A$4:$AB$7,22,FALSE),""))))&gt;(IF(VLOOKUP(C17,'Valeurs Règlement Campagne'!$A$4:$AB$7,20,FALSE)=IF(H17=VLOOKUP(C17,'Valeurs Règlement Campagne'!$A$4:$AB$7,20,FALSE),VLOOKUP(C17,'Valeurs Règlement Campagne'!$A$4:$AB$7,20,FALSE),IF(H17=VLOOKUP(C17,'Valeurs Règlement Campagne'!$A$4:$AB$7,21,FALSE),VLOOKUP(C17,'Valeurs Règlement Campagne'!$A$4:$AB$7,21,FALSE),IF(H17=VLOOKUP(C17,'Valeurs Règlement Campagne'!$A$4:$AB$7,22,FALSE),VLOOKUP(C17,'Valeurs Règlement Campagne'!$A$4:$AB$7,22,FALSE),""))),1,0)+IF(VLOOKUP(C17,'Valeurs Règlement Campagne'!$A$4:$AB$7,21,FALSE)=IF(H17=VLOOKUP(C17,'Valeurs Règlement Campagne'!$A$4:$AB$7,20,FALSE),VLOOKUP(C17,'Valeurs Règlement Campagne'!$A$4:$AB$7,20,FALSE),IF(H17=VLOOKUP(C17,'Valeurs Règlement Campagne'!$A$4:$AB$7,21,FALSE),VLOOKUP(C17,'Valeurs Règlement Campagne'!$A$4:$AB$7,21,FALSE),IF(H17=VLOOKUP(C17,'Valeurs Règlement Campagne'!$A$4:$AB$7,22,FALSE),VLOOKUP(C17,'Valeurs Règlement Campagne'!$A$4:$AB$7,22,FALSE),""))),1,0)+IF(VLOOKUP(C17,'Valeurs Règlement Campagne'!$A$4:$AB$7,22,FALSE)=IF(H17=VLOOKUP(C17,'Valeurs Règlement Campagne'!$A$4:$AB$7,20,FALSE),VLOOKUP(C17,'Valeurs Règlement Campagne'!$A$4:$AB$7,20,FALSE),IF(H17=VLOOKUP(C17,'Valeurs Règlement Campagne'!$A$4:$AB$7,21,FALSE),VLOOKUP(C17,'Valeurs Règlement Campagne'!$A$4:$AB$7,21,FALSE),IF(H17=VLOOKUP(C17,'Valeurs Règlement Campagne'!$A$4:$AB$7,22,FALSE),VLOOKUP(C17,'Valeurs Règlement Campagne'!$A$4:$AB$7,22,FALSE),""))),1,0)),1,0))),0))),0)</f>
        <v>0</v>
      </c>
      <c r="AL17">
        <f>IFERROR(IF(OR(C17="",C17=" ",NOT(ISNUMBER(I17))),0,IF(E17="Inconnues",IF(AND(I17&gt;=P17,I17&lt;=R17),0,1),IF(E17="Connues",IF('Valeurs Règlement Campagne'!$L$14="OUI",IF(IF(ABS(I17-VLOOKUP(C17,'Valeurs Règlement Campagne'!$A$4:$AB$7,23,FALSE))&lt;=2,VLOOKUP(C17,'Valeurs Règlement Campagne'!$A$4:$AB$7,23,FALSE),IF(ABS(I17-VLOOKUP(C17,'Valeurs Règlement Campagne'!$A$4:$AB$7,24,FALSE))&lt;=2,VLOOKUP(C17,'Valeurs Règlement Campagne'!$A$4:$AB$7,24,FALSE),IF(ABS(I17-VLOOKUP(C17,'Valeurs Règlement Campagne'!$A$4:$AB$7,25,FALSE))&lt;=2,VLOOKUP(C17,'Valeurs Règlement Campagne'!$A$4:$AB$7,25,FALSE),"")))="",1,IF(COUNTIFS($C$6:C17,C17,$E$6:E17,"Connues",$I$6:I17,"&gt;="&amp;(IF(ABS(I17-VLOOKUP(C17,'Valeurs Règlement Campagne'!$A$4:$AB$7,23,FALSE))&lt;=2,VLOOKUP(C17,'Valeurs Règlement Campagne'!$A$4:$AB$7,23,FALSE),IF(ABS(I17-VLOOKUP(C17,'Valeurs Règlement Campagne'!$A$4:$AB$7,24,FALSE))&lt;=2,VLOOKUP(C17,'Valeurs Règlement Campagne'!$A$4:$AB$7,24,FALSE),IF(ABS(I17-VLOOKUP(C17,'Valeurs Règlement Campagne'!$A$4:$AB$7,25,FALSE))&lt;=2,VLOOKUP(C17,'Valeurs Règlement Campagne'!$A$4:$AB$7,25,FALSE),"")))-2),$I$6:I17,"&lt;="&amp;(IF(ABS(I17-VLOOKUP(C17,'Valeurs Règlement Campagne'!$A$4:$AB$7,23,FALSE))&lt;=2,VLOOKUP(C17,'Valeurs Règlement Campagne'!$A$4:$AB$7,23,FALSE),IF(ABS(I17-VLOOKUP(C17,'Valeurs Règlement Campagne'!$A$4:$AB$7,24,FALSE))&lt;=2,VLOOKUP(C17,'Valeurs Règlement Campagne'!$A$4:$AB$7,24,FALSE),IF(ABS(I17-VLOOKUP(C17,'Valeurs Règlement Campagne'!$A$4:$AB$7,25,FALSE))&lt;=2,VLOOKUP(C17,'Valeurs Règlement Campagne'!$A$4:$AB$7,25,FALSE),"")))+2))&gt;(IF(VLOOKUP(C17,'Valeurs Règlement Campagne'!$A$4:$AB$7,23,FALSE)=IF(ABS(I17-VLOOKUP(C17,'Valeurs Règlement Campagne'!$A$4:$AB$7,23,FALSE))&lt;=2,VLOOKUP(C17,'Valeurs Règlement Campagne'!$A$4:$AB$7,23,FALSE),IF(ABS(I17-VLOOKUP(C17,'Valeurs Règlement Campagne'!$A$4:$AB$7,24,FALSE))&lt;=2,VLOOKUP(C17,'Valeurs Règlement Campagne'!$A$4:$AB$7,24,FALSE),IF(ABS(I17-VLOOKUP(C17,'Valeurs Règlement Campagne'!$A$4:$AB$7,25,FALSE))&lt;=2,VLOOKUP(C17,'Valeurs Règlement Campagne'!$A$4:$AB$7,25,FALSE),""))),1,0)+IF(VLOOKUP(C17,'Valeurs Règlement Campagne'!$A$4:$AB$7,24,FALSE)=IF(ABS(I17-VLOOKUP(C17,'Valeurs Règlement Campagne'!$A$4:$AB$7,23,FALSE))&lt;=2,VLOOKUP(C17,'Valeurs Règlement Campagne'!$A$4:$AB$7,23,FALSE),IF(ABS(I17-VLOOKUP(C17,'Valeurs Règlement Campagne'!$A$4:$AB$7,24,FALSE))&lt;=2,VLOOKUP(C17,'Valeurs Règlement Campagne'!$A$4:$AB$7,24,FALSE),IF(ABS(I17-VLOOKUP(C17,'Valeurs Règlement Campagne'!$A$4:$AB$7,25,FALSE))&lt;=2,VLOOKUP(C17,'Valeurs Règlement Campagne'!$A$4:$AB$7,25,FALSE),""))),1,0)+IF(VLOOKUP(C17,'Valeurs Règlement Campagne'!$A$4:$AB$7,25,FALSE)=IF(ABS(I17-VLOOKUP(C17,'Valeurs Règlement Campagne'!$A$4:$AB$7,23,FALSE))&lt;=2,VLOOKUP(C17,'Valeurs Règlement Campagne'!$A$4:$AB$7,23,FALSE),IF(ABS(I17-VLOOKUP(C17,'Valeurs Règlement Campagne'!$A$4:$AB$7,24,FALSE))&lt;=2,VLOOKUP(C17,'Valeurs Règlement Campagne'!$A$4:$AB$7,24,FALSE),IF(ABS(I17-VLOOKUP(C17,'Valeurs Règlement Campagne'!$A$4:$AB$7,25,FALSE))&lt;=2,VLOOKUP(C17,'Valeurs Règlement Campagne'!$A$4:$AB$7,25,FALSE),""))),1,0)),1,0)),IF(IF(I17=VLOOKUP(C17,'Valeurs Règlement Campagne'!$A$4:$AB$7,23,FALSE),VLOOKUP(C17,'Valeurs Règlement Campagne'!$A$4:$AB$7,23,FALSE),IF(I17=VLOOKUP(C17,'Valeurs Règlement Campagne'!$A$4:$AB$7,24,FALSE),VLOOKUP(C17,'Valeurs Règlement Campagne'!$A$4:$AB$7,24,FALSE),IF(I17=VLOOKUP(C17,'Valeurs Règlement Campagne'!$A$4:$AB$7,25,FALSE),VLOOKUP(C17,'Valeurs Règlement Campagne'!$A$4:$AB$7,25,FALSE),"")))="",1,IF(COUNTIFS($C$6:C17,C17,$E$6:E17,"Connues",$I$6:I17,IF(I17=VLOOKUP(C17,'Valeurs Règlement Campagne'!$A$4:$AB$7,23,FALSE),VLOOKUP(C17,'Valeurs Règlement Campagne'!$A$4:$AB$7,23,FALSE),IF(I17=VLOOKUP(C17,'Valeurs Règlement Campagne'!$A$4:$AB$7,24,FALSE),VLOOKUP(C17,'Valeurs Règlement Campagne'!$A$4:$AB$7,24,FALSE),IF(I17=VLOOKUP(C17,'Valeurs Règlement Campagne'!$A$4:$AB$7,25,FALSE),VLOOKUP(C17,'Valeurs Règlement Campagne'!$A$4:$AB$7,25,FALSE),""))))&gt;(IF(VLOOKUP(C17,'Valeurs Règlement Campagne'!$A$4:$AB$7,23,FALSE)=IF(I17=VLOOKUP(C17,'Valeurs Règlement Campagne'!$A$4:$AB$7,23,FALSE),VLOOKUP(C17,'Valeurs Règlement Campagne'!$A$4:$AB$7,23,FALSE),IF(I17=VLOOKUP(C17,'Valeurs Règlement Campagne'!$A$4:$AB$7,24,FALSE),VLOOKUP(C17,'Valeurs Règlement Campagne'!$A$4:$AB$7,24,FALSE),IF(I17=VLOOKUP(C17,'Valeurs Règlement Campagne'!$A$4:$AB$7,25,FALSE),VLOOKUP(C17,'Valeurs Règlement Campagne'!$A$4:$AB$7,25,FALSE),""))),1,0)+IF(VLOOKUP(C17,'Valeurs Règlement Campagne'!$A$4:$AB$7,24,FALSE)=IF(I17=VLOOKUP(C17,'Valeurs Règlement Campagne'!$A$4:$AB$7,23,FALSE),VLOOKUP(C17,'Valeurs Règlement Campagne'!$A$4:$AB$7,23,FALSE),IF(I17=VLOOKUP(C17,'Valeurs Règlement Campagne'!$A$4:$AB$7,24,FALSE),VLOOKUP(C17,'Valeurs Règlement Campagne'!$A$4:$AB$7,24,FALSE),IF(I17=VLOOKUP(C17,'Valeurs Règlement Campagne'!$A$4:$AB$7,25,FALSE),VLOOKUP(C17,'Valeurs Règlement Campagne'!$A$4:$AB$7,25,FALSE),""))),1,0)+IF(VLOOKUP(C17,'Valeurs Règlement Campagne'!$A$4:$AB$7,25,FALSE)=IF(I17=VLOOKUP(C17,'Valeurs Règlement Campagne'!$A$4:$AB$7,23,FALSE),VLOOKUP(C17,'Valeurs Règlement Campagne'!$A$4:$AB$7,23,FALSE),IF(I17=VLOOKUP(C17,'Valeurs Règlement Campagne'!$A$4:$AB$7,24,FALSE),VLOOKUP(C17,'Valeurs Règlement Campagne'!$A$4:$AB$7,24,FALSE),IF(I17=VLOOKUP(C17,'Valeurs Règlement Campagne'!$A$4:$AB$7,25,FALSE),VLOOKUP(C17,'Valeurs Règlement Campagne'!$A$4:$AB$7,25,FALSE),""))),1,0)),1,0))),0))),0)</f>
        <v>0</v>
      </c>
      <c r="AM17">
        <f>IFERROR(IF(OR(C17="",C17=" ",NOT(ISNUMBER(J17))),0,IF(E17="Inconnues",IF(AND(J17&gt;=S17,J17&lt;=T17),0,1),IF(E17="Connues",IF('Valeurs Règlement Campagne'!$L$14="OUI",IF(IF(ABS(J17-VLOOKUP(C17,'Valeurs Règlement Campagne'!$A$4:$AB$7,26,FALSE))&lt;=2,VLOOKUP(C17,'Valeurs Règlement Campagne'!$A$4:$AB$7,26,FALSE),IF(ABS(J17-VLOOKUP(C17,'Valeurs Règlement Campagne'!$A$4:$AB$7,27,FALSE))&lt;=2,VLOOKUP(C17,'Valeurs Règlement Campagne'!$A$4:$AB$7,27,FALSE),IF(ABS(J17-VLOOKUP(C17,'Valeurs Règlement Campagne'!$A$4:$AB$7,28,FALSE))&lt;=2,VLOOKUP(C17,'Valeurs Règlement Campagne'!$A$4:$AB$7,28,FALSE),"")))="",1,IF(COUNTIFS($C$6:C17,C17,$E$6:E17,"Connues",$J$6:J17,"&gt;="&amp;(IF(ABS(J17-VLOOKUP(C17,'Valeurs Règlement Campagne'!$A$4:$AB$7,26,FALSE))&lt;=2,VLOOKUP(C17,'Valeurs Règlement Campagne'!$A$4:$AB$7,26,FALSE),IF(ABS(J17-VLOOKUP(C17,'Valeurs Règlement Campagne'!$A$4:$AB$7,27,FALSE))&lt;=2,VLOOKUP(C17,'Valeurs Règlement Campagne'!$A$4:$AB$7,27,FALSE),IF(ABS(J17-VLOOKUP(C17,'Valeurs Règlement Campagne'!$A$4:$AB$7,28,FALSE))&lt;=2,VLOOKUP(C17,'Valeurs Règlement Campagne'!$A$4:$AB$7,28,FALSE),"")))-2),$J$6:J17,"&lt;="&amp;(IF(ABS(J17-VLOOKUP(C17,'Valeurs Règlement Campagne'!$A$4:$AB$7,26,FALSE))&lt;=2,VLOOKUP(C17,'Valeurs Règlement Campagne'!$A$4:$AB$7,26,FALSE),IF(ABS(J17-VLOOKUP(C17,'Valeurs Règlement Campagne'!$A$4:$AB$7,27,FALSE))&lt;=2,VLOOKUP(C17,'Valeurs Règlement Campagne'!$A$4:$AB$7,27,FALSE),IF(ABS(J17-VLOOKUP(C17,'Valeurs Règlement Campagne'!$A$4:$AB$7,28,FALSE))&lt;=2,VLOOKUP(C17,'Valeurs Règlement Campagne'!$A$4:$AB$7,28,FALSE),"")))+2))&gt;(IF(VLOOKUP(C17,'Valeurs Règlement Campagne'!$A$4:$AB$7,26,FALSE)=IF(ABS(J17-VLOOKUP(C17,'Valeurs Règlement Campagne'!$A$4:$AB$7,26,FALSE))&lt;=2,VLOOKUP(C17,'Valeurs Règlement Campagne'!$A$4:$AB$7,26,FALSE),IF(ABS(J17-VLOOKUP(C17,'Valeurs Règlement Campagne'!$A$4:$AB$7,27,FALSE))&lt;=2,VLOOKUP(C17,'Valeurs Règlement Campagne'!$A$4:$AB$7,27,FALSE),IF(ABS(J17-VLOOKUP(C17,'Valeurs Règlement Campagne'!$A$4:$AB$7,28,FALSE))&lt;=2,VLOOKUP(C17,'Valeurs Règlement Campagne'!$A$4:$AB$7,28,FALSE),""))),1,0)+IF(VLOOKUP(C17,'Valeurs Règlement Campagne'!$A$4:$AB$7,27,FALSE)=IF(ABS(J17-VLOOKUP(C17,'Valeurs Règlement Campagne'!$A$4:$AB$7,26,FALSE))&lt;=2,VLOOKUP(C17,'Valeurs Règlement Campagne'!$A$4:$AB$7,26,FALSE),IF(ABS(J17-VLOOKUP(C17,'Valeurs Règlement Campagne'!$A$4:$AB$7,27,FALSE))&lt;=2,VLOOKUP(C17,'Valeurs Règlement Campagne'!$A$4:$AB$7,27,FALSE),IF(ABS(J17-VLOOKUP(C17,'Valeurs Règlement Campagne'!$A$4:$AB$7,28,FALSE))&lt;=2,VLOOKUP(C17,'Valeurs Règlement Campagne'!$A$4:$AB$7,28,FALSE),""))),1,0)+IF(VLOOKUP(C17,'Valeurs Règlement Campagne'!$A$4:$AB$7,28,FALSE)=IF(ABS(J17-VLOOKUP(C17,'Valeurs Règlement Campagne'!$A$4:$AB$7,26,FALSE))&lt;=2,VLOOKUP(C17,'Valeurs Règlement Campagne'!$A$4:$AB$7,26,FALSE),IF(ABS(J17-VLOOKUP(C17,'Valeurs Règlement Campagne'!$A$4:$AB$7,27,FALSE))&lt;=2,VLOOKUP(C17,'Valeurs Règlement Campagne'!$A$4:$AB$7,27,FALSE),IF(ABS(J17-VLOOKUP(C17,'Valeurs Règlement Campagne'!$A$4:$AB$7,28,FALSE))&lt;=2,VLOOKUP(C17,'Valeurs Règlement Campagne'!$A$4:$AB$7,28,FALSE),""))),1,0)),1,0)),IF(IF(J17=VLOOKUP(C17,'Valeurs Règlement Campagne'!$A$4:$AB$7,26,FALSE),VLOOKUP(C17,'Valeurs Règlement Campagne'!$A$4:$AB$7,26,FALSE),IF(J17=VLOOKUP(C17,'Valeurs Règlement Campagne'!$A$4:$AB$7,27,FALSE),VLOOKUP(C17,'Valeurs Règlement Campagne'!$A$4:$AB$7,27,FALSE),IF(J17=VLOOKUP(C17,'Valeurs Règlement Campagne'!$A$4:$AB$7,28,FALSE),VLOOKUP(C17,'Valeurs Règlement Campagne'!$A$4:$AB$7,28,FALSE),"")))="",1,IF(COUNTIFS($C$6:C17,C17,$E$6:E17,"Connues",$J$6:J17,IF(J17=VLOOKUP(C17,'Valeurs Règlement Campagne'!$A$4:$AB$7,26,FALSE),VLOOKUP(C17,'Valeurs Règlement Campagne'!$A$4:$AB$7,26,FALSE),IF(J17=VLOOKUP(C17,'Valeurs Règlement Campagne'!$A$4:$AB$7,27,FALSE),VLOOKUP(C17,'Valeurs Règlement Campagne'!$A$4:$AB$7,27,FALSE),IF(J17=VLOOKUP(C17,'Valeurs Règlement Campagne'!$A$4:$AB$7,28,FALSE),VLOOKUP(C17,'Valeurs Règlement Campagne'!$A$4:$AB$7,28,FALSE),""))))&gt;(IF(VLOOKUP(C17,'Valeurs Règlement Campagne'!$A$4:$AB$7,26,FALSE)=IF(J17=VLOOKUP(C17,'Valeurs Règlement Campagne'!$A$4:$AB$7,26,FALSE),VLOOKUP(C17,'Valeurs Règlement Campagne'!$A$4:$AB$7,26,FALSE),IF(J17=VLOOKUP(C17,'Valeurs Règlement Campagne'!$A$4:$AB$7,27,FALSE),VLOOKUP(C17,'Valeurs Règlement Campagne'!$A$4:$AB$7,27,FALSE),IF(J17=VLOOKUP(C17,'Valeurs Règlement Campagne'!$A$4:$AB$7,28,FALSE),VLOOKUP(C17,'Valeurs Règlement Campagne'!$A$4:$AB$7,28,FALSE),""))),1,0)+IF(VLOOKUP(C17,'Valeurs Règlement Campagne'!$A$4:$AB$7,27,FALSE)=IF(J17=VLOOKUP(C17,'Valeurs Règlement Campagne'!$A$4:$AB$7,26,FALSE),VLOOKUP(C17,'Valeurs Règlement Campagne'!$A$4:$AB$7,26,FALSE),IF(J17=VLOOKUP(C17,'Valeurs Règlement Campagne'!$A$4:$AB$7,27,FALSE),VLOOKUP(C17,'Valeurs Règlement Campagne'!$A$4:$AB$7,27,FALSE),IF(J17=VLOOKUP(C17,'Valeurs Règlement Campagne'!$A$4:$AB$7,28,FALSE),VLOOKUP(C17,'Valeurs Règlement Campagne'!$A$4:$AB$7,28,FALSE),""))),1,0)+IF(VLOOKUP(C17,'Valeurs Règlement Campagne'!$A$4:$AB$7,28,FALSE)=IF(J17=VLOOKUP(C17,'Valeurs Règlement Campagne'!$A$4:$AB$7,26,FALSE),VLOOKUP(C17,'Valeurs Règlement Campagne'!$A$4:$AB$7,26,FALSE),IF(J17=VLOOKUP(C17,'Valeurs Règlement Campagne'!$A$4:$AB$7,27,FALSE),VLOOKUP(C17,'Valeurs Règlement Campagne'!$A$4:$AB$7,27,FALSE),IF(J17=VLOOKUP(C17,'Valeurs Règlement Campagne'!$A$4:$AB$7,28,FALSE),VLOOKUP(C17,'Valeurs Règlement Campagne'!$A$4:$AB$7,28,FALSE),""))),1,0)),1,0))),0))),0)</f>
        <v>0</v>
      </c>
    </row>
    <row r="18" spans="1:218" ht="20.75" customHeight="1">
      <c r="A18" s="127">
        <v>13</v>
      </c>
      <c r="B18" s="178"/>
      <c r="C18" s="251"/>
      <c r="D18" s="252"/>
      <c r="E18" s="179"/>
      <c r="F18" s="180"/>
      <c r="G18" s="181"/>
      <c r="H18" s="182"/>
      <c r="I18" s="183"/>
      <c r="J18" s="184"/>
      <c r="L18" s="41" t="str">
        <f>IF($E18=0," ",IF($E18=$D$31,VLOOKUP($C18,'Valeurs Règlement Campagne'!$A$4:$AB$7,14,FALSE),VLOOKUP($C18,'Valeurs Règlement Campagne'!$A$4:$M$7,4,FALSE)))</f>
        <v xml:space="preserve"> </v>
      </c>
      <c r="M18" s="42" t="str">
        <f>IF($E18=0," ",IF($E18=$D$31,VLOOKUP($C18,'Valeurs Règlement Campagne'!$A$4:$AB$7,16,FALSE),VLOOKUP($C18,'Valeurs Règlement Campagne'!$A$4:$AB$7,5,FALSE)))</f>
        <v xml:space="preserve"> </v>
      </c>
      <c r="N18" s="41" t="str">
        <f>IF($E18=0," ",IF($E18=$D$31,VLOOKUP($C18,'Valeurs Règlement Campagne'!$A$4:$AB$7,17,FALSE),VLOOKUP($C18,'Valeurs Règlement Campagne'!$A$4:$AB$7,6,FALSE)))</f>
        <v xml:space="preserve"> </v>
      </c>
      <c r="O18" s="43" t="str">
        <f>IF($E18=0," ",IF($E18=$D$31,VLOOKUP($C18,'Valeurs Règlement Campagne'!$A$4:$AB$7,19,FALSE),VLOOKUP($C18,'Valeurs Règlement Campagne'!$A$4:$AB$7,7,FALSE)))</f>
        <v xml:space="preserve"> </v>
      </c>
      <c r="P18" s="44" t="str">
        <f>IF($E18=0," ",IF($E18=$D$31,VLOOKUP($C18,'Valeurs Règlement Campagne'!$A$4:$AB$7,20,FALSE),VLOOKUP($C18,'Valeurs Règlement Campagne'!$A$4:$AB$7,8,FALSE)))</f>
        <v xml:space="preserve"> </v>
      </c>
      <c r="Q18" s="43" t="str">
        <f>IF($E18=0," ",IF($E18=$D$31,VLOOKUP($C18,'Valeurs Règlement Campagne'!$A$4:$AB$7,22,FALSE),VLOOKUP($C18,'Valeurs Règlement Campagne'!$A$4:$AB$7,9,FALSE)))</f>
        <v xml:space="preserve"> </v>
      </c>
      <c r="R18" s="47" t="str">
        <f>IF($E18=0," ",IF($E18=$D$31,VLOOKUP($C18,'Valeurs Règlement Campagne'!$A$4:$AB$7,25,FALSE),VLOOKUP($C18,'Valeurs Règlement Campagne'!$A$4:$AB$7,11,FALSE)))</f>
        <v xml:space="preserve"> </v>
      </c>
      <c r="S18" s="41" t="str">
        <f>IF($E18=0," ",IF($E18=$D$31,VLOOKUP($C18,'Valeurs Règlement Campagne'!$A$4:$AB$7,26,FALSE),VLOOKUP($C18,'Valeurs Règlement Campagne'!$A$4:$AB$7,12,FALSE)))</f>
        <v xml:space="preserve"> </v>
      </c>
      <c r="T18" s="42" t="str">
        <f>IF($E18=0," ",IF($E18=$D$31,VLOOKUP($C18,'Valeurs Règlement Campagne'!$A$4:$AB$7,28,FALSE),VLOOKUP($C18,'Valeurs Règlement Campagne'!$A$4:$AB$7,13,FALSE)))</f>
        <v xml:space="preserve"> </v>
      </c>
      <c r="U18" s="48" t="str" cm="1">
        <f t="array" ref="U18">IFERROR(IF(OR(C18="",C18=" ")," ",IF(NOT(ISNUMBER(F18))," ",IF(E18="Inconnues",AND(F18&gt;=L18,F18&lt;=M18),IF(E18="Connues",IF('Valeurs Règlement Campagne'!$L$14="OUI",IF(IF(ABS(F18-VLOOKUP(C18,'Valeurs Règlement Campagne'!$A$4:$AB$7,14,FALSE))&lt;=2,VLOOKUP(C18,'Valeurs Règlement Campagne'!$A$4:$AB$7,14,FALSE),IF(ABS(F18-VLOOKUP(C18,'Valeurs Règlement Campagne'!$A$4:$AB$7,15,FALSE))&lt;=2,VLOOKUP(C18,'Valeurs Règlement Campagne'!$A$4:$AB$7,15,FALSE),IF(ABS(F18-VLOOKUP(C18,'Valeurs Règlement Campagne'!$A$4:$AB$7,16,FALSE))&lt;=2,VLOOKUP(C18,'Valeurs Règlement Campagne'!$A$4:$AB$7,16,FALSE),"")))="",FALSE,IF(COUNTIFS($C$6:C18,C18,$E$6:E18,"Connues",$F$6:F18,"&gt;="&amp;(IF(ABS(F18-VLOOKUP(C18,'Valeurs Règlement Campagne'!$A$4:$AB$7,14,FALSE))&lt;=2,VLOOKUP(C18,'Valeurs Règlement Campagne'!$A$4:$AB$7,14,FALSE),IF(ABS(F18-VLOOKUP(C18,'Valeurs Règlement Campagne'!$A$4:$AB$7,15,FALSE))&lt;=2,VLOOKUP(C18,'Valeurs Règlement Campagne'!$A$4:$AB$7,15,FALSE),IF(ABS(F18-VLOOKUP(C18,'Valeurs Règlement Campagne'!$A$4:$AB$7,16,FALSE))&lt;=2,VLOOKUP(C18,'Valeurs Règlement Campagne'!$A$4:$AB$7,16,FALSE),"")))-2),$F$6:F18,"&lt;="&amp;(IF(ABS(F18-VLOOKUP(C18,'Valeurs Règlement Campagne'!$A$4:$AB$7,14,FALSE))&lt;=2,VLOOKUP(C18,'Valeurs Règlement Campagne'!$A$4:$AB$7,14,FALSE),IF(ABS(F18-VLOOKUP(C18,'Valeurs Règlement Campagne'!$A$4:$AB$7,15,FALSE))&lt;=2,VLOOKUP(C18,'Valeurs Règlement Campagne'!$A$4:$AB$7,15,FALSE),IF(ABS(F18-VLOOKUP(C18,'Valeurs Règlement Campagne'!$A$4:$AB$7,16,FALSE))&lt;=2,VLOOKUP(C18,'Valeurs Règlement Campagne'!$A$4:$AB$7,16,FALSE),"")))+2))&gt;(IF(VLOOKUP(C18,'Valeurs Règlement Campagne'!$A$4:$AB$7,14,FALSE)=IF(ABS(F18-VLOOKUP(C18,'Valeurs Règlement Campagne'!$A$4:$AB$7,14,FALSE))&lt;=2,VLOOKUP(C18,'Valeurs Règlement Campagne'!$A$4:$AB$7,14,FALSE),IF(ABS(F18-VLOOKUP(C18,'Valeurs Règlement Campagne'!$A$4:$AB$7,15,FALSE))&lt;=2,VLOOKUP(C18,'Valeurs Règlement Campagne'!$A$4:$AB$7,15,FALSE),IF(ABS(F18-VLOOKUP(C18,'Valeurs Règlement Campagne'!$A$4:$AB$7,16,FALSE))&lt;=2,VLOOKUP(C18,'Valeurs Règlement Campagne'!$A$4:$AB$7,16,FALSE),""))),1,0)+IF(VLOOKUP(C18,'Valeurs Règlement Campagne'!$A$4:$AB$7,15,FALSE)=IF(ABS(F18-VLOOKUP(C18,'Valeurs Règlement Campagne'!$A$4:$AB$7,14,FALSE))&lt;=2,VLOOKUP(C18,'Valeurs Règlement Campagne'!$A$4:$AB$7,14,FALSE),IF(ABS(F18-VLOOKUP(C18,'Valeurs Règlement Campagne'!$A$4:$AB$7,15,FALSE))&lt;=2,VLOOKUP(C18,'Valeurs Règlement Campagne'!$A$4:$AB$7,15,FALSE),IF(ABS(F18-VLOOKUP(C18,'Valeurs Règlement Campagne'!$A$4:$AB$7,16,FALSE))&lt;=2,VLOOKUP(C18,'Valeurs Règlement Campagne'!$A$4:$AB$7,16,FALSE),""))),1,0)+IF(VLOOKUP(C18,'Valeurs Règlement Campagne'!$A$4:$AB$7,16,FALSE)=IF(ABS(F18-VLOOKUP(C18,'Valeurs Règlement Campagne'!$A$4:$AB$7,14,FALSE))&lt;=2,VLOOKUP(C18,'Valeurs Règlement Campagne'!$A$4:$AB$7,14,FALSE),IF(ABS(F18-VLOOKUP(C18,'Valeurs Règlement Campagne'!$A$4:$AB$7,15,FALSE))&lt;=2,VLOOKUP(C18,'Valeurs Règlement Campagne'!$A$4:$AB$7,15,FALSE),IF(ABS(F18-VLOOKUP(C18,'Valeurs Règlement Campagne'!$A$4:$AB$7,16,FALSE))&lt;=2,VLOOKUP(C18,'Valeurs Règlement Campagne'!$A$4:$AB$7,16,FALSE),""))),1,0)),"Doublon",TRUE)),IF(IF(F18=VLOOKUP(C18,'Valeurs Règlement Campagne'!$A$4:$AB$7,14,FALSE),VLOOKUP(C18,'Valeurs Règlement Campagne'!$A$4:$AB$7,14,FALSE),IF(F18=VLOOKUP(C18,'Valeurs Règlement Campagne'!$A$4:$AB$7,15,FALSE),VLOOKUP(C18,'Valeurs Règlement Campagne'!$A$4:$AB$7,15,FALSE),IF(F18=VLOOKUP(C18,'Valeurs Règlement Campagne'!$A$4:$AB$7,16,FALSE),VLOOKUP(C18,'Valeurs Règlement Campagne'!$A$4:$AB$7,16,FALSE),"")))="",FALSE,IF(COUNTIFS($C$6:C18,C18,$E$6:E18,"Connues",$F$6:F18,IF(F18=VLOOKUP(C18,'Valeurs Règlement Campagne'!$A$4:$AB$7,14,FALSE),VLOOKUP(C18,'Valeurs Règlement Campagne'!$A$4:$AB$7,14,FALSE),IF(F18=VLOOKUP(C18,'Valeurs Règlement Campagne'!$A$4:$AB$7,15,FALSE),VLOOKUP(C18,'Valeurs Règlement Campagne'!$A$4:$AB$7,15,FALSE),IF(F18=VLOOKUP(C18,'Valeurs Règlement Campagne'!$A$4:$AB$7,16,FALSE),VLOOKUP(C18,'Valeurs Règlement Campagne'!$A$4:$AB$7,16,FALSE),""))))&gt;(IF(VLOOKUP(C18,'Valeurs Règlement Campagne'!$A$4:$AB$7,14,FALSE)=IF(F18=VLOOKUP(C18,'Valeurs Règlement Campagne'!$A$4:$AB$7,14,FALSE),VLOOKUP(C18,'Valeurs Règlement Campagne'!$A$4:$AB$7,14,FALSE),IF(F18=VLOOKUP(C18,'Valeurs Règlement Campagne'!$A$4:$AB$7,15,FALSE),VLOOKUP(C18,'Valeurs Règlement Campagne'!$A$4:$AB$7,15,FALSE),IF(F18=VLOOKUP(C18,'Valeurs Règlement Campagne'!$A$4:$AB$7,16,FALSE),VLOOKUP(C18,'Valeurs Règlement Campagne'!$A$4:$AB$7,16,FALSE),""))),1,0)+IF(VLOOKUP(C18,'Valeurs Règlement Campagne'!$A$4:$AB$7,15,FALSE)=IF(F18=VLOOKUP(C18,'Valeurs Règlement Campagne'!$A$4:$AB$7,14,FALSE),VLOOKUP(C18,'Valeurs Règlement Campagne'!$A$4:$AB$7,14,FALSE),IF(F18=VLOOKUP(C18,'Valeurs Règlement Campagne'!$A$4:$AB$7,15,FALSE),VLOOKUP(C18,'Valeurs Règlement Campagne'!$A$4:$AB$7,15,FALSE),IF(F18=VLOOKUP(C18,'Valeurs Règlement Campagne'!$A$4:$AB$7,16,FALSE),VLOOKUP(C18,'Valeurs Règlement Campagne'!$A$4:$AB$7,16,FALSE),""))),1,0)+IF(VLOOKUP(C18,'Valeurs Règlement Campagne'!$A$4:$AB$7,16,FALSE)=IF(F18=VLOOKUP(C18,'Valeurs Règlement Campagne'!$A$4:$AB$7,14,FALSE),VLOOKUP(C18,'Valeurs Règlement Campagne'!$A$4:$AB$7,14,FALSE),IF(F18=VLOOKUP(C18,'Valeurs Règlement Campagne'!$A$4:$AB$7,15,FALSE),VLOOKUP(C18,'Valeurs Règlement Campagne'!$A$4:$AB$7,15,FALSE),IF(F18=VLOOKUP(C18,'Valeurs Règlement Campagne'!$A$4:$AB$7,16,FALSE),VLOOKUP(C18,'Valeurs Règlement Campagne'!$A$4:$AB$7,16,FALSE),""))),1,0)),"Doublon",TRUE)))," "))))," ")</f>
        <v xml:space="preserve"> </v>
      </c>
      <c r="V18" s="49" t="str" cm="1">
        <f t="array" ref="V18">IFERROR(IF(OR(C18="",C18=" ")," ",IF(NOT(ISNUMBER(G18))," ",IF(E18="Inconnues",AND(G18&gt;=N18,G18&lt;=O18),IF(E18="Connues",IF('Valeurs Règlement Campagne'!$L$14="OUI",IF(IF(ABS(G18-VLOOKUP(C18,'Valeurs Règlement Campagne'!$A$4:$AB$7,17,FALSE))&lt;=2,VLOOKUP(C18,'Valeurs Règlement Campagne'!$A$4:$AB$7,17,FALSE),IF(ABS(G18-VLOOKUP(C18,'Valeurs Règlement Campagne'!$A$4:$AB$7,18,FALSE))&lt;=2,VLOOKUP(C18,'Valeurs Règlement Campagne'!$A$4:$AB$7,18,FALSE),IF(ABS(G18-VLOOKUP(C18,'Valeurs Règlement Campagne'!$A$4:$AB$7,19,FALSE))&lt;=2,VLOOKUP(C18,'Valeurs Règlement Campagne'!$A$4:$AB$7,19,FALSE),"")))="",FALSE,IF(COUNTIFS($C$6:C18,C18,$E$6:E18,"Connues",$G$6:G18,"&gt;="&amp;(IF(ABS(G18-VLOOKUP(C18,'Valeurs Règlement Campagne'!$A$4:$AB$7,17,FALSE))&lt;=2,VLOOKUP(C18,'Valeurs Règlement Campagne'!$A$4:$AB$7,17,FALSE),IF(ABS(G18-VLOOKUP(C18,'Valeurs Règlement Campagne'!$A$4:$AB$7,18,FALSE))&lt;=2,VLOOKUP(C18,'Valeurs Règlement Campagne'!$A$4:$AB$7,18,FALSE),IF(ABS(G18-VLOOKUP(C18,'Valeurs Règlement Campagne'!$A$4:$AB$7,19,FALSE))&lt;=2,VLOOKUP(C18,'Valeurs Règlement Campagne'!$A$4:$AB$7,19,FALSE),"")))-2),$G$6:G18,"&lt;="&amp;(IF(ABS(G18-VLOOKUP(C18,'Valeurs Règlement Campagne'!$A$4:$AB$7,17,FALSE))&lt;=2,VLOOKUP(C18,'Valeurs Règlement Campagne'!$A$4:$AB$7,17,FALSE),IF(ABS(G18-VLOOKUP(C18,'Valeurs Règlement Campagne'!$A$4:$AB$7,18,FALSE))&lt;=2,VLOOKUP(C18,'Valeurs Règlement Campagne'!$A$4:$AB$7,18,FALSE),IF(ABS(G18-VLOOKUP(C18,'Valeurs Règlement Campagne'!$A$4:$AB$7,19,FALSE))&lt;=2,VLOOKUP(C18,'Valeurs Règlement Campagne'!$A$4:$AB$7,19,FALSE),"")))+2))&gt;(IF(VLOOKUP(C18,'Valeurs Règlement Campagne'!$A$4:$AB$7,17,FALSE)=IF(ABS(G18-VLOOKUP(C18,'Valeurs Règlement Campagne'!$A$4:$AB$7,17,FALSE))&lt;=2,VLOOKUP(C18,'Valeurs Règlement Campagne'!$A$4:$AB$7,17,FALSE),IF(ABS(G18-VLOOKUP(C18,'Valeurs Règlement Campagne'!$A$4:$AB$7,18,FALSE))&lt;=2,VLOOKUP(C18,'Valeurs Règlement Campagne'!$A$4:$AB$7,18,FALSE),IF(ABS(G18-VLOOKUP(C18,'Valeurs Règlement Campagne'!$A$4:$AB$7,19,FALSE))&lt;=2,VLOOKUP(C18,'Valeurs Règlement Campagne'!$A$4:$AB$7,19,FALSE),""))),1,0)+IF(VLOOKUP(C18,'Valeurs Règlement Campagne'!$A$4:$AB$7,18,FALSE)=IF(ABS(G18-VLOOKUP(C18,'Valeurs Règlement Campagne'!$A$4:$AB$7,17,FALSE))&lt;=2,VLOOKUP(C18,'Valeurs Règlement Campagne'!$A$4:$AB$7,17,FALSE),IF(ABS(G18-VLOOKUP(C18,'Valeurs Règlement Campagne'!$A$4:$AB$7,18,FALSE))&lt;=2,VLOOKUP(C18,'Valeurs Règlement Campagne'!$A$4:$AB$7,18,FALSE),IF(ABS(G18-VLOOKUP(C18,'Valeurs Règlement Campagne'!$A$4:$AB$7,19,FALSE))&lt;=2,VLOOKUP(C18,'Valeurs Règlement Campagne'!$A$4:$AB$7,19,FALSE),""))),1,0)+IF(VLOOKUP(C18,'Valeurs Règlement Campagne'!$A$4:$AB$7,19,FALSE)=IF(ABS(G18-VLOOKUP(C18,'Valeurs Règlement Campagne'!$A$4:$AB$7,17,FALSE))&lt;=2,VLOOKUP(C18,'Valeurs Règlement Campagne'!$A$4:$AB$7,17,FALSE),IF(ABS(G18-VLOOKUP(C18,'Valeurs Règlement Campagne'!$A$4:$AB$7,18,FALSE))&lt;=2,VLOOKUP(C18,'Valeurs Règlement Campagne'!$A$4:$AB$7,18,FALSE),IF(ABS(G18-VLOOKUP(C18,'Valeurs Règlement Campagne'!$A$4:$AB$7,19,FALSE))&lt;=2,VLOOKUP(C18,'Valeurs Règlement Campagne'!$A$4:$AB$7,19,FALSE),""))),1,0)),"Doublon",TRUE)),IF(IF(G18=VLOOKUP(C18,'Valeurs Règlement Campagne'!$A$4:$AB$7,17,FALSE),VLOOKUP(C18,'Valeurs Règlement Campagne'!$A$4:$AB$7,17,FALSE),IF(G18=VLOOKUP(C18,'Valeurs Règlement Campagne'!$A$4:$AB$7,18,FALSE),VLOOKUP(C18,'Valeurs Règlement Campagne'!$A$4:$AB$7,18,FALSE),IF(G18=VLOOKUP(C18,'Valeurs Règlement Campagne'!$A$4:$AB$7,19,FALSE),VLOOKUP(C18,'Valeurs Règlement Campagne'!$A$4:$AB$7,19,FALSE),"")))="",FALSE,IF(COUNTIFS($C$6:C18,C18,$E$6:E18,"Connues",$G$6:G18,IF(G18=VLOOKUP(C18,'Valeurs Règlement Campagne'!$A$4:$AB$7,17,FALSE),VLOOKUP(C18,'Valeurs Règlement Campagne'!$A$4:$AB$7,17,FALSE),IF(G18=VLOOKUP(C18,'Valeurs Règlement Campagne'!$A$4:$AB$7,18,FALSE),VLOOKUP(C18,'Valeurs Règlement Campagne'!$A$4:$AB$7,18,FALSE),IF(G18=VLOOKUP(C18,'Valeurs Règlement Campagne'!$A$4:$AB$7,19,FALSE),VLOOKUP(C18,'Valeurs Règlement Campagne'!$A$4:$AB$7,19,FALSE),""))))&gt;(IF(VLOOKUP(C18,'Valeurs Règlement Campagne'!$A$4:$AB$7,17,FALSE)=IF(G18=VLOOKUP(C18,'Valeurs Règlement Campagne'!$A$4:$AB$7,17,FALSE),VLOOKUP(C18,'Valeurs Règlement Campagne'!$A$4:$AB$7,17,FALSE),IF(G18=VLOOKUP(C18,'Valeurs Règlement Campagne'!$A$4:$AB$7,18,FALSE),VLOOKUP(C18,'Valeurs Règlement Campagne'!$A$4:$AB$7,18,FALSE),IF(G18=VLOOKUP(C18,'Valeurs Règlement Campagne'!$A$4:$AB$7,19,FALSE),VLOOKUP(C18,'Valeurs Règlement Campagne'!$A$4:$AB$7,19,FALSE),""))),1,0)+IF(VLOOKUP(C18,'Valeurs Règlement Campagne'!$A$4:$AB$7,18,FALSE)=IF(G18=VLOOKUP(C18,'Valeurs Règlement Campagne'!$A$4:$AB$7,17,FALSE),VLOOKUP(C18,'Valeurs Règlement Campagne'!$A$4:$AB$7,17,FALSE),IF(G18=VLOOKUP(C18,'Valeurs Règlement Campagne'!$A$4:$AB$7,18,FALSE),VLOOKUP(C18,'Valeurs Règlement Campagne'!$A$4:$AB$7,18,FALSE),IF(G18=VLOOKUP(C18,'Valeurs Règlement Campagne'!$A$4:$AB$7,19,FALSE),VLOOKUP(C18,'Valeurs Règlement Campagne'!$A$4:$AB$7,19,FALSE),""))),1,0)+IF(VLOOKUP(C18,'Valeurs Règlement Campagne'!$A$4:$AB$7,19,FALSE)=IF(G18=VLOOKUP(C18,'Valeurs Règlement Campagne'!$A$4:$AB$7,17,FALSE),VLOOKUP(C18,'Valeurs Règlement Campagne'!$A$4:$AB$7,17,FALSE),IF(G18=VLOOKUP(C18,'Valeurs Règlement Campagne'!$A$4:$AB$7,18,FALSE),VLOOKUP(C18,'Valeurs Règlement Campagne'!$A$4:$AB$7,18,FALSE),IF(G18=VLOOKUP(C18,'Valeurs Règlement Campagne'!$A$4:$AB$7,19,FALSE),VLOOKUP(C18,'Valeurs Règlement Campagne'!$A$4:$AB$7,19,FALSE),""))),1,0)),"Doublon",TRUE)))," "))))," ")</f>
        <v xml:space="preserve"> </v>
      </c>
      <c r="W18" s="49" t="str" cm="1">
        <f t="array" ref="W18">IFERROR(IF(OR(C18="",C18=" ")," ",IF(NOT(ISNUMBER(H18))," ",IF(E18="Inconnues",AND(H18&gt;=P18,H18&lt;=Q18),IF(E18="Connues",IF('Valeurs Règlement Campagne'!$L$14="OUI",IF(IF(ABS(H18-VLOOKUP(C18,'Valeurs Règlement Campagne'!$A$4:$AB$7,20,FALSE))&lt;=2,VLOOKUP(C18,'Valeurs Règlement Campagne'!$A$4:$AB$7,20,FALSE),IF(ABS(H18-VLOOKUP(C18,'Valeurs Règlement Campagne'!$A$4:$AB$7,21,FALSE))&lt;=2,VLOOKUP(C18,'Valeurs Règlement Campagne'!$A$4:$AB$7,21,FALSE),IF(ABS(H18-VLOOKUP(C18,'Valeurs Règlement Campagne'!$A$4:$AB$7,22,FALSE))&lt;=2,VLOOKUP(C18,'Valeurs Règlement Campagne'!$A$4:$AB$7,22,FALSE),"")))="",FALSE,IF(COUNTIFS($C$6:C18,C18,$E$6:E18,"Connues",$H$6:H18,"&gt;="&amp;(IF(ABS(H18-VLOOKUP(C18,'Valeurs Règlement Campagne'!$A$4:$AB$7,20,FALSE))&lt;=2,VLOOKUP(C18,'Valeurs Règlement Campagne'!$A$4:$AB$7,20,FALSE),IF(ABS(H18-VLOOKUP(C18,'Valeurs Règlement Campagne'!$A$4:$AB$7,21,FALSE))&lt;=2,VLOOKUP(C18,'Valeurs Règlement Campagne'!$A$4:$AB$7,21,FALSE),IF(ABS(H18-VLOOKUP(C18,'Valeurs Règlement Campagne'!$A$4:$AB$7,22,FALSE))&lt;=2,VLOOKUP(C18,'Valeurs Règlement Campagne'!$A$4:$AB$7,22,FALSE),"")))-2),$H$6:H18,"&lt;="&amp;(IF(ABS(H18-VLOOKUP(C18,'Valeurs Règlement Campagne'!$A$4:$AB$7,20,FALSE))&lt;=2,VLOOKUP(C18,'Valeurs Règlement Campagne'!$A$4:$AB$7,20,FALSE),IF(ABS(H18-VLOOKUP(C18,'Valeurs Règlement Campagne'!$A$4:$AB$7,21,FALSE))&lt;=2,VLOOKUP(C18,'Valeurs Règlement Campagne'!$A$4:$AB$7,21,FALSE),IF(ABS(H18-VLOOKUP(C18,'Valeurs Règlement Campagne'!$A$4:$AB$7,22,FALSE))&lt;=2,VLOOKUP(C18,'Valeurs Règlement Campagne'!$A$4:$AB$7,22,FALSE),"")))+2))&gt;(IF(VLOOKUP(C18,'Valeurs Règlement Campagne'!$A$4:$AB$7,20,FALSE)=IF(ABS(H18-VLOOKUP(C18,'Valeurs Règlement Campagne'!$A$4:$AB$7,20,FALSE))&lt;=2,VLOOKUP(C18,'Valeurs Règlement Campagne'!$A$4:$AB$7,20,FALSE),IF(ABS(H18-VLOOKUP(C18,'Valeurs Règlement Campagne'!$A$4:$AB$7,21,FALSE))&lt;=2,VLOOKUP(C18,'Valeurs Règlement Campagne'!$A$4:$AB$7,21,FALSE),IF(ABS(H18-VLOOKUP(C18,'Valeurs Règlement Campagne'!$A$4:$AB$7,22,FALSE))&lt;=2,VLOOKUP(C18,'Valeurs Règlement Campagne'!$A$4:$AB$7,22,FALSE),""))),1,0)+IF(VLOOKUP(C18,'Valeurs Règlement Campagne'!$A$4:$AB$7,21,FALSE)=IF(ABS(H18-VLOOKUP(C18,'Valeurs Règlement Campagne'!$A$4:$AB$7,20,FALSE))&lt;=2,VLOOKUP(C18,'Valeurs Règlement Campagne'!$A$4:$AB$7,20,FALSE),IF(ABS(H18-VLOOKUP(C18,'Valeurs Règlement Campagne'!$A$4:$AB$7,21,FALSE))&lt;=2,VLOOKUP(C18,'Valeurs Règlement Campagne'!$A$4:$AB$7,21,FALSE),IF(ABS(H18-VLOOKUP(C18,'Valeurs Règlement Campagne'!$A$4:$AB$7,22,FALSE))&lt;=2,VLOOKUP(C18,'Valeurs Règlement Campagne'!$A$4:$AB$7,22,FALSE),""))),1,0)+IF(VLOOKUP(C18,'Valeurs Règlement Campagne'!$A$4:$AB$7,22,FALSE)=IF(ABS(H18-VLOOKUP(C18,'Valeurs Règlement Campagne'!$A$4:$AB$7,20,FALSE))&lt;=2,VLOOKUP(C18,'Valeurs Règlement Campagne'!$A$4:$AB$7,20,FALSE),IF(ABS(H18-VLOOKUP(C18,'Valeurs Règlement Campagne'!$A$4:$AB$7,21,FALSE))&lt;=2,VLOOKUP(C18,'Valeurs Règlement Campagne'!$A$4:$AB$7,21,FALSE),IF(ABS(H18-VLOOKUP(C18,'Valeurs Règlement Campagne'!$A$4:$AB$7,22,FALSE))&lt;=2,VLOOKUP(C18,'Valeurs Règlement Campagne'!$A$4:$AB$7,22,FALSE),""))),1,0)),"Doublon",TRUE)),IF(IF(H18=VLOOKUP(C18,'Valeurs Règlement Campagne'!$A$4:$AB$7,20,FALSE),VLOOKUP(C18,'Valeurs Règlement Campagne'!$A$4:$AB$7,20,FALSE),IF(H18=VLOOKUP(C18,'Valeurs Règlement Campagne'!$A$4:$AB$7,21,FALSE),VLOOKUP(C18,'Valeurs Règlement Campagne'!$A$4:$AB$7,21,FALSE),IF(H18=VLOOKUP(C18,'Valeurs Règlement Campagne'!$A$4:$AB$7,22,FALSE),VLOOKUP(C18,'Valeurs Règlement Campagne'!$A$4:$AB$7,22,FALSE),"")))="",FALSE,IF(COUNTIFS($C$6:C18,C18,$E$6:E18,"Connues",$H$6:H18,IF(H18=VLOOKUP(C18,'Valeurs Règlement Campagne'!$A$4:$AB$7,20,FALSE),VLOOKUP(C18,'Valeurs Règlement Campagne'!$A$4:$AB$7,20,FALSE),IF(H18=VLOOKUP(C18,'Valeurs Règlement Campagne'!$A$4:$AB$7,21,FALSE),VLOOKUP(C18,'Valeurs Règlement Campagne'!$A$4:$AB$7,21,FALSE),IF(H18=VLOOKUP(C18,'Valeurs Règlement Campagne'!$A$4:$AB$7,22,FALSE),VLOOKUP(C18,'Valeurs Règlement Campagne'!$A$4:$AB$7,22,FALSE),""))))&gt;(IF(VLOOKUP(C18,'Valeurs Règlement Campagne'!$A$4:$AB$7,20,FALSE)=IF(H18=VLOOKUP(C18,'Valeurs Règlement Campagne'!$A$4:$AB$7,20,FALSE),VLOOKUP(C18,'Valeurs Règlement Campagne'!$A$4:$AB$7,20,FALSE),IF(H18=VLOOKUP(C18,'Valeurs Règlement Campagne'!$A$4:$AB$7,21,FALSE),VLOOKUP(C18,'Valeurs Règlement Campagne'!$A$4:$AB$7,21,FALSE),IF(H18=VLOOKUP(C18,'Valeurs Règlement Campagne'!$A$4:$AB$7,22,FALSE),VLOOKUP(C18,'Valeurs Règlement Campagne'!$A$4:$AB$7,22,FALSE),""))),1,0)+IF(VLOOKUP(C18,'Valeurs Règlement Campagne'!$A$4:$AB$7,21,FALSE)=IF(H18=VLOOKUP(C18,'Valeurs Règlement Campagne'!$A$4:$AB$7,20,FALSE),VLOOKUP(C18,'Valeurs Règlement Campagne'!$A$4:$AB$7,20,FALSE),IF(H18=VLOOKUP(C18,'Valeurs Règlement Campagne'!$A$4:$AB$7,21,FALSE),VLOOKUP(C18,'Valeurs Règlement Campagne'!$A$4:$AB$7,21,FALSE),IF(H18=VLOOKUP(C18,'Valeurs Règlement Campagne'!$A$4:$AB$7,22,FALSE),VLOOKUP(C18,'Valeurs Règlement Campagne'!$A$4:$AB$7,22,FALSE),""))),1,0)+IF(VLOOKUP(C18,'Valeurs Règlement Campagne'!$A$4:$AB$7,22,FALSE)=IF(H18=VLOOKUP(C18,'Valeurs Règlement Campagne'!$A$4:$AB$7,20,FALSE),VLOOKUP(C18,'Valeurs Règlement Campagne'!$A$4:$AB$7,20,FALSE),IF(H18=VLOOKUP(C18,'Valeurs Règlement Campagne'!$A$4:$AB$7,21,FALSE),VLOOKUP(C18,'Valeurs Règlement Campagne'!$A$4:$AB$7,21,FALSE),IF(H18=VLOOKUP(C18,'Valeurs Règlement Campagne'!$A$4:$AB$7,22,FALSE),VLOOKUP(C18,'Valeurs Règlement Campagne'!$A$4:$AB$7,22,FALSE),""))),1,0)),"Doublon",TRUE)))," "))))," ")</f>
        <v xml:space="preserve"> </v>
      </c>
      <c r="X18" s="49" t="str" cm="1">
        <f t="array" ref="X18">IFERROR(IF(OR(C18="",C18=" ")," ",IF(NOT(ISNUMBER(I18))," ",IF(E18="Inconnues",AND(I18&gt;=P18,I18&lt;=R18),IF(E18="Connues",IF('Valeurs Règlement Campagne'!$L$14="OUI",IF(IF(ABS(I18-VLOOKUP(C18,'Valeurs Règlement Campagne'!$A$4:$AB$7,23,FALSE))&lt;=2,VLOOKUP(C18,'Valeurs Règlement Campagne'!$A$4:$AB$7,23,FALSE),IF(ABS(I18-VLOOKUP(C18,'Valeurs Règlement Campagne'!$A$4:$AB$7,24,FALSE))&lt;=2,VLOOKUP(C18,'Valeurs Règlement Campagne'!$A$4:$AB$7,24,FALSE),IF(ABS(I18-VLOOKUP(C18,'Valeurs Règlement Campagne'!$A$4:$AB$7,25,FALSE))&lt;=2,VLOOKUP(C18,'Valeurs Règlement Campagne'!$A$4:$AB$7,25,FALSE),"")))="",FALSE,IF(COUNTIFS($C$6:C18,C18,$E$6:E18,"Connues",$I$6:I18,"&gt;="&amp;(IF(ABS(I18-VLOOKUP(C18,'Valeurs Règlement Campagne'!$A$4:$AB$7,23,FALSE))&lt;=2,VLOOKUP(C18,'Valeurs Règlement Campagne'!$A$4:$AB$7,23,FALSE),IF(ABS(I18-VLOOKUP(C18,'Valeurs Règlement Campagne'!$A$4:$AB$7,24,FALSE))&lt;=2,VLOOKUP(C18,'Valeurs Règlement Campagne'!$A$4:$AB$7,24,FALSE),IF(ABS(I18-VLOOKUP(C18,'Valeurs Règlement Campagne'!$A$4:$AB$7,25,FALSE))&lt;=2,VLOOKUP(C18,'Valeurs Règlement Campagne'!$A$4:$AB$7,25,FALSE),"")))-2),$I$6:I18,"&lt;="&amp;(IF(ABS(I18-VLOOKUP(C18,'Valeurs Règlement Campagne'!$A$4:$AB$7,23,FALSE))&lt;=2,VLOOKUP(C18,'Valeurs Règlement Campagne'!$A$4:$AB$7,23,FALSE),IF(ABS(I18-VLOOKUP(C18,'Valeurs Règlement Campagne'!$A$4:$AB$7,24,FALSE))&lt;=2,VLOOKUP(C18,'Valeurs Règlement Campagne'!$A$4:$AB$7,24,FALSE),IF(ABS(I18-VLOOKUP(C18,'Valeurs Règlement Campagne'!$A$4:$AB$7,25,FALSE))&lt;=2,VLOOKUP(C18,'Valeurs Règlement Campagne'!$A$4:$AB$7,25,FALSE),"")))+2))&gt;(IF(VLOOKUP(C18,'Valeurs Règlement Campagne'!$A$4:$AB$7,23,FALSE)=IF(ABS(I18-VLOOKUP(C18,'Valeurs Règlement Campagne'!$A$4:$AB$7,23,FALSE))&lt;=2,VLOOKUP(C18,'Valeurs Règlement Campagne'!$A$4:$AB$7,23,FALSE),IF(ABS(I18-VLOOKUP(C18,'Valeurs Règlement Campagne'!$A$4:$AB$7,24,FALSE))&lt;=2,VLOOKUP(C18,'Valeurs Règlement Campagne'!$A$4:$AB$7,24,FALSE),IF(ABS(I18-VLOOKUP(C18,'Valeurs Règlement Campagne'!$A$4:$AB$7,25,FALSE))&lt;=2,VLOOKUP(C18,'Valeurs Règlement Campagne'!$A$4:$AB$7,25,FALSE),""))),1,0)+IF(VLOOKUP(C18,'Valeurs Règlement Campagne'!$A$4:$AB$7,24,FALSE)=IF(ABS(I18-VLOOKUP(C18,'Valeurs Règlement Campagne'!$A$4:$AB$7,23,FALSE))&lt;=2,VLOOKUP(C18,'Valeurs Règlement Campagne'!$A$4:$AB$7,23,FALSE),IF(ABS(I18-VLOOKUP(C18,'Valeurs Règlement Campagne'!$A$4:$AB$7,24,FALSE))&lt;=2,VLOOKUP(C18,'Valeurs Règlement Campagne'!$A$4:$AB$7,24,FALSE),IF(ABS(I18-VLOOKUP(C18,'Valeurs Règlement Campagne'!$A$4:$AB$7,25,FALSE))&lt;=2,VLOOKUP(C18,'Valeurs Règlement Campagne'!$A$4:$AB$7,25,FALSE),""))),1,0)+IF(VLOOKUP(C18,'Valeurs Règlement Campagne'!$A$4:$AB$7,25,FALSE)=IF(ABS(I18-VLOOKUP(C18,'Valeurs Règlement Campagne'!$A$4:$AB$7,23,FALSE))&lt;=2,VLOOKUP(C18,'Valeurs Règlement Campagne'!$A$4:$AB$7,23,FALSE),IF(ABS(I18-VLOOKUP(C18,'Valeurs Règlement Campagne'!$A$4:$AB$7,24,FALSE))&lt;=2,VLOOKUP(C18,'Valeurs Règlement Campagne'!$A$4:$AB$7,24,FALSE),IF(ABS(I18-VLOOKUP(C18,'Valeurs Règlement Campagne'!$A$4:$AB$7,25,FALSE))&lt;=2,VLOOKUP(C18,'Valeurs Règlement Campagne'!$A$4:$AB$7,25,FALSE),""))),1,0)),"Doublon",TRUE)),IF(IF(I18=VLOOKUP(C18,'Valeurs Règlement Campagne'!$A$4:$AB$7,23,FALSE),VLOOKUP(C18,'Valeurs Règlement Campagne'!$A$4:$AB$7,23,FALSE),IF(I18=VLOOKUP(C18,'Valeurs Règlement Campagne'!$A$4:$AB$7,24,FALSE),VLOOKUP(C18,'Valeurs Règlement Campagne'!$A$4:$AB$7,24,FALSE),IF(I18=VLOOKUP(C18,'Valeurs Règlement Campagne'!$A$4:$AB$7,25,FALSE),VLOOKUP(C18,'Valeurs Règlement Campagne'!$A$4:$AB$7,25,FALSE),"")))="",FALSE,IF(COUNTIFS($C$6:C18,C18,$E$6:E18,"Connues",$I$6:I18,IF(I18=VLOOKUP(C18,'Valeurs Règlement Campagne'!$A$4:$AB$7,23,FALSE),VLOOKUP(C18,'Valeurs Règlement Campagne'!$A$4:$AB$7,23,FALSE),IF(I18=VLOOKUP(C18,'Valeurs Règlement Campagne'!$A$4:$AB$7,24,FALSE),VLOOKUP(C18,'Valeurs Règlement Campagne'!$A$4:$AB$7,24,FALSE),IF(I18=VLOOKUP(C18,'Valeurs Règlement Campagne'!$A$4:$AB$7,25,FALSE),VLOOKUP(C18,'Valeurs Règlement Campagne'!$A$4:$AB$7,25,FALSE),""))))&gt;(IF(VLOOKUP(C18,'Valeurs Règlement Campagne'!$A$4:$AB$7,23,FALSE)=IF(I18=VLOOKUP(C18,'Valeurs Règlement Campagne'!$A$4:$AB$7,23,FALSE),VLOOKUP(C18,'Valeurs Règlement Campagne'!$A$4:$AB$7,23,FALSE),IF(I18=VLOOKUP(C18,'Valeurs Règlement Campagne'!$A$4:$AB$7,24,FALSE),VLOOKUP(C18,'Valeurs Règlement Campagne'!$A$4:$AB$7,24,FALSE),IF(I18=VLOOKUP(C18,'Valeurs Règlement Campagne'!$A$4:$AB$7,25,FALSE),VLOOKUP(C18,'Valeurs Règlement Campagne'!$A$4:$AB$7,25,FALSE),""))),1,0)+IF(VLOOKUP(C18,'Valeurs Règlement Campagne'!$A$4:$AB$7,24,FALSE)=IF(I18=VLOOKUP(C18,'Valeurs Règlement Campagne'!$A$4:$AB$7,23,FALSE),VLOOKUP(C18,'Valeurs Règlement Campagne'!$A$4:$AB$7,23,FALSE),IF(I18=VLOOKUP(C18,'Valeurs Règlement Campagne'!$A$4:$AB$7,24,FALSE),VLOOKUP(C18,'Valeurs Règlement Campagne'!$A$4:$AB$7,24,FALSE),IF(I18=VLOOKUP(C18,'Valeurs Règlement Campagne'!$A$4:$AB$7,25,FALSE),VLOOKUP(C18,'Valeurs Règlement Campagne'!$A$4:$AB$7,25,FALSE),""))),1,0)+IF(VLOOKUP(C18,'Valeurs Règlement Campagne'!$A$4:$AB$7,25,FALSE)=IF(I18=VLOOKUP(C18,'Valeurs Règlement Campagne'!$A$4:$AB$7,23,FALSE),VLOOKUP(C18,'Valeurs Règlement Campagne'!$A$4:$AB$7,23,FALSE),IF(I18=VLOOKUP(C18,'Valeurs Règlement Campagne'!$A$4:$AB$7,24,FALSE),VLOOKUP(C18,'Valeurs Règlement Campagne'!$A$4:$AB$7,24,FALSE),IF(I18=VLOOKUP(C18,'Valeurs Règlement Campagne'!$A$4:$AB$7,25,FALSE),VLOOKUP(C18,'Valeurs Règlement Campagne'!$A$4:$AB$7,25,FALSE),""))),1,0)),"Doublon",TRUE)))," "))))," ")</f>
        <v xml:space="preserve"> </v>
      </c>
      <c r="Y18" s="142" t="str" cm="1">
        <f t="array" ref="Y18">IFERROR(IF(OR(C18="",C18=" ")," ",IF(NOT(ISNUMBER(J18))," ",IF(E18="Inconnues",AND(J18&gt;=S18,J18&lt;=T18),IF(E18="Connues",IF('Valeurs Règlement Campagne'!$L$14="OUI",IF(IF(ABS(J18-VLOOKUP(C18,'Valeurs Règlement Campagne'!$A$4:$AB$7,26,FALSE))&lt;=2,VLOOKUP(C18,'Valeurs Règlement Campagne'!$A$4:$AB$7,26,FALSE),IF(ABS(J18-VLOOKUP(C18,'Valeurs Règlement Campagne'!$A$4:$AB$7,27,FALSE))&lt;=2,VLOOKUP(C18,'Valeurs Règlement Campagne'!$A$4:$AB$7,27,FALSE),IF(ABS(J18-VLOOKUP(C18,'Valeurs Règlement Campagne'!$A$4:$AB$7,28,FALSE))&lt;=2,VLOOKUP(C18,'Valeurs Règlement Campagne'!$A$4:$AB$7,28,FALSE),"")))="",FALSE,IF(COUNTIFS($C$6:C18,C18,$E$6:E18,"Connues",$J$6:J18,"&gt;="&amp;(IF(ABS(J18-VLOOKUP(C18,'Valeurs Règlement Campagne'!$A$4:$AB$7,26,FALSE))&lt;=2,VLOOKUP(C18,'Valeurs Règlement Campagne'!$A$4:$AB$7,26,FALSE),IF(ABS(J18-VLOOKUP(C18,'Valeurs Règlement Campagne'!$A$4:$AB$7,27,FALSE))&lt;=2,VLOOKUP(C18,'Valeurs Règlement Campagne'!$A$4:$AB$7,27,FALSE),IF(ABS(J18-VLOOKUP(C18,'Valeurs Règlement Campagne'!$A$4:$AB$7,28,FALSE))&lt;=2,VLOOKUP(C18,'Valeurs Règlement Campagne'!$A$4:$AB$7,28,FALSE),"")))-2),$J$6:J18,"&lt;="&amp;(IF(ABS(J18-VLOOKUP(C18,'Valeurs Règlement Campagne'!$A$4:$AB$7,26,FALSE))&lt;=2,VLOOKUP(C18,'Valeurs Règlement Campagne'!$A$4:$AB$7,26,FALSE),IF(ABS(J18-VLOOKUP(C18,'Valeurs Règlement Campagne'!$A$4:$AB$7,27,FALSE))&lt;=2,VLOOKUP(C18,'Valeurs Règlement Campagne'!$A$4:$AB$7,27,FALSE),IF(ABS(J18-VLOOKUP(C18,'Valeurs Règlement Campagne'!$A$4:$AB$7,28,FALSE))&lt;=2,VLOOKUP(C18,'Valeurs Règlement Campagne'!$A$4:$AB$7,28,FALSE),"")))+2))&gt;(IF(VLOOKUP(C18,'Valeurs Règlement Campagne'!$A$4:$AB$7,26,FALSE)=IF(ABS(J18-VLOOKUP(C18,'Valeurs Règlement Campagne'!$A$4:$AB$7,26,FALSE))&lt;=2,VLOOKUP(C18,'Valeurs Règlement Campagne'!$A$4:$AB$7,26,FALSE),IF(ABS(J18-VLOOKUP(C18,'Valeurs Règlement Campagne'!$A$4:$AB$7,27,FALSE))&lt;=2,VLOOKUP(C18,'Valeurs Règlement Campagne'!$A$4:$AB$7,27,FALSE),IF(ABS(J18-VLOOKUP(C18,'Valeurs Règlement Campagne'!$A$4:$AB$7,28,FALSE))&lt;=2,VLOOKUP(C18,'Valeurs Règlement Campagne'!$A$4:$AB$7,28,FALSE),""))),1,0)+IF(VLOOKUP(C18,'Valeurs Règlement Campagne'!$A$4:$AB$7,27,FALSE)=IF(ABS(J18-VLOOKUP(C18,'Valeurs Règlement Campagne'!$A$4:$AB$7,26,FALSE))&lt;=2,VLOOKUP(C18,'Valeurs Règlement Campagne'!$A$4:$AB$7,26,FALSE),IF(ABS(J18-VLOOKUP(C18,'Valeurs Règlement Campagne'!$A$4:$AB$7,27,FALSE))&lt;=2,VLOOKUP(C18,'Valeurs Règlement Campagne'!$A$4:$AB$7,27,FALSE),IF(ABS(J18-VLOOKUP(C18,'Valeurs Règlement Campagne'!$A$4:$AB$7,28,FALSE))&lt;=2,VLOOKUP(C18,'Valeurs Règlement Campagne'!$A$4:$AB$7,28,FALSE),""))),1,0)+IF(VLOOKUP(C18,'Valeurs Règlement Campagne'!$A$4:$AB$7,28,FALSE)=IF(ABS(J18-VLOOKUP(C18,'Valeurs Règlement Campagne'!$A$4:$AB$7,26,FALSE))&lt;=2,VLOOKUP(C18,'Valeurs Règlement Campagne'!$A$4:$AB$7,26,FALSE),IF(ABS(J18-VLOOKUP(C18,'Valeurs Règlement Campagne'!$A$4:$AB$7,27,FALSE))&lt;=2,VLOOKUP(C18,'Valeurs Règlement Campagne'!$A$4:$AB$7,27,FALSE),IF(ABS(J18-VLOOKUP(C18,'Valeurs Règlement Campagne'!$A$4:$AB$7,28,FALSE))&lt;=2,VLOOKUP(C18,'Valeurs Règlement Campagne'!$A$4:$AB$7,28,FALSE),""))),1,0)),"Doublon",TRUE)),IF(IF(J18=VLOOKUP(C18,'Valeurs Règlement Campagne'!$A$4:$AB$7,26,FALSE),VLOOKUP(C18,'Valeurs Règlement Campagne'!$A$4:$AB$7,26,FALSE),IF(J18=VLOOKUP(C18,'Valeurs Règlement Campagne'!$A$4:$AB$7,27,FALSE),VLOOKUP(C18,'Valeurs Règlement Campagne'!$A$4:$AB$7,27,FALSE),IF(J18=VLOOKUP(C18,'Valeurs Règlement Campagne'!$A$4:$AB$7,28,FALSE),VLOOKUP(C18,'Valeurs Règlement Campagne'!$A$4:$AB$7,28,FALSE),"")))="",FALSE,IF(COUNTIFS($C$6:C18,C18,$E$6:E18,"Connues",$J$6:J18,IF(J18=VLOOKUP(C18,'Valeurs Règlement Campagne'!$A$4:$AB$7,26,FALSE),VLOOKUP(C18,'Valeurs Règlement Campagne'!$A$4:$AB$7,26,FALSE),IF(J18=VLOOKUP(C18,'Valeurs Règlement Campagne'!$A$4:$AB$7,27,FALSE),VLOOKUP(C18,'Valeurs Règlement Campagne'!$A$4:$AB$7,27,FALSE),IF(J18=VLOOKUP(C18,'Valeurs Règlement Campagne'!$A$4:$AB$7,28,FALSE),VLOOKUP(C18,'Valeurs Règlement Campagne'!$A$4:$AB$7,28,FALSE),""))))&gt;(IF(VLOOKUP(C18,'Valeurs Règlement Campagne'!$A$4:$AB$7,26,FALSE)=IF(J18=VLOOKUP(C18,'Valeurs Règlement Campagne'!$A$4:$AB$7,26,FALSE),VLOOKUP(C18,'Valeurs Règlement Campagne'!$A$4:$AB$7,26,FALSE),IF(J18=VLOOKUP(C18,'Valeurs Règlement Campagne'!$A$4:$AB$7,27,FALSE),VLOOKUP(C18,'Valeurs Règlement Campagne'!$A$4:$AB$7,27,FALSE),IF(J18=VLOOKUP(C18,'Valeurs Règlement Campagne'!$A$4:$AB$7,28,FALSE),VLOOKUP(C18,'Valeurs Règlement Campagne'!$A$4:$AB$7,28,FALSE),""))),1,0)+IF(VLOOKUP(C18,'Valeurs Règlement Campagne'!$A$4:$AB$7,27,FALSE)=IF(J18=VLOOKUP(C18,'Valeurs Règlement Campagne'!$A$4:$AB$7,26,FALSE),VLOOKUP(C18,'Valeurs Règlement Campagne'!$A$4:$AB$7,26,FALSE),IF(J18=VLOOKUP(C18,'Valeurs Règlement Campagne'!$A$4:$AB$7,27,FALSE),VLOOKUP(C18,'Valeurs Règlement Campagne'!$A$4:$AB$7,27,FALSE),IF(J18=VLOOKUP(C18,'Valeurs Règlement Campagne'!$A$4:$AB$7,28,FALSE),VLOOKUP(C18,'Valeurs Règlement Campagne'!$A$4:$AB$7,28,FALSE),""))),1,0)+IF(VLOOKUP(C18,'Valeurs Règlement Campagne'!$A$4:$AB$7,28,FALSE)=IF(J18=VLOOKUP(C18,'Valeurs Règlement Campagne'!$A$4:$AB$7,26,FALSE),VLOOKUP(C18,'Valeurs Règlement Campagne'!$A$4:$AB$7,26,FALSE),IF(J18=VLOOKUP(C18,'Valeurs Règlement Campagne'!$A$4:$AB$7,27,FALSE),VLOOKUP(C18,'Valeurs Règlement Campagne'!$A$4:$AB$7,27,FALSE),IF(J18=VLOOKUP(C18,'Valeurs Règlement Campagne'!$A$4:$AB$7,28,FALSE),VLOOKUP(C18,'Valeurs Règlement Campagne'!$A$4:$AB$7,28,FALSE),""))),1,0)),"Doublon",TRUE)))," "))))," ")</f>
        <v xml:space="preserve"> </v>
      </c>
      <c r="Z18" s="253" t="str">
        <f t="shared" si="3"/>
        <v xml:space="preserve"> </v>
      </c>
      <c r="AA18" s="254"/>
      <c r="AB18" s="254" t="str">
        <f t="shared" si="0"/>
        <v xml:space="preserve"> </v>
      </c>
      <c r="AC18" s="254"/>
      <c r="AD18" s="254" t="str">
        <f t="shared" si="1"/>
        <v xml:space="preserve"> </v>
      </c>
      <c r="AE18" s="254"/>
      <c r="AF18" s="254" t="str">
        <f t="shared" si="4"/>
        <v xml:space="preserve"> </v>
      </c>
      <c r="AG18" s="299"/>
      <c r="AH18" s="50" t="str">
        <f t="shared" si="2"/>
        <v/>
      </c>
      <c r="AI18" s="39">
        <f>IFERROR(IF(OR(C18="",C18=" ",NOT(ISNUMBER(F18))),0,IF(E18="Inconnues",IF(AND(F18&gt;=L18,F18&lt;=M18),0,1),IF(E18="Connues",IF('Valeurs Règlement Campagne'!$L$14="OUI",IF(IF(ABS(F18-VLOOKUP(C18,'Valeurs Règlement Campagne'!$A$4:$AB$7,14,FALSE))&lt;=2,VLOOKUP(C18,'Valeurs Règlement Campagne'!$A$4:$AB$7,14,FALSE),IF(ABS(F18-VLOOKUP(C18,'Valeurs Règlement Campagne'!$A$4:$AB$7,15,FALSE))&lt;=2,VLOOKUP(C18,'Valeurs Règlement Campagne'!$A$4:$AB$7,15,FALSE),IF(ABS(F18-VLOOKUP(C18,'Valeurs Règlement Campagne'!$A$4:$AB$7,16,FALSE))&lt;=2,VLOOKUP(C18,'Valeurs Règlement Campagne'!$A$4:$AB$7,16,FALSE),"")))="",1,IF(COUNTIFS($C$6:C18,C18,$E$6:E18,"Connues",$F$6:F18,"&gt;="&amp;(IF(ABS(F18-VLOOKUP(C18,'Valeurs Règlement Campagne'!$A$4:$AB$7,14,FALSE))&lt;=2,VLOOKUP(C18,'Valeurs Règlement Campagne'!$A$4:$AB$7,14,FALSE),IF(ABS(F18-VLOOKUP(C18,'Valeurs Règlement Campagne'!$A$4:$AB$7,15,FALSE))&lt;=2,VLOOKUP(C18,'Valeurs Règlement Campagne'!$A$4:$AB$7,15,FALSE),IF(ABS(F18-VLOOKUP(C18,'Valeurs Règlement Campagne'!$A$4:$AB$7,16,FALSE))&lt;=2,VLOOKUP(C18,'Valeurs Règlement Campagne'!$A$4:$AB$7,16,FALSE),"")))-2),$F$6:F18,"&lt;="&amp;(IF(ABS(F18-VLOOKUP(C18,'Valeurs Règlement Campagne'!$A$4:$AB$7,14,FALSE))&lt;=2,VLOOKUP(C18,'Valeurs Règlement Campagne'!$A$4:$AB$7,14,FALSE),IF(ABS(F18-VLOOKUP(C18,'Valeurs Règlement Campagne'!$A$4:$AB$7,15,FALSE))&lt;=2,VLOOKUP(C18,'Valeurs Règlement Campagne'!$A$4:$AB$7,15,FALSE),IF(ABS(F18-VLOOKUP(C18,'Valeurs Règlement Campagne'!$A$4:$AB$7,16,FALSE))&lt;=2,VLOOKUP(C18,'Valeurs Règlement Campagne'!$A$4:$AB$7,16,FALSE),"")))+2))&gt;(IF(VLOOKUP(C18,'Valeurs Règlement Campagne'!$A$4:$AB$7,14,FALSE)=IF(ABS(F18-VLOOKUP(C18,'Valeurs Règlement Campagne'!$A$4:$AB$7,14,FALSE))&lt;=2,VLOOKUP(C18,'Valeurs Règlement Campagne'!$A$4:$AB$7,14,FALSE),IF(ABS(F18-VLOOKUP(C18,'Valeurs Règlement Campagne'!$A$4:$AB$7,15,FALSE))&lt;=2,VLOOKUP(C18,'Valeurs Règlement Campagne'!$A$4:$AB$7,15,FALSE),IF(ABS(F18-VLOOKUP(C18,'Valeurs Règlement Campagne'!$A$4:$AB$7,16,FALSE))&lt;=2,VLOOKUP(C18,'Valeurs Règlement Campagne'!$A$4:$AB$7,16,FALSE),""))),1,0)+IF(VLOOKUP(C18,'Valeurs Règlement Campagne'!$A$4:$AB$7,15,FALSE)=IF(ABS(F18-VLOOKUP(C18,'Valeurs Règlement Campagne'!$A$4:$AB$7,14,FALSE))&lt;=2,VLOOKUP(C18,'Valeurs Règlement Campagne'!$A$4:$AB$7,14,FALSE),IF(ABS(F18-VLOOKUP(C18,'Valeurs Règlement Campagne'!$A$4:$AB$7,15,FALSE))&lt;=2,VLOOKUP(C18,'Valeurs Règlement Campagne'!$A$4:$AB$7,15,FALSE),IF(ABS(F18-VLOOKUP(C18,'Valeurs Règlement Campagne'!$A$4:$AB$7,16,FALSE))&lt;=2,VLOOKUP(C18,'Valeurs Règlement Campagne'!$A$4:$AB$7,16,FALSE),""))),1,0)+IF(VLOOKUP(C18,'Valeurs Règlement Campagne'!$A$4:$AB$7,16,FALSE)=IF(ABS(F18-VLOOKUP(C18,'Valeurs Règlement Campagne'!$A$4:$AB$7,14,FALSE))&lt;=2,VLOOKUP(C18,'Valeurs Règlement Campagne'!$A$4:$AB$7,14,FALSE),IF(ABS(F18-VLOOKUP(C18,'Valeurs Règlement Campagne'!$A$4:$AB$7,15,FALSE))&lt;=2,VLOOKUP(C18,'Valeurs Règlement Campagne'!$A$4:$AB$7,15,FALSE),IF(ABS(F18-VLOOKUP(C18,'Valeurs Règlement Campagne'!$A$4:$AB$7,16,FALSE))&lt;=2,VLOOKUP(C18,'Valeurs Règlement Campagne'!$A$4:$AB$7,16,FALSE),""))),1,0)),1,0)),IF(IF(F18=VLOOKUP(C18,'Valeurs Règlement Campagne'!$A$4:$AB$7,14,FALSE),VLOOKUP(C18,'Valeurs Règlement Campagne'!$A$4:$AB$7,14,FALSE),IF(F18=VLOOKUP(C18,'Valeurs Règlement Campagne'!$A$4:$AB$7,15,FALSE),VLOOKUP(C18,'Valeurs Règlement Campagne'!$A$4:$AB$7,15,FALSE),IF(F18=VLOOKUP(C18,'Valeurs Règlement Campagne'!$A$4:$AB$7,16,FALSE),VLOOKUP(C18,'Valeurs Règlement Campagne'!$A$4:$AB$7,16,FALSE),"")))="",1,IF(COUNTIFS($C$6:C18,C18,$E$6:E18,"Connues",$F$6:F18,IF(F18=VLOOKUP(C18,'Valeurs Règlement Campagne'!$A$4:$AB$7,14,FALSE),VLOOKUP(C18,'Valeurs Règlement Campagne'!$A$4:$AB$7,14,FALSE),IF(F18=VLOOKUP(C18,'Valeurs Règlement Campagne'!$A$4:$AB$7,15,FALSE),VLOOKUP(C18,'Valeurs Règlement Campagne'!$A$4:$AB$7,15,FALSE),IF(F18=VLOOKUP(C18,'Valeurs Règlement Campagne'!$A$4:$AB$7,16,FALSE),VLOOKUP(C18,'Valeurs Règlement Campagne'!$A$4:$AB$7,16,FALSE),""))))&gt;(IF(VLOOKUP(C18,'Valeurs Règlement Campagne'!$A$4:$AB$7,14,FALSE)=IF(F18=VLOOKUP(C18,'Valeurs Règlement Campagne'!$A$4:$AB$7,14,FALSE),VLOOKUP(C18,'Valeurs Règlement Campagne'!$A$4:$AB$7,14,FALSE),IF(F18=VLOOKUP(C18,'Valeurs Règlement Campagne'!$A$4:$AB$7,15,FALSE),VLOOKUP(C18,'Valeurs Règlement Campagne'!$A$4:$AB$7,15,FALSE),IF(F18=VLOOKUP(C18,'Valeurs Règlement Campagne'!$A$4:$AB$7,16,FALSE),VLOOKUP(C18,'Valeurs Règlement Campagne'!$A$4:$AB$7,16,FALSE),""))),1,0)+IF(VLOOKUP(C18,'Valeurs Règlement Campagne'!$A$4:$AB$7,15,FALSE)=IF(F18=VLOOKUP(C18,'Valeurs Règlement Campagne'!$A$4:$AB$7,14,FALSE),VLOOKUP(C18,'Valeurs Règlement Campagne'!$A$4:$AB$7,14,FALSE),IF(F18=VLOOKUP(C18,'Valeurs Règlement Campagne'!$A$4:$AB$7,15,FALSE),VLOOKUP(C18,'Valeurs Règlement Campagne'!$A$4:$AB$7,15,FALSE),IF(F18=VLOOKUP(C18,'Valeurs Règlement Campagne'!$A$4:$AB$7,16,FALSE),VLOOKUP(C18,'Valeurs Règlement Campagne'!$A$4:$AB$7,16,FALSE),""))),1,0)+IF(VLOOKUP(C18,'Valeurs Règlement Campagne'!$A$4:$AB$7,16,FALSE)=IF(F18=VLOOKUP(C18,'Valeurs Règlement Campagne'!$A$4:$AB$7,14,FALSE),VLOOKUP(C18,'Valeurs Règlement Campagne'!$A$4:$AB$7,14,FALSE),IF(F18=VLOOKUP(C18,'Valeurs Règlement Campagne'!$A$4:$AB$7,15,FALSE),VLOOKUP(C18,'Valeurs Règlement Campagne'!$A$4:$AB$7,15,FALSE),IF(F18=VLOOKUP(C18,'Valeurs Règlement Campagne'!$A$4:$AB$7,16,FALSE),VLOOKUP(C18,'Valeurs Règlement Campagne'!$A$4:$AB$7,16,FALSE),""))),1,0)),1,0))),0))),0)</f>
        <v>0</v>
      </c>
      <c r="AJ18" s="39">
        <f>IFERROR(IF(OR(C18="",C18=" ",NOT(ISNUMBER(G18))),0,IF(E18="Inconnues",IF(AND(G18&gt;=N18,G18&lt;=O18),0,1),IF(E18="Connues",IF('Valeurs Règlement Campagne'!$L$14="OUI",IF(IF(ABS(G18-VLOOKUP(C18,'Valeurs Règlement Campagne'!$A$4:$AB$7,17,FALSE))&lt;=2,VLOOKUP(C18,'Valeurs Règlement Campagne'!$A$4:$AB$7,17,FALSE),IF(ABS(G18-VLOOKUP(C18,'Valeurs Règlement Campagne'!$A$4:$AB$7,18,FALSE))&lt;=2,VLOOKUP(C18,'Valeurs Règlement Campagne'!$A$4:$AB$7,18,FALSE),IF(ABS(G18-VLOOKUP(C18,'Valeurs Règlement Campagne'!$A$4:$AB$7,19,FALSE))&lt;=2,VLOOKUP(C18,'Valeurs Règlement Campagne'!$A$4:$AB$7,19,FALSE),"")))="",1,IF(COUNTIFS($C$6:C18,C18,$E$6:E18,"Connues",$G$6:G18,"&gt;="&amp;(IF(ABS(G18-VLOOKUP(C18,'Valeurs Règlement Campagne'!$A$4:$AB$7,17,FALSE))&lt;=2,VLOOKUP(C18,'Valeurs Règlement Campagne'!$A$4:$AB$7,17,FALSE),IF(ABS(G18-VLOOKUP(C18,'Valeurs Règlement Campagne'!$A$4:$AB$7,18,FALSE))&lt;=2,VLOOKUP(C18,'Valeurs Règlement Campagne'!$A$4:$AB$7,18,FALSE),IF(ABS(G18-VLOOKUP(C18,'Valeurs Règlement Campagne'!$A$4:$AB$7,19,FALSE))&lt;=2,VLOOKUP(C18,'Valeurs Règlement Campagne'!$A$4:$AB$7,19,FALSE),"")))-2),$G$6:G18,"&lt;="&amp;(IF(ABS(G18-VLOOKUP(C18,'Valeurs Règlement Campagne'!$A$4:$AB$7,17,FALSE))&lt;=2,VLOOKUP(C18,'Valeurs Règlement Campagne'!$A$4:$AB$7,17,FALSE),IF(ABS(G18-VLOOKUP(C18,'Valeurs Règlement Campagne'!$A$4:$AB$7,18,FALSE))&lt;=2,VLOOKUP(C18,'Valeurs Règlement Campagne'!$A$4:$AB$7,18,FALSE),IF(ABS(G18-VLOOKUP(C18,'Valeurs Règlement Campagne'!$A$4:$AB$7,19,FALSE))&lt;=2,VLOOKUP(C18,'Valeurs Règlement Campagne'!$A$4:$AB$7,19,FALSE),"")))+2))&gt;(IF(VLOOKUP(C18,'Valeurs Règlement Campagne'!$A$4:$AB$7,17,FALSE)=IF(ABS(G18-VLOOKUP(C18,'Valeurs Règlement Campagne'!$A$4:$AB$7,17,FALSE))&lt;=2,VLOOKUP(C18,'Valeurs Règlement Campagne'!$A$4:$AB$7,17,FALSE),IF(ABS(G18-VLOOKUP(C18,'Valeurs Règlement Campagne'!$A$4:$AB$7,18,FALSE))&lt;=2,VLOOKUP(C18,'Valeurs Règlement Campagne'!$A$4:$AB$7,18,FALSE),IF(ABS(G18-VLOOKUP(C18,'Valeurs Règlement Campagne'!$A$4:$AB$7,19,FALSE))&lt;=2,VLOOKUP(C18,'Valeurs Règlement Campagne'!$A$4:$AB$7,19,FALSE),""))),1,0)+IF(VLOOKUP(C18,'Valeurs Règlement Campagne'!$A$4:$AB$7,18,FALSE)=IF(ABS(G18-VLOOKUP(C18,'Valeurs Règlement Campagne'!$A$4:$AB$7,17,FALSE))&lt;=2,VLOOKUP(C18,'Valeurs Règlement Campagne'!$A$4:$AB$7,17,FALSE),IF(ABS(G18-VLOOKUP(C18,'Valeurs Règlement Campagne'!$A$4:$AB$7,18,FALSE))&lt;=2,VLOOKUP(C18,'Valeurs Règlement Campagne'!$A$4:$AB$7,18,FALSE),IF(ABS(G18-VLOOKUP(C18,'Valeurs Règlement Campagne'!$A$4:$AB$7,19,FALSE))&lt;=2,VLOOKUP(C18,'Valeurs Règlement Campagne'!$A$4:$AB$7,19,FALSE),""))),1,0)+IF(VLOOKUP(C18,'Valeurs Règlement Campagne'!$A$4:$AB$7,19,FALSE)=IF(ABS(G18-VLOOKUP(C18,'Valeurs Règlement Campagne'!$A$4:$AB$7,17,FALSE))&lt;=2,VLOOKUP(C18,'Valeurs Règlement Campagne'!$A$4:$AB$7,17,FALSE),IF(ABS(G18-VLOOKUP(C18,'Valeurs Règlement Campagne'!$A$4:$AB$7,18,FALSE))&lt;=2,VLOOKUP(C18,'Valeurs Règlement Campagne'!$A$4:$AB$7,18,FALSE),IF(ABS(G18-VLOOKUP(C18,'Valeurs Règlement Campagne'!$A$4:$AB$7,19,FALSE))&lt;=2,VLOOKUP(C18,'Valeurs Règlement Campagne'!$A$4:$AB$7,19,FALSE),""))),1,0)),1,0)),IF(IF(G18=VLOOKUP(C18,'Valeurs Règlement Campagne'!$A$4:$AB$7,17,FALSE),VLOOKUP(C18,'Valeurs Règlement Campagne'!$A$4:$AB$7,17,FALSE),IF(G18=VLOOKUP(C18,'Valeurs Règlement Campagne'!$A$4:$AB$7,18,FALSE),VLOOKUP(C18,'Valeurs Règlement Campagne'!$A$4:$AB$7,18,FALSE),IF(G18=VLOOKUP(C18,'Valeurs Règlement Campagne'!$A$4:$AB$7,19,FALSE),VLOOKUP(C18,'Valeurs Règlement Campagne'!$A$4:$AB$7,19,FALSE),"")))="",1,IF(COUNTIFS($C$6:C18,C18,$E$6:E18,"Connues",$G$6:G18,IF(G18=VLOOKUP(C18,'Valeurs Règlement Campagne'!$A$4:$AB$7,17,FALSE),VLOOKUP(C18,'Valeurs Règlement Campagne'!$A$4:$AB$7,17,FALSE),IF(G18=VLOOKUP(C18,'Valeurs Règlement Campagne'!$A$4:$AB$7,18,FALSE),VLOOKUP(C18,'Valeurs Règlement Campagne'!$A$4:$AB$7,18,FALSE),IF(G18=VLOOKUP(C18,'Valeurs Règlement Campagne'!$A$4:$AB$7,19,FALSE),VLOOKUP(C18,'Valeurs Règlement Campagne'!$A$4:$AB$7,19,FALSE),""))))&gt;(IF(VLOOKUP(C18,'Valeurs Règlement Campagne'!$A$4:$AB$7,17,FALSE)=IF(G18=VLOOKUP(C18,'Valeurs Règlement Campagne'!$A$4:$AB$7,17,FALSE),VLOOKUP(C18,'Valeurs Règlement Campagne'!$A$4:$AB$7,17,FALSE),IF(G18=VLOOKUP(C18,'Valeurs Règlement Campagne'!$A$4:$AB$7,18,FALSE),VLOOKUP(C18,'Valeurs Règlement Campagne'!$A$4:$AB$7,18,FALSE),IF(G18=VLOOKUP(C18,'Valeurs Règlement Campagne'!$A$4:$AB$7,19,FALSE),VLOOKUP(C18,'Valeurs Règlement Campagne'!$A$4:$AB$7,19,FALSE),""))),1,0)+IF(VLOOKUP(C18,'Valeurs Règlement Campagne'!$A$4:$AB$7,18,FALSE)=IF(G18=VLOOKUP(C18,'Valeurs Règlement Campagne'!$A$4:$AB$7,17,FALSE),VLOOKUP(C18,'Valeurs Règlement Campagne'!$A$4:$AB$7,17,FALSE),IF(G18=VLOOKUP(C18,'Valeurs Règlement Campagne'!$A$4:$AB$7,18,FALSE),VLOOKUP(C18,'Valeurs Règlement Campagne'!$A$4:$AB$7,18,FALSE),IF(G18=VLOOKUP(C18,'Valeurs Règlement Campagne'!$A$4:$AB$7,19,FALSE),VLOOKUP(C18,'Valeurs Règlement Campagne'!$A$4:$AB$7,19,FALSE),""))),1,0)+IF(VLOOKUP(C18,'Valeurs Règlement Campagne'!$A$4:$AB$7,19,FALSE)=IF(G18=VLOOKUP(C18,'Valeurs Règlement Campagne'!$A$4:$AB$7,17,FALSE),VLOOKUP(C18,'Valeurs Règlement Campagne'!$A$4:$AB$7,17,FALSE),IF(G18=VLOOKUP(C18,'Valeurs Règlement Campagne'!$A$4:$AB$7,18,FALSE),VLOOKUP(C18,'Valeurs Règlement Campagne'!$A$4:$AB$7,18,FALSE),IF(G18=VLOOKUP(C18,'Valeurs Règlement Campagne'!$A$4:$AB$7,19,FALSE),VLOOKUP(C18,'Valeurs Règlement Campagne'!$A$4:$AB$7,19,FALSE),""))),1,0)),1,0))),0))),0)</f>
        <v>0</v>
      </c>
      <c r="AK18" s="39">
        <f>IFERROR(IF(OR(C18="",C18=" ",NOT(ISNUMBER(H18))),0,IF(E18="Inconnues",IF(AND(H18&gt;=P18,H18&lt;=Q18),0,1),IF(E18="Connues",IF('Valeurs Règlement Campagne'!$L$14="OUI",IF(IF(ABS(H18-VLOOKUP(C18,'Valeurs Règlement Campagne'!$A$4:$AB$7,20,FALSE))&lt;=2,VLOOKUP(C18,'Valeurs Règlement Campagne'!$A$4:$AB$7,20,FALSE),IF(ABS(H18-VLOOKUP(C18,'Valeurs Règlement Campagne'!$A$4:$AB$7,21,FALSE))&lt;=2,VLOOKUP(C18,'Valeurs Règlement Campagne'!$A$4:$AB$7,21,FALSE),IF(ABS(H18-VLOOKUP(C18,'Valeurs Règlement Campagne'!$A$4:$AB$7,22,FALSE))&lt;=2,VLOOKUP(C18,'Valeurs Règlement Campagne'!$A$4:$AB$7,22,FALSE),"")))="",1,IF(COUNTIFS($C$6:C18,C18,$E$6:E18,"Connues",$H$6:H18,"&gt;="&amp;(IF(ABS(H18-VLOOKUP(C18,'Valeurs Règlement Campagne'!$A$4:$AB$7,20,FALSE))&lt;=2,VLOOKUP(C18,'Valeurs Règlement Campagne'!$A$4:$AB$7,20,FALSE),IF(ABS(H18-VLOOKUP(C18,'Valeurs Règlement Campagne'!$A$4:$AB$7,21,FALSE))&lt;=2,VLOOKUP(C18,'Valeurs Règlement Campagne'!$A$4:$AB$7,21,FALSE),IF(ABS(H18-VLOOKUP(C18,'Valeurs Règlement Campagne'!$A$4:$AB$7,22,FALSE))&lt;=2,VLOOKUP(C18,'Valeurs Règlement Campagne'!$A$4:$AB$7,22,FALSE),"")))-2),$H$6:H18,"&lt;="&amp;(IF(ABS(H18-VLOOKUP(C18,'Valeurs Règlement Campagne'!$A$4:$AB$7,20,FALSE))&lt;=2,VLOOKUP(C18,'Valeurs Règlement Campagne'!$A$4:$AB$7,20,FALSE),IF(ABS(H18-VLOOKUP(C18,'Valeurs Règlement Campagne'!$A$4:$AB$7,21,FALSE))&lt;=2,VLOOKUP(C18,'Valeurs Règlement Campagne'!$A$4:$AB$7,21,FALSE),IF(ABS(H18-VLOOKUP(C18,'Valeurs Règlement Campagne'!$A$4:$AB$7,22,FALSE))&lt;=2,VLOOKUP(C18,'Valeurs Règlement Campagne'!$A$4:$AB$7,22,FALSE),"")))+2))&gt;(IF(VLOOKUP(C18,'Valeurs Règlement Campagne'!$A$4:$AB$7,20,FALSE)=IF(ABS(H18-VLOOKUP(C18,'Valeurs Règlement Campagne'!$A$4:$AB$7,20,FALSE))&lt;=2,VLOOKUP(C18,'Valeurs Règlement Campagne'!$A$4:$AB$7,20,FALSE),IF(ABS(H18-VLOOKUP(C18,'Valeurs Règlement Campagne'!$A$4:$AB$7,21,FALSE))&lt;=2,VLOOKUP(C18,'Valeurs Règlement Campagne'!$A$4:$AB$7,21,FALSE),IF(ABS(H18-VLOOKUP(C18,'Valeurs Règlement Campagne'!$A$4:$AB$7,22,FALSE))&lt;=2,VLOOKUP(C18,'Valeurs Règlement Campagne'!$A$4:$AB$7,22,FALSE),""))),1,0)+IF(VLOOKUP(C18,'Valeurs Règlement Campagne'!$A$4:$AB$7,21,FALSE)=IF(ABS(H18-VLOOKUP(C18,'Valeurs Règlement Campagne'!$A$4:$AB$7,20,FALSE))&lt;=2,VLOOKUP(C18,'Valeurs Règlement Campagne'!$A$4:$AB$7,20,FALSE),IF(ABS(H18-VLOOKUP(C18,'Valeurs Règlement Campagne'!$A$4:$AB$7,21,FALSE))&lt;=2,VLOOKUP(C18,'Valeurs Règlement Campagne'!$A$4:$AB$7,21,FALSE),IF(ABS(H18-VLOOKUP(C18,'Valeurs Règlement Campagne'!$A$4:$AB$7,22,FALSE))&lt;=2,VLOOKUP(C18,'Valeurs Règlement Campagne'!$A$4:$AB$7,22,FALSE),""))),1,0)+IF(VLOOKUP(C18,'Valeurs Règlement Campagne'!$A$4:$AB$7,22,FALSE)=IF(ABS(H18-VLOOKUP(C18,'Valeurs Règlement Campagne'!$A$4:$AB$7,20,FALSE))&lt;=2,VLOOKUP(C18,'Valeurs Règlement Campagne'!$A$4:$AB$7,20,FALSE),IF(ABS(H18-VLOOKUP(C18,'Valeurs Règlement Campagne'!$A$4:$AB$7,21,FALSE))&lt;=2,VLOOKUP(C18,'Valeurs Règlement Campagne'!$A$4:$AB$7,21,FALSE),IF(ABS(H18-VLOOKUP(C18,'Valeurs Règlement Campagne'!$A$4:$AB$7,22,FALSE))&lt;=2,VLOOKUP(C18,'Valeurs Règlement Campagne'!$A$4:$AB$7,22,FALSE),""))),1,0)),1,0)),IF(IF(H18=VLOOKUP(C18,'Valeurs Règlement Campagne'!$A$4:$AB$7,20,FALSE),VLOOKUP(C18,'Valeurs Règlement Campagne'!$A$4:$AB$7,20,FALSE),IF(H18=VLOOKUP(C18,'Valeurs Règlement Campagne'!$A$4:$AB$7,21,FALSE),VLOOKUP(C18,'Valeurs Règlement Campagne'!$A$4:$AB$7,21,FALSE),IF(H18=VLOOKUP(C18,'Valeurs Règlement Campagne'!$A$4:$AB$7,22,FALSE),VLOOKUP(C18,'Valeurs Règlement Campagne'!$A$4:$AB$7,22,FALSE),"")))="",1,IF(COUNTIFS($C$6:C18,C18,$E$6:E18,"Connues",$H$6:H18,IF(H18=VLOOKUP(C18,'Valeurs Règlement Campagne'!$A$4:$AB$7,20,FALSE),VLOOKUP(C18,'Valeurs Règlement Campagne'!$A$4:$AB$7,20,FALSE),IF(H18=VLOOKUP(C18,'Valeurs Règlement Campagne'!$A$4:$AB$7,21,FALSE),VLOOKUP(C18,'Valeurs Règlement Campagne'!$A$4:$AB$7,21,FALSE),IF(H18=VLOOKUP(C18,'Valeurs Règlement Campagne'!$A$4:$AB$7,22,FALSE),VLOOKUP(C18,'Valeurs Règlement Campagne'!$A$4:$AB$7,22,FALSE),""))))&gt;(IF(VLOOKUP(C18,'Valeurs Règlement Campagne'!$A$4:$AB$7,20,FALSE)=IF(H18=VLOOKUP(C18,'Valeurs Règlement Campagne'!$A$4:$AB$7,20,FALSE),VLOOKUP(C18,'Valeurs Règlement Campagne'!$A$4:$AB$7,20,FALSE),IF(H18=VLOOKUP(C18,'Valeurs Règlement Campagne'!$A$4:$AB$7,21,FALSE),VLOOKUP(C18,'Valeurs Règlement Campagne'!$A$4:$AB$7,21,FALSE),IF(H18=VLOOKUP(C18,'Valeurs Règlement Campagne'!$A$4:$AB$7,22,FALSE),VLOOKUP(C18,'Valeurs Règlement Campagne'!$A$4:$AB$7,22,FALSE),""))),1,0)+IF(VLOOKUP(C18,'Valeurs Règlement Campagne'!$A$4:$AB$7,21,FALSE)=IF(H18=VLOOKUP(C18,'Valeurs Règlement Campagne'!$A$4:$AB$7,20,FALSE),VLOOKUP(C18,'Valeurs Règlement Campagne'!$A$4:$AB$7,20,FALSE),IF(H18=VLOOKUP(C18,'Valeurs Règlement Campagne'!$A$4:$AB$7,21,FALSE),VLOOKUP(C18,'Valeurs Règlement Campagne'!$A$4:$AB$7,21,FALSE),IF(H18=VLOOKUP(C18,'Valeurs Règlement Campagne'!$A$4:$AB$7,22,FALSE),VLOOKUP(C18,'Valeurs Règlement Campagne'!$A$4:$AB$7,22,FALSE),""))),1,0)+IF(VLOOKUP(C18,'Valeurs Règlement Campagne'!$A$4:$AB$7,22,FALSE)=IF(H18=VLOOKUP(C18,'Valeurs Règlement Campagne'!$A$4:$AB$7,20,FALSE),VLOOKUP(C18,'Valeurs Règlement Campagne'!$A$4:$AB$7,20,FALSE),IF(H18=VLOOKUP(C18,'Valeurs Règlement Campagne'!$A$4:$AB$7,21,FALSE),VLOOKUP(C18,'Valeurs Règlement Campagne'!$A$4:$AB$7,21,FALSE),IF(H18=VLOOKUP(C18,'Valeurs Règlement Campagne'!$A$4:$AB$7,22,FALSE),VLOOKUP(C18,'Valeurs Règlement Campagne'!$A$4:$AB$7,22,FALSE),""))),1,0)),1,0))),0))),0)</f>
        <v>0</v>
      </c>
      <c r="AL18">
        <f>IFERROR(IF(OR(C18="",C18=" ",NOT(ISNUMBER(I18))),0,IF(E18="Inconnues",IF(AND(I18&gt;=P18,I18&lt;=R18),0,1),IF(E18="Connues",IF('Valeurs Règlement Campagne'!$L$14="OUI",IF(IF(ABS(I18-VLOOKUP(C18,'Valeurs Règlement Campagne'!$A$4:$AB$7,23,FALSE))&lt;=2,VLOOKUP(C18,'Valeurs Règlement Campagne'!$A$4:$AB$7,23,FALSE),IF(ABS(I18-VLOOKUP(C18,'Valeurs Règlement Campagne'!$A$4:$AB$7,24,FALSE))&lt;=2,VLOOKUP(C18,'Valeurs Règlement Campagne'!$A$4:$AB$7,24,FALSE),IF(ABS(I18-VLOOKUP(C18,'Valeurs Règlement Campagne'!$A$4:$AB$7,25,FALSE))&lt;=2,VLOOKUP(C18,'Valeurs Règlement Campagne'!$A$4:$AB$7,25,FALSE),"")))="",1,IF(COUNTIFS($C$6:C18,C18,$E$6:E18,"Connues",$I$6:I18,"&gt;="&amp;(IF(ABS(I18-VLOOKUP(C18,'Valeurs Règlement Campagne'!$A$4:$AB$7,23,FALSE))&lt;=2,VLOOKUP(C18,'Valeurs Règlement Campagne'!$A$4:$AB$7,23,FALSE),IF(ABS(I18-VLOOKUP(C18,'Valeurs Règlement Campagne'!$A$4:$AB$7,24,FALSE))&lt;=2,VLOOKUP(C18,'Valeurs Règlement Campagne'!$A$4:$AB$7,24,FALSE),IF(ABS(I18-VLOOKUP(C18,'Valeurs Règlement Campagne'!$A$4:$AB$7,25,FALSE))&lt;=2,VLOOKUP(C18,'Valeurs Règlement Campagne'!$A$4:$AB$7,25,FALSE),"")))-2),$I$6:I18,"&lt;="&amp;(IF(ABS(I18-VLOOKUP(C18,'Valeurs Règlement Campagne'!$A$4:$AB$7,23,FALSE))&lt;=2,VLOOKUP(C18,'Valeurs Règlement Campagne'!$A$4:$AB$7,23,FALSE),IF(ABS(I18-VLOOKUP(C18,'Valeurs Règlement Campagne'!$A$4:$AB$7,24,FALSE))&lt;=2,VLOOKUP(C18,'Valeurs Règlement Campagne'!$A$4:$AB$7,24,FALSE),IF(ABS(I18-VLOOKUP(C18,'Valeurs Règlement Campagne'!$A$4:$AB$7,25,FALSE))&lt;=2,VLOOKUP(C18,'Valeurs Règlement Campagne'!$A$4:$AB$7,25,FALSE),"")))+2))&gt;(IF(VLOOKUP(C18,'Valeurs Règlement Campagne'!$A$4:$AB$7,23,FALSE)=IF(ABS(I18-VLOOKUP(C18,'Valeurs Règlement Campagne'!$A$4:$AB$7,23,FALSE))&lt;=2,VLOOKUP(C18,'Valeurs Règlement Campagne'!$A$4:$AB$7,23,FALSE),IF(ABS(I18-VLOOKUP(C18,'Valeurs Règlement Campagne'!$A$4:$AB$7,24,FALSE))&lt;=2,VLOOKUP(C18,'Valeurs Règlement Campagne'!$A$4:$AB$7,24,FALSE),IF(ABS(I18-VLOOKUP(C18,'Valeurs Règlement Campagne'!$A$4:$AB$7,25,FALSE))&lt;=2,VLOOKUP(C18,'Valeurs Règlement Campagne'!$A$4:$AB$7,25,FALSE),""))),1,0)+IF(VLOOKUP(C18,'Valeurs Règlement Campagne'!$A$4:$AB$7,24,FALSE)=IF(ABS(I18-VLOOKUP(C18,'Valeurs Règlement Campagne'!$A$4:$AB$7,23,FALSE))&lt;=2,VLOOKUP(C18,'Valeurs Règlement Campagne'!$A$4:$AB$7,23,FALSE),IF(ABS(I18-VLOOKUP(C18,'Valeurs Règlement Campagne'!$A$4:$AB$7,24,FALSE))&lt;=2,VLOOKUP(C18,'Valeurs Règlement Campagne'!$A$4:$AB$7,24,FALSE),IF(ABS(I18-VLOOKUP(C18,'Valeurs Règlement Campagne'!$A$4:$AB$7,25,FALSE))&lt;=2,VLOOKUP(C18,'Valeurs Règlement Campagne'!$A$4:$AB$7,25,FALSE),""))),1,0)+IF(VLOOKUP(C18,'Valeurs Règlement Campagne'!$A$4:$AB$7,25,FALSE)=IF(ABS(I18-VLOOKUP(C18,'Valeurs Règlement Campagne'!$A$4:$AB$7,23,FALSE))&lt;=2,VLOOKUP(C18,'Valeurs Règlement Campagne'!$A$4:$AB$7,23,FALSE),IF(ABS(I18-VLOOKUP(C18,'Valeurs Règlement Campagne'!$A$4:$AB$7,24,FALSE))&lt;=2,VLOOKUP(C18,'Valeurs Règlement Campagne'!$A$4:$AB$7,24,FALSE),IF(ABS(I18-VLOOKUP(C18,'Valeurs Règlement Campagne'!$A$4:$AB$7,25,FALSE))&lt;=2,VLOOKUP(C18,'Valeurs Règlement Campagne'!$A$4:$AB$7,25,FALSE),""))),1,0)),1,0)),IF(IF(I18=VLOOKUP(C18,'Valeurs Règlement Campagne'!$A$4:$AB$7,23,FALSE),VLOOKUP(C18,'Valeurs Règlement Campagne'!$A$4:$AB$7,23,FALSE),IF(I18=VLOOKUP(C18,'Valeurs Règlement Campagne'!$A$4:$AB$7,24,FALSE),VLOOKUP(C18,'Valeurs Règlement Campagne'!$A$4:$AB$7,24,FALSE),IF(I18=VLOOKUP(C18,'Valeurs Règlement Campagne'!$A$4:$AB$7,25,FALSE),VLOOKUP(C18,'Valeurs Règlement Campagne'!$A$4:$AB$7,25,FALSE),"")))="",1,IF(COUNTIFS($C$6:C18,C18,$E$6:E18,"Connues",$I$6:I18,IF(I18=VLOOKUP(C18,'Valeurs Règlement Campagne'!$A$4:$AB$7,23,FALSE),VLOOKUP(C18,'Valeurs Règlement Campagne'!$A$4:$AB$7,23,FALSE),IF(I18=VLOOKUP(C18,'Valeurs Règlement Campagne'!$A$4:$AB$7,24,FALSE),VLOOKUP(C18,'Valeurs Règlement Campagne'!$A$4:$AB$7,24,FALSE),IF(I18=VLOOKUP(C18,'Valeurs Règlement Campagne'!$A$4:$AB$7,25,FALSE),VLOOKUP(C18,'Valeurs Règlement Campagne'!$A$4:$AB$7,25,FALSE),""))))&gt;(IF(VLOOKUP(C18,'Valeurs Règlement Campagne'!$A$4:$AB$7,23,FALSE)=IF(I18=VLOOKUP(C18,'Valeurs Règlement Campagne'!$A$4:$AB$7,23,FALSE),VLOOKUP(C18,'Valeurs Règlement Campagne'!$A$4:$AB$7,23,FALSE),IF(I18=VLOOKUP(C18,'Valeurs Règlement Campagne'!$A$4:$AB$7,24,FALSE),VLOOKUP(C18,'Valeurs Règlement Campagne'!$A$4:$AB$7,24,FALSE),IF(I18=VLOOKUP(C18,'Valeurs Règlement Campagne'!$A$4:$AB$7,25,FALSE),VLOOKUP(C18,'Valeurs Règlement Campagne'!$A$4:$AB$7,25,FALSE),""))),1,0)+IF(VLOOKUP(C18,'Valeurs Règlement Campagne'!$A$4:$AB$7,24,FALSE)=IF(I18=VLOOKUP(C18,'Valeurs Règlement Campagne'!$A$4:$AB$7,23,FALSE),VLOOKUP(C18,'Valeurs Règlement Campagne'!$A$4:$AB$7,23,FALSE),IF(I18=VLOOKUP(C18,'Valeurs Règlement Campagne'!$A$4:$AB$7,24,FALSE),VLOOKUP(C18,'Valeurs Règlement Campagne'!$A$4:$AB$7,24,FALSE),IF(I18=VLOOKUP(C18,'Valeurs Règlement Campagne'!$A$4:$AB$7,25,FALSE),VLOOKUP(C18,'Valeurs Règlement Campagne'!$A$4:$AB$7,25,FALSE),""))),1,0)+IF(VLOOKUP(C18,'Valeurs Règlement Campagne'!$A$4:$AB$7,25,FALSE)=IF(I18=VLOOKUP(C18,'Valeurs Règlement Campagne'!$A$4:$AB$7,23,FALSE),VLOOKUP(C18,'Valeurs Règlement Campagne'!$A$4:$AB$7,23,FALSE),IF(I18=VLOOKUP(C18,'Valeurs Règlement Campagne'!$A$4:$AB$7,24,FALSE),VLOOKUP(C18,'Valeurs Règlement Campagne'!$A$4:$AB$7,24,FALSE),IF(I18=VLOOKUP(C18,'Valeurs Règlement Campagne'!$A$4:$AB$7,25,FALSE),VLOOKUP(C18,'Valeurs Règlement Campagne'!$A$4:$AB$7,25,FALSE),""))),1,0)),1,0))),0))),0)</f>
        <v>0</v>
      </c>
      <c r="AM18">
        <f>IFERROR(IF(OR(C18="",C18=" ",NOT(ISNUMBER(J18))),0,IF(E18="Inconnues",IF(AND(J18&gt;=S18,J18&lt;=T18),0,1),IF(E18="Connues",IF('Valeurs Règlement Campagne'!$L$14="OUI",IF(IF(ABS(J18-VLOOKUP(C18,'Valeurs Règlement Campagne'!$A$4:$AB$7,26,FALSE))&lt;=2,VLOOKUP(C18,'Valeurs Règlement Campagne'!$A$4:$AB$7,26,FALSE),IF(ABS(J18-VLOOKUP(C18,'Valeurs Règlement Campagne'!$A$4:$AB$7,27,FALSE))&lt;=2,VLOOKUP(C18,'Valeurs Règlement Campagne'!$A$4:$AB$7,27,FALSE),IF(ABS(J18-VLOOKUP(C18,'Valeurs Règlement Campagne'!$A$4:$AB$7,28,FALSE))&lt;=2,VLOOKUP(C18,'Valeurs Règlement Campagne'!$A$4:$AB$7,28,FALSE),"")))="",1,IF(COUNTIFS($C$6:C18,C18,$E$6:E18,"Connues",$J$6:J18,"&gt;="&amp;(IF(ABS(J18-VLOOKUP(C18,'Valeurs Règlement Campagne'!$A$4:$AB$7,26,FALSE))&lt;=2,VLOOKUP(C18,'Valeurs Règlement Campagne'!$A$4:$AB$7,26,FALSE),IF(ABS(J18-VLOOKUP(C18,'Valeurs Règlement Campagne'!$A$4:$AB$7,27,FALSE))&lt;=2,VLOOKUP(C18,'Valeurs Règlement Campagne'!$A$4:$AB$7,27,FALSE),IF(ABS(J18-VLOOKUP(C18,'Valeurs Règlement Campagne'!$A$4:$AB$7,28,FALSE))&lt;=2,VLOOKUP(C18,'Valeurs Règlement Campagne'!$A$4:$AB$7,28,FALSE),"")))-2),$J$6:J18,"&lt;="&amp;(IF(ABS(J18-VLOOKUP(C18,'Valeurs Règlement Campagne'!$A$4:$AB$7,26,FALSE))&lt;=2,VLOOKUP(C18,'Valeurs Règlement Campagne'!$A$4:$AB$7,26,FALSE),IF(ABS(J18-VLOOKUP(C18,'Valeurs Règlement Campagne'!$A$4:$AB$7,27,FALSE))&lt;=2,VLOOKUP(C18,'Valeurs Règlement Campagne'!$A$4:$AB$7,27,FALSE),IF(ABS(J18-VLOOKUP(C18,'Valeurs Règlement Campagne'!$A$4:$AB$7,28,FALSE))&lt;=2,VLOOKUP(C18,'Valeurs Règlement Campagne'!$A$4:$AB$7,28,FALSE),"")))+2))&gt;(IF(VLOOKUP(C18,'Valeurs Règlement Campagne'!$A$4:$AB$7,26,FALSE)=IF(ABS(J18-VLOOKUP(C18,'Valeurs Règlement Campagne'!$A$4:$AB$7,26,FALSE))&lt;=2,VLOOKUP(C18,'Valeurs Règlement Campagne'!$A$4:$AB$7,26,FALSE),IF(ABS(J18-VLOOKUP(C18,'Valeurs Règlement Campagne'!$A$4:$AB$7,27,FALSE))&lt;=2,VLOOKUP(C18,'Valeurs Règlement Campagne'!$A$4:$AB$7,27,FALSE),IF(ABS(J18-VLOOKUP(C18,'Valeurs Règlement Campagne'!$A$4:$AB$7,28,FALSE))&lt;=2,VLOOKUP(C18,'Valeurs Règlement Campagne'!$A$4:$AB$7,28,FALSE),""))),1,0)+IF(VLOOKUP(C18,'Valeurs Règlement Campagne'!$A$4:$AB$7,27,FALSE)=IF(ABS(J18-VLOOKUP(C18,'Valeurs Règlement Campagne'!$A$4:$AB$7,26,FALSE))&lt;=2,VLOOKUP(C18,'Valeurs Règlement Campagne'!$A$4:$AB$7,26,FALSE),IF(ABS(J18-VLOOKUP(C18,'Valeurs Règlement Campagne'!$A$4:$AB$7,27,FALSE))&lt;=2,VLOOKUP(C18,'Valeurs Règlement Campagne'!$A$4:$AB$7,27,FALSE),IF(ABS(J18-VLOOKUP(C18,'Valeurs Règlement Campagne'!$A$4:$AB$7,28,FALSE))&lt;=2,VLOOKUP(C18,'Valeurs Règlement Campagne'!$A$4:$AB$7,28,FALSE),""))),1,0)+IF(VLOOKUP(C18,'Valeurs Règlement Campagne'!$A$4:$AB$7,28,FALSE)=IF(ABS(J18-VLOOKUP(C18,'Valeurs Règlement Campagne'!$A$4:$AB$7,26,FALSE))&lt;=2,VLOOKUP(C18,'Valeurs Règlement Campagne'!$A$4:$AB$7,26,FALSE),IF(ABS(J18-VLOOKUP(C18,'Valeurs Règlement Campagne'!$A$4:$AB$7,27,FALSE))&lt;=2,VLOOKUP(C18,'Valeurs Règlement Campagne'!$A$4:$AB$7,27,FALSE),IF(ABS(J18-VLOOKUP(C18,'Valeurs Règlement Campagne'!$A$4:$AB$7,28,FALSE))&lt;=2,VLOOKUP(C18,'Valeurs Règlement Campagne'!$A$4:$AB$7,28,FALSE),""))),1,0)),1,0)),IF(IF(J18=VLOOKUP(C18,'Valeurs Règlement Campagne'!$A$4:$AB$7,26,FALSE),VLOOKUP(C18,'Valeurs Règlement Campagne'!$A$4:$AB$7,26,FALSE),IF(J18=VLOOKUP(C18,'Valeurs Règlement Campagne'!$A$4:$AB$7,27,FALSE),VLOOKUP(C18,'Valeurs Règlement Campagne'!$A$4:$AB$7,27,FALSE),IF(J18=VLOOKUP(C18,'Valeurs Règlement Campagne'!$A$4:$AB$7,28,FALSE),VLOOKUP(C18,'Valeurs Règlement Campagne'!$A$4:$AB$7,28,FALSE),"")))="",1,IF(COUNTIFS($C$6:C18,C18,$E$6:E18,"Connues",$J$6:J18,IF(J18=VLOOKUP(C18,'Valeurs Règlement Campagne'!$A$4:$AB$7,26,FALSE),VLOOKUP(C18,'Valeurs Règlement Campagne'!$A$4:$AB$7,26,FALSE),IF(J18=VLOOKUP(C18,'Valeurs Règlement Campagne'!$A$4:$AB$7,27,FALSE),VLOOKUP(C18,'Valeurs Règlement Campagne'!$A$4:$AB$7,27,FALSE),IF(J18=VLOOKUP(C18,'Valeurs Règlement Campagne'!$A$4:$AB$7,28,FALSE),VLOOKUP(C18,'Valeurs Règlement Campagne'!$A$4:$AB$7,28,FALSE),""))))&gt;(IF(VLOOKUP(C18,'Valeurs Règlement Campagne'!$A$4:$AB$7,26,FALSE)=IF(J18=VLOOKUP(C18,'Valeurs Règlement Campagne'!$A$4:$AB$7,26,FALSE),VLOOKUP(C18,'Valeurs Règlement Campagne'!$A$4:$AB$7,26,FALSE),IF(J18=VLOOKUP(C18,'Valeurs Règlement Campagne'!$A$4:$AB$7,27,FALSE),VLOOKUP(C18,'Valeurs Règlement Campagne'!$A$4:$AB$7,27,FALSE),IF(J18=VLOOKUP(C18,'Valeurs Règlement Campagne'!$A$4:$AB$7,28,FALSE),VLOOKUP(C18,'Valeurs Règlement Campagne'!$A$4:$AB$7,28,FALSE),""))),1,0)+IF(VLOOKUP(C18,'Valeurs Règlement Campagne'!$A$4:$AB$7,27,FALSE)=IF(J18=VLOOKUP(C18,'Valeurs Règlement Campagne'!$A$4:$AB$7,26,FALSE),VLOOKUP(C18,'Valeurs Règlement Campagne'!$A$4:$AB$7,26,FALSE),IF(J18=VLOOKUP(C18,'Valeurs Règlement Campagne'!$A$4:$AB$7,27,FALSE),VLOOKUP(C18,'Valeurs Règlement Campagne'!$A$4:$AB$7,27,FALSE),IF(J18=VLOOKUP(C18,'Valeurs Règlement Campagne'!$A$4:$AB$7,28,FALSE),VLOOKUP(C18,'Valeurs Règlement Campagne'!$A$4:$AB$7,28,FALSE),""))),1,0)+IF(VLOOKUP(C18,'Valeurs Règlement Campagne'!$A$4:$AB$7,28,FALSE)=IF(J18=VLOOKUP(C18,'Valeurs Règlement Campagne'!$A$4:$AB$7,26,FALSE),VLOOKUP(C18,'Valeurs Règlement Campagne'!$A$4:$AB$7,26,FALSE),IF(J18=VLOOKUP(C18,'Valeurs Règlement Campagne'!$A$4:$AB$7,27,FALSE),VLOOKUP(C18,'Valeurs Règlement Campagne'!$A$4:$AB$7,27,FALSE),IF(J18=VLOOKUP(C18,'Valeurs Règlement Campagne'!$A$4:$AB$7,28,FALSE),VLOOKUP(C18,'Valeurs Règlement Campagne'!$A$4:$AB$7,28,FALSE),""))),1,0)),1,0))),0))),0)</f>
        <v>0</v>
      </c>
    </row>
    <row r="19" spans="1:218" ht="20.75" customHeight="1">
      <c r="A19" s="127">
        <v>14</v>
      </c>
      <c r="B19" s="178"/>
      <c r="C19" s="251"/>
      <c r="D19" s="252"/>
      <c r="E19" s="179"/>
      <c r="F19" s="180"/>
      <c r="G19" s="181"/>
      <c r="H19" s="182"/>
      <c r="I19" s="183"/>
      <c r="J19" s="184"/>
      <c r="L19" s="41" t="str">
        <f>IF($E19=0," ",IF($E19=$D$31,VLOOKUP($C19,'Valeurs Règlement Campagne'!$A$4:$AB$7,14,FALSE),VLOOKUP($C19,'Valeurs Règlement Campagne'!$A$4:$M$7,4,FALSE)))</f>
        <v xml:space="preserve"> </v>
      </c>
      <c r="M19" s="42" t="str">
        <f>IF($E19=0," ",IF($E19=$D$31,VLOOKUP($C19,'Valeurs Règlement Campagne'!$A$4:$AB$7,16,FALSE),VLOOKUP($C19,'Valeurs Règlement Campagne'!$A$4:$AB$7,5,FALSE)))</f>
        <v xml:space="preserve"> </v>
      </c>
      <c r="N19" s="41" t="str">
        <f>IF($E19=0," ",IF($E19=$D$31,VLOOKUP($C19,'Valeurs Règlement Campagne'!$A$4:$AB$7,17,FALSE),VLOOKUP($C19,'Valeurs Règlement Campagne'!$A$4:$AB$7,6,FALSE)))</f>
        <v xml:space="preserve"> </v>
      </c>
      <c r="O19" s="43" t="str">
        <f>IF($E19=0," ",IF($E19=$D$31,VLOOKUP($C19,'Valeurs Règlement Campagne'!$A$4:$AB$7,19,FALSE),VLOOKUP($C19,'Valeurs Règlement Campagne'!$A$4:$AB$7,7,FALSE)))</f>
        <v xml:space="preserve"> </v>
      </c>
      <c r="P19" s="44" t="str">
        <f>IF($E19=0," ",IF($E19=$D$31,VLOOKUP($C19,'Valeurs Règlement Campagne'!$A$4:$AB$7,20,FALSE),VLOOKUP($C19,'Valeurs Règlement Campagne'!$A$4:$AB$7,8,FALSE)))</f>
        <v xml:space="preserve"> </v>
      </c>
      <c r="Q19" s="43" t="str">
        <f>IF($E19=0," ",IF($E19=$D$31,VLOOKUP($C19,'Valeurs Règlement Campagne'!$A$4:$AB$7,22,FALSE),VLOOKUP($C19,'Valeurs Règlement Campagne'!$A$4:$AB$7,9,FALSE)))</f>
        <v xml:space="preserve"> </v>
      </c>
      <c r="R19" s="47" t="str">
        <f>IF($E19=0," ",IF($E19=$D$31,VLOOKUP($C19,'Valeurs Règlement Campagne'!$A$4:$AB$7,25,FALSE),VLOOKUP($C19,'Valeurs Règlement Campagne'!$A$4:$AB$7,11,FALSE)))</f>
        <v xml:space="preserve"> </v>
      </c>
      <c r="S19" s="41" t="str">
        <f>IF($E19=0," ",IF($E19=$D$31,VLOOKUP($C19,'Valeurs Règlement Campagne'!$A$4:$AB$7,26,FALSE),VLOOKUP($C19,'Valeurs Règlement Campagne'!$A$4:$AB$7,12,FALSE)))</f>
        <v xml:space="preserve"> </v>
      </c>
      <c r="T19" s="42" t="str">
        <f>IF($E19=0," ",IF($E19=$D$31,VLOOKUP($C19,'Valeurs Règlement Campagne'!$A$4:$AB$7,28,FALSE),VLOOKUP($C19,'Valeurs Règlement Campagne'!$A$4:$AB$7,13,FALSE)))</f>
        <v xml:space="preserve"> </v>
      </c>
      <c r="U19" s="48" t="str" cm="1">
        <f t="array" ref="U19">IFERROR(IF(OR(C19="",C19=" ")," ",IF(NOT(ISNUMBER(F19))," ",IF(E19="Inconnues",AND(F19&gt;=L19,F19&lt;=M19),IF(E19="Connues",IF('Valeurs Règlement Campagne'!$L$14="OUI",IF(IF(ABS(F19-VLOOKUP(C19,'Valeurs Règlement Campagne'!$A$4:$AB$7,14,FALSE))&lt;=2,VLOOKUP(C19,'Valeurs Règlement Campagne'!$A$4:$AB$7,14,FALSE),IF(ABS(F19-VLOOKUP(C19,'Valeurs Règlement Campagne'!$A$4:$AB$7,15,FALSE))&lt;=2,VLOOKUP(C19,'Valeurs Règlement Campagne'!$A$4:$AB$7,15,FALSE),IF(ABS(F19-VLOOKUP(C19,'Valeurs Règlement Campagne'!$A$4:$AB$7,16,FALSE))&lt;=2,VLOOKUP(C19,'Valeurs Règlement Campagne'!$A$4:$AB$7,16,FALSE),"")))="",FALSE,IF(COUNTIFS($C$6:C19,C19,$E$6:E19,"Connues",$F$6:F19,"&gt;="&amp;(IF(ABS(F19-VLOOKUP(C19,'Valeurs Règlement Campagne'!$A$4:$AB$7,14,FALSE))&lt;=2,VLOOKUP(C19,'Valeurs Règlement Campagne'!$A$4:$AB$7,14,FALSE),IF(ABS(F19-VLOOKUP(C19,'Valeurs Règlement Campagne'!$A$4:$AB$7,15,FALSE))&lt;=2,VLOOKUP(C19,'Valeurs Règlement Campagne'!$A$4:$AB$7,15,FALSE),IF(ABS(F19-VLOOKUP(C19,'Valeurs Règlement Campagne'!$A$4:$AB$7,16,FALSE))&lt;=2,VLOOKUP(C19,'Valeurs Règlement Campagne'!$A$4:$AB$7,16,FALSE),"")))-2),$F$6:F19,"&lt;="&amp;(IF(ABS(F19-VLOOKUP(C19,'Valeurs Règlement Campagne'!$A$4:$AB$7,14,FALSE))&lt;=2,VLOOKUP(C19,'Valeurs Règlement Campagne'!$A$4:$AB$7,14,FALSE),IF(ABS(F19-VLOOKUP(C19,'Valeurs Règlement Campagne'!$A$4:$AB$7,15,FALSE))&lt;=2,VLOOKUP(C19,'Valeurs Règlement Campagne'!$A$4:$AB$7,15,FALSE),IF(ABS(F19-VLOOKUP(C19,'Valeurs Règlement Campagne'!$A$4:$AB$7,16,FALSE))&lt;=2,VLOOKUP(C19,'Valeurs Règlement Campagne'!$A$4:$AB$7,16,FALSE),"")))+2))&gt;(IF(VLOOKUP(C19,'Valeurs Règlement Campagne'!$A$4:$AB$7,14,FALSE)=IF(ABS(F19-VLOOKUP(C19,'Valeurs Règlement Campagne'!$A$4:$AB$7,14,FALSE))&lt;=2,VLOOKUP(C19,'Valeurs Règlement Campagne'!$A$4:$AB$7,14,FALSE),IF(ABS(F19-VLOOKUP(C19,'Valeurs Règlement Campagne'!$A$4:$AB$7,15,FALSE))&lt;=2,VLOOKUP(C19,'Valeurs Règlement Campagne'!$A$4:$AB$7,15,FALSE),IF(ABS(F19-VLOOKUP(C19,'Valeurs Règlement Campagne'!$A$4:$AB$7,16,FALSE))&lt;=2,VLOOKUP(C19,'Valeurs Règlement Campagne'!$A$4:$AB$7,16,FALSE),""))),1,0)+IF(VLOOKUP(C19,'Valeurs Règlement Campagne'!$A$4:$AB$7,15,FALSE)=IF(ABS(F19-VLOOKUP(C19,'Valeurs Règlement Campagne'!$A$4:$AB$7,14,FALSE))&lt;=2,VLOOKUP(C19,'Valeurs Règlement Campagne'!$A$4:$AB$7,14,FALSE),IF(ABS(F19-VLOOKUP(C19,'Valeurs Règlement Campagne'!$A$4:$AB$7,15,FALSE))&lt;=2,VLOOKUP(C19,'Valeurs Règlement Campagne'!$A$4:$AB$7,15,FALSE),IF(ABS(F19-VLOOKUP(C19,'Valeurs Règlement Campagne'!$A$4:$AB$7,16,FALSE))&lt;=2,VLOOKUP(C19,'Valeurs Règlement Campagne'!$A$4:$AB$7,16,FALSE),""))),1,0)+IF(VLOOKUP(C19,'Valeurs Règlement Campagne'!$A$4:$AB$7,16,FALSE)=IF(ABS(F19-VLOOKUP(C19,'Valeurs Règlement Campagne'!$A$4:$AB$7,14,FALSE))&lt;=2,VLOOKUP(C19,'Valeurs Règlement Campagne'!$A$4:$AB$7,14,FALSE),IF(ABS(F19-VLOOKUP(C19,'Valeurs Règlement Campagne'!$A$4:$AB$7,15,FALSE))&lt;=2,VLOOKUP(C19,'Valeurs Règlement Campagne'!$A$4:$AB$7,15,FALSE),IF(ABS(F19-VLOOKUP(C19,'Valeurs Règlement Campagne'!$A$4:$AB$7,16,FALSE))&lt;=2,VLOOKUP(C19,'Valeurs Règlement Campagne'!$A$4:$AB$7,16,FALSE),""))),1,0)),"Doublon",TRUE)),IF(IF(F19=VLOOKUP(C19,'Valeurs Règlement Campagne'!$A$4:$AB$7,14,FALSE),VLOOKUP(C19,'Valeurs Règlement Campagne'!$A$4:$AB$7,14,FALSE),IF(F19=VLOOKUP(C19,'Valeurs Règlement Campagne'!$A$4:$AB$7,15,FALSE),VLOOKUP(C19,'Valeurs Règlement Campagne'!$A$4:$AB$7,15,FALSE),IF(F19=VLOOKUP(C19,'Valeurs Règlement Campagne'!$A$4:$AB$7,16,FALSE),VLOOKUP(C19,'Valeurs Règlement Campagne'!$A$4:$AB$7,16,FALSE),"")))="",FALSE,IF(COUNTIFS($C$6:C19,C19,$E$6:E19,"Connues",$F$6:F19,IF(F19=VLOOKUP(C19,'Valeurs Règlement Campagne'!$A$4:$AB$7,14,FALSE),VLOOKUP(C19,'Valeurs Règlement Campagne'!$A$4:$AB$7,14,FALSE),IF(F19=VLOOKUP(C19,'Valeurs Règlement Campagne'!$A$4:$AB$7,15,FALSE),VLOOKUP(C19,'Valeurs Règlement Campagne'!$A$4:$AB$7,15,FALSE),IF(F19=VLOOKUP(C19,'Valeurs Règlement Campagne'!$A$4:$AB$7,16,FALSE),VLOOKUP(C19,'Valeurs Règlement Campagne'!$A$4:$AB$7,16,FALSE),""))))&gt;(IF(VLOOKUP(C19,'Valeurs Règlement Campagne'!$A$4:$AB$7,14,FALSE)=IF(F19=VLOOKUP(C19,'Valeurs Règlement Campagne'!$A$4:$AB$7,14,FALSE),VLOOKUP(C19,'Valeurs Règlement Campagne'!$A$4:$AB$7,14,FALSE),IF(F19=VLOOKUP(C19,'Valeurs Règlement Campagne'!$A$4:$AB$7,15,FALSE),VLOOKUP(C19,'Valeurs Règlement Campagne'!$A$4:$AB$7,15,FALSE),IF(F19=VLOOKUP(C19,'Valeurs Règlement Campagne'!$A$4:$AB$7,16,FALSE),VLOOKUP(C19,'Valeurs Règlement Campagne'!$A$4:$AB$7,16,FALSE),""))),1,0)+IF(VLOOKUP(C19,'Valeurs Règlement Campagne'!$A$4:$AB$7,15,FALSE)=IF(F19=VLOOKUP(C19,'Valeurs Règlement Campagne'!$A$4:$AB$7,14,FALSE),VLOOKUP(C19,'Valeurs Règlement Campagne'!$A$4:$AB$7,14,FALSE),IF(F19=VLOOKUP(C19,'Valeurs Règlement Campagne'!$A$4:$AB$7,15,FALSE),VLOOKUP(C19,'Valeurs Règlement Campagne'!$A$4:$AB$7,15,FALSE),IF(F19=VLOOKUP(C19,'Valeurs Règlement Campagne'!$A$4:$AB$7,16,FALSE),VLOOKUP(C19,'Valeurs Règlement Campagne'!$A$4:$AB$7,16,FALSE),""))),1,0)+IF(VLOOKUP(C19,'Valeurs Règlement Campagne'!$A$4:$AB$7,16,FALSE)=IF(F19=VLOOKUP(C19,'Valeurs Règlement Campagne'!$A$4:$AB$7,14,FALSE),VLOOKUP(C19,'Valeurs Règlement Campagne'!$A$4:$AB$7,14,FALSE),IF(F19=VLOOKUP(C19,'Valeurs Règlement Campagne'!$A$4:$AB$7,15,FALSE),VLOOKUP(C19,'Valeurs Règlement Campagne'!$A$4:$AB$7,15,FALSE),IF(F19=VLOOKUP(C19,'Valeurs Règlement Campagne'!$A$4:$AB$7,16,FALSE),VLOOKUP(C19,'Valeurs Règlement Campagne'!$A$4:$AB$7,16,FALSE),""))),1,0)),"Doublon",TRUE)))," "))))," ")</f>
        <v xml:space="preserve"> </v>
      </c>
      <c r="V19" s="49" t="str" cm="1">
        <f t="array" ref="V19">IFERROR(IF(OR(C19="",C19=" ")," ",IF(NOT(ISNUMBER(G19))," ",IF(E19="Inconnues",AND(G19&gt;=N19,G19&lt;=O19),IF(E19="Connues",IF('Valeurs Règlement Campagne'!$L$14="OUI",IF(IF(ABS(G19-VLOOKUP(C19,'Valeurs Règlement Campagne'!$A$4:$AB$7,17,FALSE))&lt;=2,VLOOKUP(C19,'Valeurs Règlement Campagne'!$A$4:$AB$7,17,FALSE),IF(ABS(G19-VLOOKUP(C19,'Valeurs Règlement Campagne'!$A$4:$AB$7,18,FALSE))&lt;=2,VLOOKUP(C19,'Valeurs Règlement Campagne'!$A$4:$AB$7,18,FALSE),IF(ABS(G19-VLOOKUP(C19,'Valeurs Règlement Campagne'!$A$4:$AB$7,19,FALSE))&lt;=2,VLOOKUP(C19,'Valeurs Règlement Campagne'!$A$4:$AB$7,19,FALSE),"")))="",FALSE,IF(COUNTIFS($C$6:C19,C19,$E$6:E19,"Connues",$G$6:G19,"&gt;="&amp;(IF(ABS(G19-VLOOKUP(C19,'Valeurs Règlement Campagne'!$A$4:$AB$7,17,FALSE))&lt;=2,VLOOKUP(C19,'Valeurs Règlement Campagne'!$A$4:$AB$7,17,FALSE),IF(ABS(G19-VLOOKUP(C19,'Valeurs Règlement Campagne'!$A$4:$AB$7,18,FALSE))&lt;=2,VLOOKUP(C19,'Valeurs Règlement Campagne'!$A$4:$AB$7,18,FALSE),IF(ABS(G19-VLOOKUP(C19,'Valeurs Règlement Campagne'!$A$4:$AB$7,19,FALSE))&lt;=2,VLOOKUP(C19,'Valeurs Règlement Campagne'!$A$4:$AB$7,19,FALSE),"")))-2),$G$6:G19,"&lt;="&amp;(IF(ABS(G19-VLOOKUP(C19,'Valeurs Règlement Campagne'!$A$4:$AB$7,17,FALSE))&lt;=2,VLOOKUP(C19,'Valeurs Règlement Campagne'!$A$4:$AB$7,17,FALSE),IF(ABS(G19-VLOOKUP(C19,'Valeurs Règlement Campagne'!$A$4:$AB$7,18,FALSE))&lt;=2,VLOOKUP(C19,'Valeurs Règlement Campagne'!$A$4:$AB$7,18,FALSE),IF(ABS(G19-VLOOKUP(C19,'Valeurs Règlement Campagne'!$A$4:$AB$7,19,FALSE))&lt;=2,VLOOKUP(C19,'Valeurs Règlement Campagne'!$A$4:$AB$7,19,FALSE),"")))+2))&gt;(IF(VLOOKUP(C19,'Valeurs Règlement Campagne'!$A$4:$AB$7,17,FALSE)=IF(ABS(G19-VLOOKUP(C19,'Valeurs Règlement Campagne'!$A$4:$AB$7,17,FALSE))&lt;=2,VLOOKUP(C19,'Valeurs Règlement Campagne'!$A$4:$AB$7,17,FALSE),IF(ABS(G19-VLOOKUP(C19,'Valeurs Règlement Campagne'!$A$4:$AB$7,18,FALSE))&lt;=2,VLOOKUP(C19,'Valeurs Règlement Campagne'!$A$4:$AB$7,18,FALSE),IF(ABS(G19-VLOOKUP(C19,'Valeurs Règlement Campagne'!$A$4:$AB$7,19,FALSE))&lt;=2,VLOOKUP(C19,'Valeurs Règlement Campagne'!$A$4:$AB$7,19,FALSE),""))),1,0)+IF(VLOOKUP(C19,'Valeurs Règlement Campagne'!$A$4:$AB$7,18,FALSE)=IF(ABS(G19-VLOOKUP(C19,'Valeurs Règlement Campagne'!$A$4:$AB$7,17,FALSE))&lt;=2,VLOOKUP(C19,'Valeurs Règlement Campagne'!$A$4:$AB$7,17,FALSE),IF(ABS(G19-VLOOKUP(C19,'Valeurs Règlement Campagne'!$A$4:$AB$7,18,FALSE))&lt;=2,VLOOKUP(C19,'Valeurs Règlement Campagne'!$A$4:$AB$7,18,FALSE),IF(ABS(G19-VLOOKUP(C19,'Valeurs Règlement Campagne'!$A$4:$AB$7,19,FALSE))&lt;=2,VLOOKUP(C19,'Valeurs Règlement Campagne'!$A$4:$AB$7,19,FALSE),""))),1,0)+IF(VLOOKUP(C19,'Valeurs Règlement Campagne'!$A$4:$AB$7,19,FALSE)=IF(ABS(G19-VLOOKUP(C19,'Valeurs Règlement Campagne'!$A$4:$AB$7,17,FALSE))&lt;=2,VLOOKUP(C19,'Valeurs Règlement Campagne'!$A$4:$AB$7,17,FALSE),IF(ABS(G19-VLOOKUP(C19,'Valeurs Règlement Campagne'!$A$4:$AB$7,18,FALSE))&lt;=2,VLOOKUP(C19,'Valeurs Règlement Campagne'!$A$4:$AB$7,18,FALSE),IF(ABS(G19-VLOOKUP(C19,'Valeurs Règlement Campagne'!$A$4:$AB$7,19,FALSE))&lt;=2,VLOOKUP(C19,'Valeurs Règlement Campagne'!$A$4:$AB$7,19,FALSE),""))),1,0)),"Doublon",TRUE)),IF(IF(G19=VLOOKUP(C19,'Valeurs Règlement Campagne'!$A$4:$AB$7,17,FALSE),VLOOKUP(C19,'Valeurs Règlement Campagne'!$A$4:$AB$7,17,FALSE),IF(G19=VLOOKUP(C19,'Valeurs Règlement Campagne'!$A$4:$AB$7,18,FALSE),VLOOKUP(C19,'Valeurs Règlement Campagne'!$A$4:$AB$7,18,FALSE),IF(G19=VLOOKUP(C19,'Valeurs Règlement Campagne'!$A$4:$AB$7,19,FALSE),VLOOKUP(C19,'Valeurs Règlement Campagne'!$A$4:$AB$7,19,FALSE),"")))="",FALSE,IF(COUNTIFS($C$6:C19,C19,$E$6:E19,"Connues",$G$6:G19,IF(G19=VLOOKUP(C19,'Valeurs Règlement Campagne'!$A$4:$AB$7,17,FALSE),VLOOKUP(C19,'Valeurs Règlement Campagne'!$A$4:$AB$7,17,FALSE),IF(G19=VLOOKUP(C19,'Valeurs Règlement Campagne'!$A$4:$AB$7,18,FALSE),VLOOKUP(C19,'Valeurs Règlement Campagne'!$A$4:$AB$7,18,FALSE),IF(G19=VLOOKUP(C19,'Valeurs Règlement Campagne'!$A$4:$AB$7,19,FALSE),VLOOKUP(C19,'Valeurs Règlement Campagne'!$A$4:$AB$7,19,FALSE),""))))&gt;(IF(VLOOKUP(C19,'Valeurs Règlement Campagne'!$A$4:$AB$7,17,FALSE)=IF(G19=VLOOKUP(C19,'Valeurs Règlement Campagne'!$A$4:$AB$7,17,FALSE),VLOOKUP(C19,'Valeurs Règlement Campagne'!$A$4:$AB$7,17,FALSE),IF(G19=VLOOKUP(C19,'Valeurs Règlement Campagne'!$A$4:$AB$7,18,FALSE),VLOOKUP(C19,'Valeurs Règlement Campagne'!$A$4:$AB$7,18,FALSE),IF(G19=VLOOKUP(C19,'Valeurs Règlement Campagne'!$A$4:$AB$7,19,FALSE),VLOOKUP(C19,'Valeurs Règlement Campagne'!$A$4:$AB$7,19,FALSE),""))),1,0)+IF(VLOOKUP(C19,'Valeurs Règlement Campagne'!$A$4:$AB$7,18,FALSE)=IF(G19=VLOOKUP(C19,'Valeurs Règlement Campagne'!$A$4:$AB$7,17,FALSE),VLOOKUP(C19,'Valeurs Règlement Campagne'!$A$4:$AB$7,17,FALSE),IF(G19=VLOOKUP(C19,'Valeurs Règlement Campagne'!$A$4:$AB$7,18,FALSE),VLOOKUP(C19,'Valeurs Règlement Campagne'!$A$4:$AB$7,18,FALSE),IF(G19=VLOOKUP(C19,'Valeurs Règlement Campagne'!$A$4:$AB$7,19,FALSE),VLOOKUP(C19,'Valeurs Règlement Campagne'!$A$4:$AB$7,19,FALSE),""))),1,0)+IF(VLOOKUP(C19,'Valeurs Règlement Campagne'!$A$4:$AB$7,19,FALSE)=IF(G19=VLOOKUP(C19,'Valeurs Règlement Campagne'!$A$4:$AB$7,17,FALSE),VLOOKUP(C19,'Valeurs Règlement Campagne'!$A$4:$AB$7,17,FALSE),IF(G19=VLOOKUP(C19,'Valeurs Règlement Campagne'!$A$4:$AB$7,18,FALSE),VLOOKUP(C19,'Valeurs Règlement Campagne'!$A$4:$AB$7,18,FALSE),IF(G19=VLOOKUP(C19,'Valeurs Règlement Campagne'!$A$4:$AB$7,19,FALSE),VLOOKUP(C19,'Valeurs Règlement Campagne'!$A$4:$AB$7,19,FALSE),""))),1,0)),"Doublon",TRUE)))," "))))," ")</f>
        <v xml:space="preserve"> </v>
      </c>
      <c r="W19" s="49" t="str" cm="1">
        <f t="array" ref="W19">IFERROR(IF(OR(C19="",C19=" ")," ",IF(NOT(ISNUMBER(H19))," ",IF(E19="Inconnues",AND(H19&gt;=P19,H19&lt;=Q19),IF(E19="Connues",IF('Valeurs Règlement Campagne'!$L$14="OUI",IF(IF(ABS(H19-VLOOKUP(C19,'Valeurs Règlement Campagne'!$A$4:$AB$7,20,FALSE))&lt;=2,VLOOKUP(C19,'Valeurs Règlement Campagne'!$A$4:$AB$7,20,FALSE),IF(ABS(H19-VLOOKUP(C19,'Valeurs Règlement Campagne'!$A$4:$AB$7,21,FALSE))&lt;=2,VLOOKUP(C19,'Valeurs Règlement Campagne'!$A$4:$AB$7,21,FALSE),IF(ABS(H19-VLOOKUP(C19,'Valeurs Règlement Campagne'!$A$4:$AB$7,22,FALSE))&lt;=2,VLOOKUP(C19,'Valeurs Règlement Campagne'!$A$4:$AB$7,22,FALSE),"")))="",FALSE,IF(COUNTIFS($C$6:C19,C19,$E$6:E19,"Connues",$H$6:H19,"&gt;="&amp;(IF(ABS(H19-VLOOKUP(C19,'Valeurs Règlement Campagne'!$A$4:$AB$7,20,FALSE))&lt;=2,VLOOKUP(C19,'Valeurs Règlement Campagne'!$A$4:$AB$7,20,FALSE),IF(ABS(H19-VLOOKUP(C19,'Valeurs Règlement Campagne'!$A$4:$AB$7,21,FALSE))&lt;=2,VLOOKUP(C19,'Valeurs Règlement Campagne'!$A$4:$AB$7,21,FALSE),IF(ABS(H19-VLOOKUP(C19,'Valeurs Règlement Campagne'!$A$4:$AB$7,22,FALSE))&lt;=2,VLOOKUP(C19,'Valeurs Règlement Campagne'!$A$4:$AB$7,22,FALSE),"")))-2),$H$6:H19,"&lt;="&amp;(IF(ABS(H19-VLOOKUP(C19,'Valeurs Règlement Campagne'!$A$4:$AB$7,20,FALSE))&lt;=2,VLOOKUP(C19,'Valeurs Règlement Campagne'!$A$4:$AB$7,20,FALSE),IF(ABS(H19-VLOOKUP(C19,'Valeurs Règlement Campagne'!$A$4:$AB$7,21,FALSE))&lt;=2,VLOOKUP(C19,'Valeurs Règlement Campagne'!$A$4:$AB$7,21,FALSE),IF(ABS(H19-VLOOKUP(C19,'Valeurs Règlement Campagne'!$A$4:$AB$7,22,FALSE))&lt;=2,VLOOKUP(C19,'Valeurs Règlement Campagne'!$A$4:$AB$7,22,FALSE),"")))+2))&gt;(IF(VLOOKUP(C19,'Valeurs Règlement Campagne'!$A$4:$AB$7,20,FALSE)=IF(ABS(H19-VLOOKUP(C19,'Valeurs Règlement Campagne'!$A$4:$AB$7,20,FALSE))&lt;=2,VLOOKUP(C19,'Valeurs Règlement Campagne'!$A$4:$AB$7,20,FALSE),IF(ABS(H19-VLOOKUP(C19,'Valeurs Règlement Campagne'!$A$4:$AB$7,21,FALSE))&lt;=2,VLOOKUP(C19,'Valeurs Règlement Campagne'!$A$4:$AB$7,21,FALSE),IF(ABS(H19-VLOOKUP(C19,'Valeurs Règlement Campagne'!$A$4:$AB$7,22,FALSE))&lt;=2,VLOOKUP(C19,'Valeurs Règlement Campagne'!$A$4:$AB$7,22,FALSE),""))),1,0)+IF(VLOOKUP(C19,'Valeurs Règlement Campagne'!$A$4:$AB$7,21,FALSE)=IF(ABS(H19-VLOOKUP(C19,'Valeurs Règlement Campagne'!$A$4:$AB$7,20,FALSE))&lt;=2,VLOOKUP(C19,'Valeurs Règlement Campagne'!$A$4:$AB$7,20,FALSE),IF(ABS(H19-VLOOKUP(C19,'Valeurs Règlement Campagne'!$A$4:$AB$7,21,FALSE))&lt;=2,VLOOKUP(C19,'Valeurs Règlement Campagne'!$A$4:$AB$7,21,FALSE),IF(ABS(H19-VLOOKUP(C19,'Valeurs Règlement Campagne'!$A$4:$AB$7,22,FALSE))&lt;=2,VLOOKUP(C19,'Valeurs Règlement Campagne'!$A$4:$AB$7,22,FALSE),""))),1,0)+IF(VLOOKUP(C19,'Valeurs Règlement Campagne'!$A$4:$AB$7,22,FALSE)=IF(ABS(H19-VLOOKUP(C19,'Valeurs Règlement Campagne'!$A$4:$AB$7,20,FALSE))&lt;=2,VLOOKUP(C19,'Valeurs Règlement Campagne'!$A$4:$AB$7,20,FALSE),IF(ABS(H19-VLOOKUP(C19,'Valeurs Règlement Campagne'!$A$4:$AB$7,21,FALSE))&lt;=2,VLOOKUP(C19,'Valeurs Règlement Campagne'!$A$4:$AB$7,21,FALSE),IF(ABS(H19-VLOOKUP(C19,'Valeurs Règlement Campagne'!$A$4:$AB$7,22,FALSE))&lt;=2,VLOOKUP(C19,'Valeurs Règlement Campagne'!$A$4:$AB$7,22,FALSE),""))),1,0)),"Doublon",TRUE)),IF(IF(H19=VLOOKUP(C19,'Valeurs Règlement Campagne'!$A$4:$AB$7,20,FALSE),VLOOKUP(C19,'Valeurs Règlement Campagne'!$A$4:$AB$7,20,FALSE),IF(H19=VLOOKUP(C19,'Valeurs Règlement Campagne'!$A$4:$AB$7,21,FALSE),VLOOKUP(C19,'Valeurs Règlement Campagne'!$A$4:$AB$7,21,FALSE),IF(H19=VLOOKUP(C19,'Valeurs Règlement Campagne'!$A$4:$AB$7,22,FALSE),VLOOKUP(C19,'Valeurs Règlement Campagne'!$A$4:$AB$7,22,FALSE),"")))="",FALSE,IF(COUNTIFS($C$6:C19,C19,$E$6:E19,"Connues",$H$6:H19,IF(H19=VLOOKUP(C19,'Valeurs Règlement Campagne'!$A$4:$AB$7,20,FALSE),VLOOKUP(C19,'Valeurs Règlement Campagne'!$A$4:$AB$7,20,FALSE),IF(H19=VLOOKUP(C19,'Valeurs Règlement Campagne'!$A$4:$AB$7,21,FALSE),VLOOKUP(C19,'Valeurs Règlement Campagne'!$A$4:$AB$7,21,FALSE),IF(H19=VLOOKUP(C19,'Valeurs Règlement Campagne'!$A$4:$AB$7,22,FALSE),VLOOKUP(C19,'Valeurs Règlement Campagne'!$A$4:$AB$7,22,FALSE),""))))&gt;(IF(VLOOKUP(C19,'Valeurs Règlement Campagne'!$A$4:$AB$7,20,FALSE)=IF(H19=VLOOKUP(C19,'Valeurs Règlement Campagne'!$A$4:$AB$7,20,FALSE),VLOOKUP(C19,'Valeurs Règlement Campagne'!$A$4:$AB$7,20,FALSE),IF(H19=VLOOKUP(C19,'Valeurs Règlement Campagne'!$A$4:$AB$7,21,FALSE),VLOOKUP(C19,'Valeurs Règlement Campagne'!$A$4:$AB$7,21,FALSE),IF(H19=VLOOKUP(C19,'Valeurs Règlement Campagne'!$A$4:$AB$7,22,FALSE),VLOOKUP(C19,'Valeurs Règlement Campagne'!$A$4:$AB$7,22,FALSE),""))),1,0)+IF(VLOOKUP(C19,'Valeurs Règlement Campagne'!$A$4:$AB$7,21,FALSE)=IF(H19=VLOOKUP(C19,'Valeurs Règlement Campagne'!$A$4:$AB$7,20,FALSE),VLOOKUP(C19,'Valeurs Règlement Campagne'!$A$4:$AB$7,20,FALSE),IF(H19=VLOOKUP(C19,'Valeurs Règlement Campagne'!$A$4:$AB$7,21,FALSE),VLOOKUP(C19,'Valeurs Règlement Campagne'!$A$4:$AB$7,21,FALSE),IF(H19=VLOOKUP(C19,'Valeurs Règlement Campagne'!$A$4:$AB$7,22,FALSE),VLOOKUP(C19,'Valeurs Règlement Campagne'!$A$4:$AB$7,22,FALSE),""))),1,0)+IF(VLOOKUP(C19,'Valeurs Règlement Campagne'!$A$4:$AB$7,22,FALSE)=IF(H19=VLOOKUP(C19,'Valeurs Règlement Campagne'!$A$4:$AB$7,20,FALSE),VLOOKUP(C19,'Valeurs Règlement Campagne'!$A$4:$AB$7,20,FALSE),IF(H19=VLOOKUP(C19,'Valeurs Règlement Campagne'!$A$4:$AB$7,21,FALSE),VLOOKUP(C19,'Valeurs Règlement Campagne'!$A$4:$AB$7,21,FALSE),IF(H19=VLOOKUP(C19,'Valeurs Règlement Campagne'!$A$4:$AB$7,22,FALSE),VLOOKUP(C19,'Valeurs Règlement Campagne'!$A$4:$AB$7,22,FALSE),""))),1,0)),"Doublon",TRUE)))," "))))," ")</f>
        <v xml:space="preserve"> </v>
      </c>
      <c r="X19" s="49" t="str" cm="1">
        <f t="array" ref="X19">IFERROR(IF(OR(C19="",C19=" ")," ",IF(NOT(ISNUMBER(I19))," ",IF(E19="Inconnues",AND(I19&gt;=P19,I19&lt;=R19),IF(E19="Connues",IF('Valeurs Règlement Campagne'!$L$14="OUI",IF(IF(ABS(I19-VLOOKUP(C19,'Valeurs Règlement Campagne'!$A$4:$AB$7,23,FALSE))&lt;=2,VLOOKUP(C19,'Valeurs Règlement Campagne'!$A$4:$AB$7,23,FALSE),IF(ABS(I19-VLOOKUP(C19,'Valeurs Règlement Campagne'!$A$4:$AB$7,24,FALSE))&lt;=2,VLOOKUP(C19,'Valeurs Règlement Campagne'!$A$4:$AB$7,24,FALSE),IF(ABS(I19-VLOOKUP(C19,'Valeurs Règlement Campagne'!$A$4:$AB$7,25,FALSE))&lt;=2,VLOOKUP(C19,'Valeurs Règlement Campagne'!$A$4:$AB$7,25,FALSE),"")))="",FALSE,IF(COUNTIFS($C$6:C19,C19,$E$6:E19,"Connues",$I$6:I19,"&gt;="&amp;(IF(ABS(I19-VLOOKUP(C19,'Valeurs Règlement Campagne'!$A$4:$AB$7,23,FALSE))&lt;=2,VLOOKUP(C19,'Valeurs Règlement Campagne'!$A$4:$AB$7,23,FALSE),IF(ABS(I19-VLOOKUP(C19,'Valeurs Règlement Campagne'!$A$4:$AB$7,24,FALSE))&lt;=2,VLOOKUP(C19,'Valeurs Règlement Campagne'!$A$4:$AB$7,24,FALSE),IF(ABS(I19-VLOOKUP(C19,'Valeurs Règlement Campagne'!$A$4:$AB$7,25,FALSE))&lt;=2,VLOOKUP(C19,'Valeurs Règlement Campagne'!$A$4:$AB$7,25,FALSE),"")))-2),$I$6:I19,"&lt;="&amp;(IF(ABS(I19-VLOOKUP(C19,'Valeurs Règlement Campagne'!$A$4:$AB$7,23,FALSE))&lt;=2,VLOOKUP(C19,'Valeurs Règlement Campagne'!$A$4:$AB$7,23,FALSE),IF(ABS(I19-VLOOKUP(C19,'Valeurs Règlement Campagne'!$A$4:$AB$7,24,FALSE))&lt;=2,VLOOKUP(C19,'Valeurs Règlement Campagne'!$A$4:$AB$7,24,FALSE),IF(ABS(I19-VLOOKUP(C19,'Valeurs Règlement Campagne'!$A$4:$AB$7,25,FALSE))&lt;=2,VLOOKUP(C19,'Valeurs Règlement Campagne'!$A$4:$AB$7,25,FALSE),"")))+2))&gt;(IF(VLOOKUP(C19,'Valeurs Règlement Campagne'!$A$4:$AB$7,23,FALSE)=IF(ABS(I19-VLOOKUP(C19,'Valeurs Règlement Campagne'!$A$4:$AB$7,23,FALSE))&lt;=2,VLOOKUP(C19,'Valeurs Règlement Campagne'!$A$4:$AB$7,23,FALSE),IF(ABS(I19-VLOOKUP(C19,'Valeurs Règlement Campagne'!$A$4:$AB$7,24,FALSE))&lt;=2,VLOOKUP(C19,'Valeurs Règlement Campagne'!$A$4:$AB$7,24,FALSE),IF(ABS(I19-VLOOKUP(C19,'Valeurs Règlement Campagne'!$A$4:$AB$7,25,FALSE))&lt;=2,VLOOKUP(C19,'Valeurs Règlement Campagne'!$A$4:$AB$7,25,FALSE),""))),1,0)+IF(VLOOKUP(C19,'Valeurs Règlement Campagne'!$A$4:$AB$7,24,FALSE)=IF(ABS(I19-VLOOKUP(C19,'Valeurs Règlement Campagne'!$A$4:$AB$7,23,FALSE))&lt;=2,VLOOKUP(C19,'Valeurs Règlement Campagne'!$A$4:$AB$7,23,FALSE),IF(ABS(I19-VLOOKUP(C19,'Valeurs Règlement Campagne'!$A$4:$AB$7,24,FALSE))&lt;=2,VLOOKUP(C19,'Valeurs Règlement Campagne'!$A$4:$AB$7,24,FALSE),IF(ABS(I19-VLOOKUP(C19,'Valeurs Règlement Campagne'!$A$4:$AB$7,25,FALSE))&lt;=2,VLOOKUP(C19,'Valeurs Règlement Campagne'!$A$4:$AB$7,25,FALSE),""))),1,0)+IF(VLOOKUP(C19,'Valeurs Règlement Campagne'!$A$4:$AB$7,25,FALSE)=IF(ABS(I19-VLOOKUP(C19,'Valeurs Règlement Campagne'!$A$4:$AB$7,23,FALSE))&lt;=2,VLOOKUP(C19,'Valeurs Règlement Campagne'!$A$4:$AB$7,23,FALSE),IF(ABS(I19-VLOOKUP(C19,'Valeurs Règlement Campagne'!$A$4:$AB$7,24,FALSE))&lt;=2,VLOOKUP(C19,'Valeurs Règlement Campagne'!$A$4:$AB$7,24,FALSE),IF(ABS(I19-VLOOKUP(C19,'Valeurs Règlement Campagne'!$A$4:$AB$7,25,FALSE))&lt;=2,VLOOKUP(C19,'Valeurs Règlement Campagne'!$A$4:$AB$7,25,FALSE),""))),1,0)),"Doublon",TRUE)),IF(IF(I19=VLOOKUP(C19,'Valeurs Règlement Campagne'!$A$4:$AB$7,23,FALSE),VLOOKUP(C19,'Valeurs Règlement Campagne'!$A$4:$AB$7,23,FALSE),IF(I19=VLOOKUP(C19,'Valeurs Règlement Campagne'!$A$4:$AB$7,24,FALSE),VLOOKUP(C19,'Valeurs Règlement Campagne'!$A$4:$AB$7,24,FALSE),IF(I19=VLOOKUP(C19,'Valeurs Règlement Campagne'!$A$4:$AB$7,25,FALSE),VLOOKUP(C19,'Valeurs Règlement Campagne'!$A$4:$AB$7,25,FALSE),"")))="",FALSE,IF(COUNTIFS($C$6:C19,C19,$E$6:E19,"Connues",$I$6:I19,IF(I19=VLOOKUP(C19,'Valeurs Règlement Campagne'!$A$4:$AB$7,23,FALSE),VLOOKUP(C19,'Valeurs Règlement Campagne'!$A$4:$AB$7,23,FALSE),IF(I19=VLOOKUP(C19,'Valeurs Règlement Campagne'!$A$4:$AB$7,24,FALSE),VLOOKUP(C19,'Valeurs Règlement Campagne'!$A$4:$AB$7,24,FALSE),IF(I19=VLOOKUP(C19,'Valeurs Règlement Campagne'!$A$4:$AB$7,25,FALSE),VLOOKUP(C19,'Valeurs Règlement Campagne'!$A$4:$AB$7,25,FALSE),""))))&gt;(IF(VLOOKUP(C19,'Valeurs Règlement Campagne'!$A$4:$AB$7,23,FALSE)=IF(I19=VLOOKUP(C19,'Valeurs Règlement Campagne'!$A$4:$AB$7,23,FALSE),VLOOKUP(C19,'Valeurs Règlement Campagne'!$A$4:$AB$7,23,FALSE),IF(I19=VLOOKUP(C19,'Valeurs Règlement Campagne'!$A$4:$AB$7,24,FALSE),VLOOKUP(C19,'Valeurs Règlement Campagne'!$A$4:$AB$7,24,FALSE),IF(I19=VLOOKUP(C19,'Valeurs Règlement Campagne'!$A$4:$AB$7,25,FALSE),VLOOKUP(C19,'Valeurs Règlement Campagne'!$A$4:$AB$7,25,FALSE),""))),1,0)+IF(VLOOKUP(C19,'Valeurs Règlement Campagne'!$A$4:$AB$7,24,FALSE)=IF(I19=VLOOKUP(C19,'Valeurs Règlement Campagne'!$A$4:$AB$7,23,FALSE),VLOOKUP(C19,'Valeurs Règlement Campagne'!$A$4:$AB$7,23,FALSE),IF(I19=VLOOKUP(C19,'Valeurs Règlement Campagne'!$A$4:$AB$7,24,FALSE),VLOOKUP(C19,'Valeurs Règlement Campagne'!$A$4:$AB$7,24,FALSE),IF(I19=VLOOKUP(C19,'Valeurs Règlement Campagne'!$A$4:$AB$7,25,FALSE),VLOOKUP(C19,'Valeurs Règlement Campagne'!$A$4:$AB$7,25,FALSE),""))),1,0)+IF(VLOOKUP(C19,'Valeurs Règlement Campagne'!$A$4:$AB$7,25,FALSE)=IF(I19=VLOOKUP(C19,'Valeurs Règlement Campagne'!$A$4:$AB$7,23,FALSE),VLOOKUP(C19,'Valeurs Règlement Campagne'!$A$4:$AB$7,23,FALSE),IF(I19=VLOOKUP(C19,'Valeurs Règlement Campagne'!$A$4:$AB$7,24,FALSE),VLOOKUP(C19,'Valeurs Règlement Campagne'!$A$4:$AB$7,24,FALSE),IF(I19=VLOOKUP(C19,'Valeurs Règlement Campagne'!$A$4:$AB$7,25,FALSE),VLOOKUP(C19,'Valeurs Règlement Campagne'!$A$4:$AB$7,25,FALSE),""))),1,0)),"Doublon",TRUE)))," "))))," ")</f>
        <v xml:space="preserve"> </v>
      </c>
      <c r="Y19" s="142" t="str" cm="1">
        <f t="array" ref="Y19">IFERROR(IF(OR(C19="",C19=" ")," ",IF(NOT(ISNUMBER(J19))," ",IF(E19="Inconnues",AND(J19&gt;=S19,J19&lt;=T19),IF(E19="Connues",IF('Valeurs Règlement Campagne'!$L$14="OUI",IF(IF(ABS(J19-VLOOKUP(C19,'Valeurs Règlement Campagne'!$A$4:$AB$7,26,FALSE))&lt;=2,VLOOKUP(C19,'Valeurs Règlement Campagne'!$A$4:$AB$7,26,FALSE),IF(ABS(J19-VLOOKUP(C19,'Valeurs Règlement Campagne'!$A$4:$AB$7,27,FALSE))&lt;=2,VLOOKUP(C19,'Valeurs Règlement Campagne'!$A$4:$AB$7,27,FALSE),IF(ABS(J19-VLOOKUP(C19,'Valeurs Règlement Campagne'!$A$4:$AB$7,28,FALSE))&lt;=2,VLOOKUP(C19,'Valeurs Règlement Campagne'!$A$4:$AB$7,28,FALSE),"")))="",FALSE,IF(COUNTIFS($C$6:C19,C19,$E$6:E19,"Connues",$J$6:J19,"&gt;="&amp;(IF(ABS(J19-VLOOKUP(C19,'Valeurs Règlement Campagne'!$A$4:$AB$7,26,FALSE))&lt;=2,VLOOKUP(C19,'Valeurs Règlement Campagne'!$A$4:$AB$7,26,FALSE),IF(ABS(J19-VLOOKUP(C19,'Valeurs Règlement Campagne'!$A$4:$AB$7,27,FALSE))&lt;=2,VLOOKUP(C19,'Valeurs Règlement Campagne'!$A$4:$AB$7,27,FALSE),IF(ABS(J19-VLOOKUP(C19,'Valeurs Règlement Campagne'!$A$4:$AB$7,28,FALSE))&lt;=2,VLOOKUP(C19,'Valeurs Règlement Campagne'!$A$4:$AB$7,28,FALSE),"")))-2),$J$6:J19,"&lt;="&amp;(IF(ABS(J19-VLOOKUP(C19,'Valeurs Règlement Campagne'!$A$4:$AB$7,26,FALSE))&lt;=2,VLOOKUP(C19,'Valeurs Règlement Campagne'!$A$4:$AB$7,26,FALSE),IF(ABS(J19-VLOOKUP(C19,'Valeurs Règlement Campagne'!$A$4:$AB$7,27,FALSE))&lt;=2,VLOOKUP(C19,'Valeurs Règlement Campagne'!$A$4:$AB$7,27,FALSE),IF(ABS(J19-VLOOKUP(C19,'Valeurs Règlement Campagne'!$A$4:$AB$7,28,FALSE))&lt;=2,VLOOKUP(C19,'Valeurs Règlement Campagne'!$A$4:$AB$7,28,FALSE),"")))+2))&gt;(IF(VLOOKUP(C19,'Valeurs Règlement Campagne'!$A$4:$AB$7,26,FALSE)=IF(ABS(J19-VLOOKUP(C19,'Valeurs Règlement Campagne'!$A$4:$AB$7,26,FALSE))&lt;=2,VLOOKUP(C19,'Valeurs Règlement Campagne'!$A$4:$AB$7,26,FALSE),IF(ABS(J19-VLOOKUP(C19,'Valeurs Règlement Campagne'!$A$4:$AB$7,27,FALSE))&lt;=2,VLOOKUP(C19,'Valeurs Règlement Campagne'!$A$4:$AB$7,27,FALSE),IF(ABS(J19-VLOOKUP(C19,'Valeurs Règlement Campagne'!$A$4:$AB$7,28,FALSE))&lt;=2,VLOOKUP(C19,'Valeurs Règlement Campagne'!$A$4:$AB$7,28,FALSE),""))),1,0)+IF(VLOOKUP(C19,'Valeurs Règlement Campagne'!$A$4:$AB$7,27,FALSE)=IF(ABS(J19-VLOOKUP(C19,'Valeurs Règlement Campagne'!$A$4:$AB$7,26,FALSE))&lt;=2,VLOOKUP(C19,'Valeurs Règlement Campagne'!$A$4:$AB$7,26,FALSE),IF(ABS(J19-VLOOKUP(C19,'Valeurs Règlement Campagne'!$A$4:$AB$7,27,FALSE))&lt;=2,VLOOKUP(C19,'Valeurs Règlement Campagne'!$A$4:$AB$7,27,FALSE),IF(ABS(J19-VLOOKUP(C19,'Valeurs Règlement Campagne'!$A$4:$AB$7,28,FALSE))&lt;=2,VLOOKUP(C19,'Valeurs Règlement Campagne'!$A$4:$AB$7,28,FALSE),""))),1,0)+IF(VLOOKUP(C19,'Valeurs Règlement Campagne'!$A$4:$AB$7,28,FALSE)=IF(ABS(J19-VLOOKUP(C19,'Valeurs Règlement Campagne'!$A$4:$AB$7,26,FALSE))&lt;=2,VLOOKUP(C19,'Valeurs Règlement Campagne'!$A$4:$AB$7,26,FALSE),IF(ABS(J19-VLOOKUP(C19,'Valeurs Règlement Campagne'!$A$4:$AB$7,27,FALSE))&lt;=2,VLOOKUP(C19,'Valeurs Règlement Campagne'!$A$4:$AB$7,27,FALSE),IF(ABS(J19-VLOOKUP(C19,'Valeurs Règlement Campagne'!$A$4:$AB$7,28,FALSE))&lt;=2,VLOOKUP(C19,'Valeurs Règlement Campagne'!$A$4:$AB$7,28,FALSE),""))),1,0)),"Doublon",TRUE)),IF(IF(J19=VLOOKUP(C19,'Valeurs Règlement Campagne'!$A$4:$AB$7,26,FALSE),VLOOKUP(C19,'Valeurs Règlement Campagne'!$A$4:$AB$7,26,FALSE),IF(J19=VLOOKUP(C19,'Valeurs Règlement Campagne'!$A$4:$AB$7,27,FALSE),VLOOKUP(C19,'Valeurs Règlement Campagne'!$A$4:$AB$7,27,FALSE),IF(J19=VLOOKUP(C19,'Valeurs Règlement Campagne'!$A$4:$AB$7,28,FALSE),VLOOKUP(C19,'Valeurs Règlement Campagne'!$A$4:$AB$7,28,FALSE),"")))="",FALSE,IF(COUNTIFS($C$6:C19,C19,$E$6:E19,"Connues",$J$6:J19,IF(J19=VLOOKUP(C19,'Valeurs Règlement Campagne'!$A$4:$AB$7,26,FALSE),VLOOKUP(C19,'Valeurs Règlement Campagne'!$A$4:$AB$7,26,FALSE),IF(J19=VLOOKUP(C19,'Valeurs Règlement Campagne'!$A$4:$AB$7,27,FALSE),VLOOKUP(C19,'Valeurs Règlement Campagne'!$A$4:$AB$7,27,FALSE),IF(J19=VLOOKUP(C19,'Valeurs Règlement Campagne'!$A$4:$AB$7,28,FALSE),VLOOKUP(C19,'Valeurs Règlement Campagne'!$A$4:$AB$7,28,FALSE),""))))&gt;(IF(VLOOKUP(C19,'Valeurs Règlement Campagne'!$A$4:$AB$7,26,FALSE)=IF(J19=VLOOKUP(C19,'Valeurs Règlement Campagne'!$A$4:$AB$7,26,FALSE),VLOOKUP(C19,'Valeurs Règlement Campagne'!$A$4:$AB$7,26,FALSE),IF(J19=VLOOKUP(C19,'Valeurs Règlement Campagne'!$A$4:$AB$7,27,FALSE),VLOOKUP(C19,'Valeurs Règlement Campagne'!$A$4:$AB$7,27,FALSE),IF(J19=VLOOKUP(C19,'Valeurs Règlement Campagne'!$A$4:$AB$7,28,FALSE),VLOOKUP(C19,'Valeurs Règlement Campagne'!$A$4:$AB$7,28,FALSE),""))),1,0)+IF(VLOOKUP(C19,'Valeurs Règlement Campagne'!$A$4:$AB$7,27,FALSE)=IF(J19=VLOOKUP(C19,'Valeurs Règlement Campagne'!$A$4:$AB$7,26,FALSE),VLOOKUP(C19,'Valeurs Règlement Campagne'!$A$4:$AB$7,26,FALSE),IF(J19=VLOOKUP(C19,'Valeurs Règlement Campagne'!$A$4:$AB$7,27,FALSE),VLOOKUP(C19,'Valeurs Règlement Campagne'!$A$4:$AB$7,27,FALSE),IF(J19=VLOOKUP(C19,'Valeurs Règlement Campagne'!$A$4:$AB$7,28,FALSE),VLOOKUP(C19,'Valeurs Règlement Campagne'!$A$4:$AB$7,28,FALSE),""))),1,0)+IF(VLOOKUP(C19,'Valeurs Règlement Campagne'!$A$4:$AB$7,28,FALSE)=IF(J19=VLOOKUP(C19,'Valeurs Règlement Campagne'!$A$4:$AB$7,26,FALSE),VLOOKUP(C19,'Valeurs Règlement Campagne'!$A$4:$AB$7,26,FALSE),IF(J19=VLOOKUP(C19,'Valeurs Règlement Campagne'!$A$4:$AB$7,27,FALSE),VLOOKUP(C19,'Valeurs Règlement Campagne'!$A$4:$AB$7,27,FALSE),IF(J19=VLOOKUP(C19,'Valeurs Règlement Campagne'!$A$4:$AB$7,28,FALSE),VLOOKUP(C19,'Valeurs Règlement Campagne'!$A$4:$AB$7,28,FALSE),""))),1,0)),"Doublon",TRUE)))," "))))," ")</f>
        <v xml:space="preserve"> </v>
      </c>
      <c r="Z19" s="253" t="str">
        <f t="shared" si="3"/>
        <v xml:space="preserve"> </v>
      </c>
      <c r="AA19" s="254"/>
      <c r="AB19" s="254" t="str">
        <f t="shared" si="0"/>
        <v xml:space="preserve"> </v>
      </c>
      <c r="AC19" s="254"/>
      <c r="AD19" s="254" t="str">
        <f t="shared" si="1"/>
        <v xml:space="preserve"> </v>
      </c>
      <c r="AE19" s="254"/>
      <c r="AF19" s="254" t="str">
        <f t="shared" si="4"/>
        <v xml:space="preserve"> </v>
      </c>
      <c r="AG19" s="299"/>
      <c r="AH19" s="50" t="str">
        <f t="shared" si="2"/>
        <v/>
      </c>
      <c r="AI19" s="39">
        <f>IFERROR(IF(OR(C19="",C19=" ",NOT(ISNUMBER(F19))),0,IF(E19="Inconnues",IF(AND(F19&gt;=L19,F19&lt;=M19),0,1),IF(E19="Connues",IF('Valeurs Règlement Campagne'!$L$14="OUI",IF(IF(ABS(F19-VLOOKUP(C19,'Valeurs Règlement Campagne'!$A$4:$AB$7,14,FALSE))&lt;=2,VLOOKUP(C19,'Valeurs Règlement Campagne'!$A$4:$AB$7,14,FALSE),IF(ABS(F19-VLOOKUP(C19,'Valeurs Règlement Campagne'!$A$4:$AB$7,15,FALSE))&lt;=2,VLOOKUP(C19,'Valeurs Règlement Campagne'!$A$4:$AB$7,15,FALSE),IF(ABS(F19-VLOOKUP(C19,'Valeurs Règlement Campagne'!$A$4:$AB$7,16,FALSE))&lt;=2,VLOOKUP(C19,'Valeurs Règlement Campagne'!$A$4:$AB$7,16,FALSE),"")))="",1,IF(COUNTIFS($C$6:C19,C19,$E$6:E19,"Connues",$F$6:F19,"&gt;="&amp;(IF(ABS(F19-VLOOKUP(C19,'Valeurs Règlement Campagne'!$A$4:$AB$7,14,FALSE))&lt;=2,VLOOKUP(C19,'Valeurs Règlement Campagne'!$A$4:$AB$7,14,FALSE),IF(ABS(F19-VLOOKUP(C19,'Valeurs Règlement Campagne'!$A$4:$AB$7,15,FALSE))&lt;=2,VLOOKUP(C19,'Valeurs Règlement Campagne'!$A$4:$AB$7,15,FALSE),IF(ABS(F19-VLOOKUP(C19,'Valeurs Règlement Campagne'!$A$4:$AB$7,16,FALSE))&lt;=2,VLOOKUP(C19,'Valeurs Règlement Campagne'!$A$4:$AB$7,16,FALSE),"")))-2),$F$6:F19,"&lt;="&amp;(IF(ABS(F19-VLOOKUP(C19,'Valeurs Règlement Campagne'!$A$4:$AB$7,14,FALSE))&lt;=2,VLOOKUP(C19,'Valeurs Règlement Campagne'!$A$4:$AB$7,14,FALSE),IF(ABS(F19-VLOOKUP(C19,'Valeurs Règlement Campagne'!$A$4:$AB$7,15,FALSE))&lt;=2,VLOOKUP(C19,'Valeurs Règlement Campagne'!$A$4:$AB$7,15,FALSE),IF(ABS(F19-VLOOKUP(C19,'Valeurs Règlement Campagne'!$A$4:$AB$7,16,FALSE))&lt;=2,VLOOKUP(C19,'Valeurs Règlement Campagne'!$A$4:$AB$7,16,FALSE),"")))+2))&gt;(IF(VLOOKUP(C19,'Valeurs Règlement Campagne'!$A$4:$AB$7,14,FALSE)=IF(ABS(F19-VLOOKUP(C19,'Valeurs Règlement Campagne'!$A$4:$AB$7,14,FALSE))&lt;=2,VLOOKUP(C19,'Valeurs Règlement Campagne'!$A$4:$AB$7,14,FALSE),IF(ABS(F19-VLOOKUP(C19,'Valeurs Règlement Campagne'!$A$4:$AB$7,15,FALSE))&lt;=2,VLOOKUP(C19,'Valeurs Règlement Campagne'!$A$4:$AB$7,15,FALSE),IF(ABS(F19-VLOOKUP(C19,'Valeurs Règlement Campagne'!$A$4:$AB$7,16,FALSE))&lt;=2,VLOOKUP(C19,'Valeurs Règlement Campagne'!$A$4:$AB$7,16,FALSE),""))),1,0)+IF(VLOOKUP(C19,'Valeurs Règlement Campagne'!$A$4:$AB$7,15,FALSE)=IF(ABS(F19-VLOOKUP(C19,'Valeurs Règlement Campagne'!$A$4:$AB$7,14,FALSE))&lt;=2,VLOOKUP(C19,'Valeurs Règlement Campagne'!$A$4:$AB$7,14,FALSE),IF(ABS(F19-VLOOKUP(C19,'Valeurs Règlement Campagne'!$A$4:$AB$7,15,FALSE))&lt;=2,VLOOKUP(C19,'Valeurs Règlement Campagne'!$A$4:$AB$7,15,FALSE),IF(ABS(F19-VLOOKUP(C19,'Valeurs Règlement Campagne'!$A$4:$AB$7,16,FALSE))&lt;=2,VLOOKUP(C19,'Valeurs Règlement Campagne'!$A$4:$AB$7,16,FALSE),""))),1,0)+IF(VLOOKUP(C19,'Valeurs Règlement Campagne'!$A$4:$AB$7,16,FALSE)=IF(ABS(F19-VLOOKUP(C19,'Valeurs Règlement Campagne'!$A$4:$AB$7,14,FALSE))&lt;=2,VLOOKUP(C19,'Valeurs Règlement Campagne'!$A$4:$AB$7,14,FALSE),IF(ABS(F19-VLOOKUP(C19,'Valeurs Règlement Campagne'!$A$4:$AB$7,15,FALSE))&lt;=2,VLOOKUP(C19,'Valeurs Règlement Campagne'!$A$4:$AB$7,15,FALSE),IF(ABS(F19-VLOOKUP(C19,'Valeurs Règlement Campagne'!$A$4:$AB$7,16,FALSE))&lt;=2,VLOOKUP(C19,'Valeurs Règlement Campagne'!$A$4:$AB$7,16,FALSE),""))),1,0)),1,0)),IF(IF(F19=VLOOKUP(C19,'Valeurs Règlement Campagne'!$A$4:$AB$7,14,FALSE),VLOOKUP(C19,'Valeurs Règlement Campagne'!$A$4:$AB$7,14,FALSE),IF(F19=VLOOKUP(C19,'Valeurs Règlement Campagne'!$A$4:$AB$7,15,FALSE),VLOOKUP(C19,'Valeurs Règlement Campagne'!$A$4:$AB$7,15,FALSE),IF(F19=VLOOKUP(C19,'Valeurs Règlement Campagne'!$A$4:$AB$7,16,FALSE),VLOOKUP(C19,'Valeurs Règlement Campagne'!$A$4:$AB$7,16,FALSE),"")))="",1,IF(COUNTIFS($C$6:C19,C19,$E$6:E19,"Connues",$F$6:F19,IF(F19=VLOOKUP(C19,'Valeurs Règlement Campagne'!$A$4:$AB$7,14,FALSE),VLOOKUP(C19,'Valeurs Règlement Campagne'!$A$4:$AB$7,14,FALSE),IF(F19=VLOOKUP(C19,'Valeurs Règlement Campagne'!$A$4:$AB$7,15,FALSE),VLOOKUP(C19,'Valeurs Règlement Campagne'!$A$4:$AB$7,15,FALSE),IF(F19=VLOOKUP(C19,'Valeurs Règlement Campagne'!$A$4:$AB$7,16,FALSE),VLOOKUP(C19,'Valeurs Règlement Campagne'!$A$4:$AB$7,16,FALSE),""))))&gt;(IF(VLOOKUP(C19,'Valeurs Règlement Campagne'!$A$4:$AB$7,14,FALSE)=IF(F19=VLOOKUP(C19,'Valeurs Règlement Campagne'!$A$4:$AB$7,14,FALSE),VLOOKUP(C19,'Valeurs Règlement Campagne'!$A$4:$AB$7,14,FALSE),IF(F19=VLOOKUP(C19,'Valeurs Règlement Campagne'!$A$4:$AB$7,15,FALSE),VLOOKUP(C19,'Valeurs Règlement Campagne'!$A$4:$AB$7,15,FALSE),IF(F19=VLOOKUP(C19,'Valeurs Règlement Campagne'!$A$4:$AB$7,16,FALSE),VLOOKUP(C19,'Valeurs Règlement Campagne'!$A$4:$AB$7,16,FALSE),""))),1,0)+IF(VLOOKUP(C19,'Valeurs Règlement Campagne'!$A$4:$AB$7,15,FALSE)=IF(F19=VLOOKUP(C19,'Valeurs Règlement Campagne'!$A$4:$AB$7,14,FALSE),VLOOKUP(C19,'Valeurs Règlement Campagne'!$A$4:$AB$7,14,FALSE),IF(F19=VLOOKUP(C19,'Valeurs Règlement Campagne'!$A$4:$AB$7,15,FALSE),VLOOKUP(C19,'Valeurs Règlement Campagne'!$A$4:$AB$7,15,FALSE),IF(F19=VLOOKUP(C19,'Valeurs Règlement Campagne'!$A$4:$AB$7,16,FALSE),VLOOKUP(C19,'Valeurs Règlement Campagne'!$A$4:$AB$7,16,FALSE),""))),1,0)+IF(VLOOKUP(C19,'Valeurs Règlement Campagne'!$A$4:$AB$7,16,FALSE)=IF(F19=VLOOKUP(C19,'Valeurs Règlement Campagne'!$A$4:$AB$7,14,FALSE),VLOOKUP(C19,'Valeurs Règlement Campagne'!$A$4:$AB$7,14,FALSE),IF(F19=VLOOKUP(C19,'Valeurs Règlement Campagne'!$A$4:$AB$7,15,FALSE),VLOOKUP(C19,'Valeurs Règlement Campagne'!$A$4:$AB$7,15,FALSE),IF(F19=VLOOKUP(C19,'Valeurs Règlement Campagne'!$A$4:$AB$7,16,FALSE),VLOOKUP(C19,'Valeurs Règlement Campagne'!$A$4:$AB$7,16,FALSE),""))),1,0)),1,0))),0))),0)</f>
        <v>0</v>
      </c>
      <c r="AJ19" s="39">
        <f>IFERROR(IF(OR(C19="",C19=" ",NOT(ISNUMBER(G19))),0,IF(E19="Inconnues",IF(AND(G19&gt;=N19,G19&lt;=O19),0,1),IF(E19="Connues",IF('Valeurs Règlement Campagne'!$L$14="OUI",IF(IF(ABS(G19-VLOOKUP(C19,'Valeurs Règlement Campagne'!$A$4:$AB$7,17,FALSE))&lt;=2,VLOOKUP(C19,'Valeurs Règlement Campagne'!$A$4:$AB$7,17,FALSE),IF(ABS(G19-VLOOKUP(C19,'Valeurs Règlement Campagne'!$A$4:$AB$7,18,FALSE))&lt;=2,VLOOKUP(C19,'Valeurs Règlement Campagne'!$A$4:$AB$7,18,FALSE),IF(ABS(G19-VLOOKUP(C19,'Valeurs Règlement Campagne'!$A$4:$AB$7,19,FALSE))&lt;=2,VLOOKUP(C19,'Valeurs Règlement Campagne'!$A$4:$AB$7,19,FALSE),"")))="",1,IF(COUNTIFS($C$6:C19,C19,$E$6:E19,"Connues",$G$6:G19,"&gt;="&amp;(IF(ABS(G19-VLOOKUP(C19,'Valeurs Règlement Campagne'!$A$4:$AB$7,17,FALSE))&lt;=2,VLOOKUP(C19,'Valeurs Règlement Campagne'!$A$4:$AB$7,17,FALSE),IF(ABS(G19-VLOOKUP(C19,'Valeurs Règlement Campagne'!$A$4:$AB$7,18,FALSE))&lt;=2,VLOOKUP(C19,'Valeurs Règlement Campagne'!$A$4:$AB$7,18,FALSE),IF(ABS(G19-VLOOKUP(C19,'Valeurs Règlement Campagne'!$A$4:$AB$7,19,FALSE))&lt;=2,VLOOKUP(C19,'Valeurs Règlement Campagne'!$A$4:$AB$7,19,FALSE),"")))-2),$G$6:G19,"&lt;="&amp;(IF(ABS(G19-VLOOKUP(C19,'Valeurs Règlement Campagne'!$A$4:$AB$7,17,FALSE))&lt;=2,VLOOKUP(C19,'Valeurs Règlement Campagne'!$A$4:$AB$7,17,FALSE),IF(ABS(G19-VLOOKUP(C19,'Valeurs Règlement Campagne'!$A$4:$AB$7,18,FALSE))&lt;=2,VLOOKUP(C19,'Valeurs Règlement Campagne'!$A$4:$AB$7,18,FALSE),IF(ABS(G19-VLOOKUP(C19,'Valeurs Règlement Campagne'!$A$4:$AB$7,19,FALSE))&lt;=2,VLOOKUP(C19,'Valeurs Règlement Campagne'!$A$4:$AB$7,19,FALSE),"")))+2))&gt;(IF(VLOOKUP(C19,'Valeurs Règlement Campagne'!$A$4:$AB$7,17,FALSE)=IF(ABS(G19-VLOOKUP(C19,'Valeurs Règlement Campagne'!$A$4:$AB$7,17,FALSE))&lt;=2,VLOOKUP(C19,'Valeurs Règlement Campagne'!$A$4:$AB$7,17,FALSE),IF(ABS(G19-VLOOKUP(C19,'Valeurs Règlement Campagne'!$A$4:$AB$7,18,FALSE))&lt;=2,VLOOKUP(C19,'Valeurs Règlement Campagne'!$A$4:$AB$7,18,FALSE),IF(ABS(G19-VLOOKUP(C19,'Valeurs Règlement Campagne'!$A$4:$AB$7,19,FALSE))&lt;=2,VLOOKUP(C19,'Valeurs Règlement Campagne'!$A$4:$AB$7,19,FALSE),""))),1,0)+IF(VLOOKUP(C19,'Valeurs Règlement Campagne'!$A$4:$AB$7,18,FALSE)=IF(ABS(G19-VLOOKUP(C19,'Valeurs Règlement Campagne'!$A$4:$AB$7,17,FALSE))&lt;=2,VLOOKUP(C19,'Valeurs Règlement Campagne'!$A$4:$AB$7,17,FALSE),IF(ABS(G19-VLOOKUP(C19,'Valeurs Règlement Campagne'!$A$4:$AB$7,18,FALSE))&lt;=2,VLOOKUP(C19,'Valeurs Règlement Campagne'!$A$4:$AB$7,18,FALSE),IF(ABS(G19-VLOOKUP(C19,'Valeurs Règlement Campagne'!$A$4:$AB$7,19,FALSE))&lt;=2,VLOOKUP(C19,'Valeurs Règlement Campagne'!$A$4:$AB$7,19,FALSE),""))),1,0)+IF(VLOOKUP(C19,'Valeurs Règlement Campagne'!$A$4:$AB$7,19,FALSE)=IF(ABS(G19-VLOOKUP(C19,'Valeurs Règlement Campagne'!$A$4:$AB$7,17,FALSE))&lt;=2,VLOOKUP(C19,'Valeurs Règlement Campagne'!$A$4:$AB$7,17,FALSE),IF(ABS(G19-VLOOKUP(C19,'Valeurs Règlement Campagne'!$A$4:$AB$7,18,FALSE))&lt;=2,VLOOKUP(C19,'Valeurs Règlement Campagne'!$A$4:$AB$7,18,FALSE),IF(ABS(G19-VLOOKUP(C19,'Valeurs Règlement Campagne'!$A$4:$AB$7,19,FALSE))&lt;=2,VLOOKUP(C19,'Valeurs Règlement Campagne'!$A$4:$AB$7,19,FALSE),""))),1,0)),1,0)),IF(IF(G19=VLOOKUP(C19,'Valeurs Règlement Campagne'!$A$4:$AB$7,17,FALSE),VLOOKUP(C19,'Valeurs Règlement Campagne'!$A$4:$AB$7,17,FALSE),IF(G19=VLOOKUP(C19,'Valeurs Règlement Campagne'!$A$4:$AB$7,18,FALSE),VLOOKUP(C19,'Valeurs Règlement Campagne'!$A$4:$AB$7,18,FALSE),IF(G19=VLOOKUP(C19,'Valeurs Règlement Campagne'!$A$4:$AB$7,19,FALSE),VLOOKUP(C19,'Valeurs Règlement Campagne'!$A$4:$AB$7,19,FALSE),"")))="",1,IF(COUNTIFS($C$6:C19,C19,$E$6:E19,"Connues",$G$6:G19,IF(G19=VLOOKUP(C19,'Valeurs Règlement Campagne'!$A$4:$AB$7,17,FALSE),VLOOKUP(C19,'Valeurs Règlement Campagne'!$A$4:$AB$7,17,FALSE),IF(G19=VLOOKUP(C19,'Valeurs Règlement Campagne'!$A$4:$AB$7,18,FALSE),VLOOKUP(C19,'Valeurs Règlement Campagne'!$A$4:$AB$7,18,FALSE),IF(G19=VLOOKUP(C19,'Valeurs Règlement Campagne'!$A$4:$AB$7,19,FALSE),VLOOKUP(C19,'Valeurs Règlement Campagne'!$A$4:$AB$7,19,FALSE),""))))&gt;(IF(VLOOKUP(C19,'Valeurs Règlement Campagne'!$A$4:$AB$7,17,FALSE)=IF(G19=VLOOKUP(C19,'Valeurs Règlement Campagne'!$A$4:$AB$7,17,FALSE),VLOOKUP(C19,'Valeurs Règlement Campagne'!$A$4:$AB$7,17,FALSE),IF(G19=VLOOKUP(C19,'Valeurs Règlement Campagne'!$A$4:$AB$7,18,FALSE),VLOOKUP(C19,'Valeurs Règlement Campagne'!$A$4:$AB$7,18,FALSE),IF(G19=VLOOKUP(C19,'Valeurs Règlement Campagne'!$A$4:$AB$7,19,FALSE),VLOOKUP(C19,'Valeurs Règlement Campagne'!$A$4:$AB$7,19,FALSE),""))),1,0)+IF(VLOOKUP(C19,'Valeurs Règlement Campagne'!$A$4:$AB$7,18,FALSE)=IF(G19=VLOOKUP(C19,'Valeurs Règlement Campagne'!$A$4:$AB$7,17,FALSE),VLOOKUP(C19,'Valeurs Règlement Campagne'!$A$4:$AB$7,17,FALSE),IF(G19=VLOOKUP(C19,'Valeurs Règlement Campagne'!$A$4:$AB$7,18,FALSE),VLOOKUP(C19,'Valeurs Règlement Campagne'!$A$4:$AB$7,18,FALSE),IF(G19=VLOOKUP(C19,'Valeurs Règlement Campagne'!$A$4:$AB$7,19,FALSE),VLOOKUP(C19,'Valeurs Règlement Campagne'!$A$4:$AB$7,19,FALSE),""))),1,0)+IF(VLOOKUP(C19,'Valeurs Règlement Campagne'!$A$4:$AB$7,19,FALSE)=IF(G19=VLOOKUP(C19,'Valeurs Règlement Campagne'!$A$4:$AB$7,17,FALSE),VLOOKUP(C19,'Valeurs Règlement Campagne'!$A$4:$AB$7,17,FALSE),IF(G19=VLOOKUP(C19,'Valeurs Règlement Campagne'!$A$4:$AB$7,18,FALSE),VLOOKUP(C19,'Valeurs Règlement Campagne'!$A$4:$AB$7,18,FALSE),IF(G19=VLOOKUP(C19,'Valeurs Règlement Campagne'!$A$4:$AB$7,19,FALSE),VLOOKUP(C19,'Valeurs Règlement Campagne'!$A$4:$AB$7,19,FALSE),""))),1,0)),1,0))),0))),0)</f>
        <v>0</v>
      </c>
      <c r="AK19" s="39">
        <f>IFERROR(IF(OR(C19="",C19=" ",NOT(ISNUMBER(H19))),0,IF(E19="Inconnues",IF(AND(H19&gt;=P19,H19&lt;=Q19),0,1),IF(E19="Connues",IF('Valeurs Règlement Campagne'!$L$14="OUI",IF(IF(ABS(H19-VLOOKUP(C19,'Valeurs Règlement Campagne'!$A$4:$AB$7,20,FALSE))&lt;=2,VLOOKUP(C19,'Valeurs Règlement Campagne'!$A$4:$AB$7,20,FALSE),IF(ABS(H19-VLOOKUP(C19,'Valeurs Règlement Campagne'!$A$4:$AB$7,21,FALSE))&lt;=2,VLOOKUP(C19,'Valeurs Règlement Campagne'!$A$4:$AB$7,21,FALSE),IF(ABS(H19-VLOOKUP(C19,'Valeurs Règlement Campagne'!$A$4:$AB$7,22,FALSE))&lt;=2,VLOOKUP(C19,'Valeurs Règlement Campagne'!$A$4:$AB$7,22,FALSE),"")))="",1,IF(COUNTIFS($C$6:C19,C19,$E$6:E19,"Connues",$H$6:H19,"&gt;="&amp;(IF(ABS(H19-VLOOKUP(C19,'Valeurs Règlement Campagne'!$A$4:$AB$7,20,FALSE))&lt;=2,VLOOKUP(C19,'Valeurs Règlement Campagne'!$A$4:$AB$7,20,FALSE),IF(ABS(H19-VLOOKUP(C19,'Valeurs Règlement Campagne'!$A$4:$AB$7,21,FALSE))&lt;=2,VLOOKUP(C19,'Valeurs Règlement Campagne'!$A$4:$AB$7,21,FALSE),IF(ABS(H19-VLOOKUP(C19,'Valeurs Règlement Campagne'!$A$4:$AB$7,22,FALSE))&lt;=2,VLOOKUP(C19,'Valeurs Règlement Campagne'!$A$4:$AB$7,22,FALSE),"")))-2),$H$6:H19,"&lt;="&amp;(IF(ABS(H19-VLOOKUP(C19,'Valeurs Règlement Campagne'!$A$4:$AB$7,20,FALSE))&lt;=2,VLOOKUP(C19,'Valeurs Règlement Campagne'!$A$4:$AB$7,20,FALSE),IF(ABS(H19-VLOOKUP(C19,'Valeurs Règlement Campagne'!$A$4:$AB$7,21,FALSE))&lt;=2,VLOOKUP(C19,'Valeurs Règlement Campagne'!$A$4:$AB$7,21,FALSE),IF(ABS(H19-VLOOKUP(C19,'Valeurs Règlement Campagne'!$A$4:$AB$7,22,FALSE))&lt;=2,VLOOKUP(C19,'Valeurs Règlement Campagne'!$A$4:$AB$7,22,FALSE),"")))+2))&gt;(IF(VLOOKUP(C19,'Valeurs Règlement Campagne'!$A$4:$AB$7,20,FALSE)=IF(ABS(H19-VLOOKUP(C19,'Valeurs Règlement Campagne'!$A$4:$AB$7,20,FALSE))&lt;=2,VLOOKUP(C19,'Valeurs Règlement Campagne'!$A$4:$AB$7,20,FALSE),IF(ABS(H19-VLOOKUP(C19,'Valeurs Règlement Campagne'!$A$4:$AB$7,21,FALSE))&lt;=2,VLOOKUP(C19,'Valeurs Règlement Campagne'!$A$4:$AB$7,21,FALSE),IF(ABS(H19-VLOOKUP(C19,'Valeurs Règlement Campagne'!$A$4:$AB$7,22,FALSE))&lt;=2,VLOOKUP(C19,'Valeurs Règlement Campagne'!$A$4:$AB$7,22,FALSE),""))),1,0)+IF(VLOOKUP(C19,'Valeurs Règlement Campagne'!$A$4:$AB$7,21,FALSE)=IF(ABS(H19-VLOOKUP(C19,'Valeurs Règlement Campagne'!$A$4:$AB$7,20,FALSE))&lt;=2,VLOOKUP(C19,'Valeurs Règlement Campagne'!$A$4:$AB$7,20,FALSE),IF(ABS(H19-VLOOKUP(C19,'Valeurs Règlement Campagne'!$A$4:$AB$7,21,FALSE))&lt;=2,VLOOKUP(C19,'Valeurs Règlement Campagne'!$A$4:$AB$7,21,FALSE),IF(ABS(H19-VLOOKUP(C19,'Valeurs Règlement Campagne'!$A$4:$AB$7,22,FALSE))&lt;=2,VLOOKUP(C19,'Valeurs Règlement Campagne'!$A$4:$AB$7,22,FALSE),""))),1,0)+IF(VLOOKUP(C19,'Valeurs Règlement Campagne'!$A$4:$AB$7,22,FALSE)=IF(ABS(H19-VLOOKUP(C19,'Valeurs Règlement Campagne'!$A$4:$AB$7,20,FALSE))&lt;=2,VLOOKUP(C19,'Valeurs Règlement Campagne'!$A$4:$AB$7,20,FALSE),IF(ABS(H19-VLOOKUP(C19,'Valeurs Règlement Campagne'!$A$4:$AB$7,21,FALSE))&lt;=2,VLOOKUP(C19,'Valeurs Règlement Campagne'!$A$4:$AB$7,21,FALSE),IF(ABS(H19-VLOOKUP(C19,'Valeurs Règlement Campagne'!$A$4:$AB$7,22,FALSE))&lt;=2,VLOOKUP(C19,'Valeurs Règlement Campagne'!$A$4:$AB$7,22,FALSE),""))),1,0)),1,0)),IF(IF(H19=VLOOKUP(C19,'Valeurs Règlement Campagne'!$A$4:$AB$7,20,FALSE),VLOOKUP(C19,'Valeurs Règlement Campagne'!$A$4:$AB$7,20,FALSE),IF(H19=VLOOKUP(C19,'Valeurs Règlement Campagne'!$A$4:$AB$7,21,FALSE),VLOOKUP(C19,'Valeurs Règlement Campagne'!$A$4:$AB$7,21,FALSE),IF(H19=VLOOKUP(C19,'Valeurs Règlement Campagne'!$A$4:$AB$7,22,FALSE),VLOOKUP(C19,'Valeurs Règlement Campagne'!$A$4:$AB$7,22,FALSE),"")))="",1,IF(COUNTIFS($C$6:C19,C19,$E$6:E19,"Connues",$H$6:H19,IF(H19=VLOOKUP(C19,'Valeurs Règlement Campagne'!$A$4:$AB$7,20,FALSE),VLOOKUP(C19,'Valeurs Règlement Campagne'!$A$4:$AB$7,20,FALSE),IF(H19=VLOOKUP(C19,'Valeurs Règlement Campagne'!$A$4:$AB$7,21,FALSE),VLOOKUP(C19,'Valeurs Règlement Campagne'!$A$4:$AB$7,21,FALSE),IF(H19=VLOOKUP(C19,'Valeurs Règlement Campagne'!$A$4:$AB$7,22,FALSE),VLOOKUP(C19,'Valeurs Règlement Campagne'!$A$4:$AB$7,22,FALSE),""))))&gt;(IF(VLOOKUP(C19,'Valeurs Règlement Campagne'!$A$4:$AB$7,20,FALSE)=IF(H19=VLOOKUP(C19,'Valeurs Règlement Campagne'!$A$4:$AB$7,20,FALSE),VLOOKUP(C19,'Valeurs Règlement Campagne'!$A$4:$AB$7,20,FALSE),IF(H19=VLOOKUP(C19,'Valeurs Règlement Campagne'!$A$4:$AB$7,21,FALSE),VLOOKUP(C19,'Valeurs Règlement Campagne'!$A$4:$AB$7,21,FALSE),IF(H19=VLOOKUP(C19,'Valeurs Règlement Campagne'!$A$4:$AB$7,22,FALSE),VLOOKUP(C19,'Valeurs Règlement Campagne'!$A$4:$AB$7,22,FALSE),""))),1,0)+IF(VLOOKUP(C19,'Valeurs Règlement Campagne'!$A$4:$AB$7,21,FALSE)=IF(H19=VLOOKUP(C19,'Valeurs Règlement Campagne'!$A$4:$AB$7,20,FALSE),VLOOKUP(C19,'Valeurs Règlement Campagne'!$A$4:$AB$7,20,FALSE),IF(H19=VLOOKUP(C19,'Valeurs Règlement Campagne'!$A$4:$AB$7,21,FALSE),VLOOKUP(C19,'Valeurs Règlement Campagne'!$A$4:$AB$7,21,FALSE),IF(H19=VLOOKUP(C19,'Valeurs Règlement Campagne'!$A$4:$AB$7,22,FALSE),VLOOKUP(C19,'Valeurs Règlement Campagne'!$A$4:$AB$7,22,FALSE),""))),1,0)+IF(VLOOKUP(C19,'Valeurs Règlement Campagne'!$A$4:$AB$7,22,FALSE)=IF(H19=VLOOKUP(C19,'Valeurs Règlement Campagne'!$A$4:$AB$7,20,FALSE),VLOOKUP(C19,'Valeurs Règlement Campagne'!$A$4:$AB$7,20,FALSE),IF(H19=VLOOKUP(C19,'Valeurs Règlement Campagne'!$A$4:$AB$7,21,FALSE),VLOOKUP(C19,'Valeurs Règlement Campagne'!$A$4:$AB$7,21,FALSE),IF(H19=VLOOKUP(C19,'Valeurs Règlement Campagne'!$A$4:$AB$7,22,FALSE),VLOOKUP(C19,'Valeurs Règlement Campagne'!$A$4:$AB$7,22,FALSE),""))),1,0)),1,0))),0))),0)</f>
        <v>0</v>
      </c>
      <c r="AL19">
        <f>IFERROR(IF(OR(C19="",C19=" ",NOT(ISNUMBER(I19))),0,IF(E19="Inconnues",IF(AND(I19&gt;=P19,I19&lt;=R19),0,1),IF(E19="Connues",IF('Valeurs Règlement Campagne'!$L$14="OUI",IF(IF(ABS(I19-VLOOKUP(C19,'Valeurs Règlement Campagne'!$A$4:$AB$7,23,FALSE))&lt;=2,VLOOKUP(C19,'Valeurs Règlement Campagne'!$A$4:$AB$7,23,FALSE),IF(ABS(I19-VLOOKUP(C19,'Valeurs Règlement Campagne'!$A$4:$AB$7,24,FALSE))&lt;=2,VLOOKUP(C19,'Valeurs Règlement Campagne'!$A$4:$AB$7,24,FALSE),IF(ABS(I19-VLOOKUP(C19,'Valeurs Règlement Campagne'!$A$4:$AB$7,25,FALSE))&lt;=2,VLOOKUP(C19,'Valeurs Règlement Campagne'!$A$4:$AB$7,25,FALSE),"")))="",1,IF(COUNTIFS($C$6:C19,C19,$E$6:E19,"Connues",$I$6:I19,"&gt;="&amp;(IF(ABS(I19-VLOOKUP(C19,'Valeurs Règlement Campagne'!$A$4:$AB$7,23,FALSE))&lt;=2,VLOOKUP(C19,'Valeurs Règlement Campagne'!$A$4:$AB$7,23,FALSE),IF(ABS(I19-VLOOKUP(C19,'Valeurs Règlement Campagne'!$A$4:$AB$7,24,FALSE))&lt;=2,VLOOKUP(C19,'Valeurs Règlement Campagne'!$A$4:$AB$7,24,FALSE),IF(ABS(I19-VLOOKUP(C19,'Valeurs Règlement Campagne'!$A$4:$AB$7,25,FALSE))&lt;=2,VLOOKUP(C19,'Valeurs Règlement Campagne'!$A$4:$AB$7,25,FALSE),"")))-2),$I$6:I19,"&lt;="&amp;(IF(ABS(I19-VLOOKUP(C19,'Valeurs Règlement Campagne'!$A$4:$AB$7,23,FALSE))&lt;=2,VLOOKUP(C19,'Valeurs Règlement Campagne'!$A$4:$AB$7,23,FALSE),IF(ABS(I19-VLOOKUP(C19,'Valeurs Règlement Campagne'!$A$4:$AB$7,24,FALSE))&lt;=2,VLOOKUP(C19,'Valeurs Règlement Campagne'!$A$4:$AB$7,24,FALSE),IF(ABS(I19-VLOOKUP(C19,'Valeurs Règlement Campagne'!$A$4:$AB$7,25,FALSE))&lt;=2,VLOOKUP(C19,'Valeurs Règlement Campagne'!$A$4:$AB$7,25,FALSE),"")))+2))&gt;(IF(VLOOKUP(C19,'Valeurs Règlement Campagne'!$A$4:$AB$7,23,FALSE)=IF(ABS(I19-VLOOKUP(C19,'Valeurs Règlement Campagne'!$A$4:$AB$7,23,FALSE))&lt;=2,VLOOKUP(C19,'Valeurs Règlement Campagne'!$A$4:$AB$7,23,FALSE),IF(ABS(I19-VLOOKUP(C19,'Valeurs Règlement Campagne'!$A$4:$AB$7,24,FALSE))&lt;=2,VLOOKUP(C19,'Valeurs Règlement Campagne'!$A$4:$AB$7,24,FALSE),IF(ABS(I19-VLOOKUP(C19,'Valeurs Règlement Campagne'!$A$4:$AB$7,25,FALSE))&lt;=2,VLOOKUP(C19,'Valeurs Règlement Campagne'!$A$4:$AB$7,25,FALSE),""))),1,0)+IF(VLOOKUP(C19,'Valeurs Règlement Campagne'!$A$4:$AB$7,24,FALSE)=IF(ABS(I19-VLOOKUP(C19,'Valeurs Règlement Campagne'!$A$4:$AB$7,23,FALSE))&lt;=2,VLOOKUP(C19,'Valeurs Règlement Campagne'!$A$4:$AB$7,23,FALSE),IF(ABS(I19-VLOOKUP(C19,'Valeurs Règlement Campagne'!$A$4:$AB$7,24,FALSE))&lt;=2,VLOOKUP(C19,'Valeurs Règlement Campagne'!$A$4:$AB$7,24,FALSE),IF(ABS(I19-VLOOKUP(C19,'Valeurs Règlement Campagne'!$A$4:$AB$7,25,FALSE))&lt;=2,VLOOKUP(C19,'Valeurs Règlement Campagne'!$A$4:$AB$7,25,FALSE),""))),1,0)+IF(VLOOKUP(C19,'Valeurs Règlement Campagne'!$A$4:$AB$7,25,FALSE)=IF(ABS(I19-VLOOKUP(C19,'Valeurs Règlement Campagne'!$A$4:$AB$7,23,FALSE))&lt;=2,VLOOKUP(C19,'Valeurs Règlement Campagne'!$A$4:$AB$7,23,FALSE),IF(ABS(I19-VLOOKUP(C19,'Valeurs Règlement Campagne'!$A$4:$AB$7,24,FALSE))&lt;=2,VLOOKUP(C19,'Valeurs Règlement Campagne'!$A$4:$AB$7,24,FALSE),IF(ABS(I19-VLOOKUP(C19,'Valeurs Règlement Campagne'!$A$4:$AB$7,25,FALSE))&lt;=2,VLOOKUP(C19,'Valeurs Règlement Campagne'!$A$4:$AB$7,25,FALSE),""))),1,0)),1,0)),IF(IF(I19=VLOOKUP(C19,'Valeurs Règlement Campagne'!$A$4:$AB$7,23,FALSE),VLOOKUP(C19,'Valeurs Règlement Campagne'!$A$4:$AB$7,23,FALSE),IF(I19=VLOOKUP(C19,'Valeurs Règlement Campagne'!$A$4:$AB$7,24,FALSE),VLOOKUP(C19,'Valeurs Règlement Campagne'!$A$4:$AB$7,24,FALSE),IF(I19=VLOOKUP(C19,'Valeurs Règlement Campagne'!$A$4:$AB$7,25,FALSE),VLOOKUP(C19,'Valeurs Règlement Campagne'!$A$4:$AB$7,25,FALSE),"")))="",1,IF(COUNTIFS($C$6:C19,C19,$E$6:E19,"Connues",$I$6:I19,IF(I19=VLOOKUP(C19,'Valeurs Règlement Campagne'!$A$4:$AB$7,23,FALSE),VLOOKUP(C19,'Valeurs Règlement Campagne'!$A$4:$AB$7,23,FALSE),IF(I19=VLOOKUP(C19,'Valeurs Règlement Campagne'!$A$4:$AB$7,24,FALSE),VLOOKUP(C19,'Valeurs Règlement Campagne'!$A$4:$AB$7,24,FALSE),IF(I19=VLOOKUP(C19,'Valeurs Règlement Campagne'!$A$4:$AB$7,25,FALSE),VLOOKUP(C19,'Valeurs Règlement Campagne'!$A$4:$AB$7,25,FALSE),""))))&gt;(IF(VLOOKUP(C19,'Valeurs Règlement Campagne'!$A$4:$AB$7,23,FALSE)=IF(I19=VLOOKUP(C19,'Valeurs Règlement Campagne'!$A$4:$AB$7,23,FALSE),VLOOKUP(C19,'Valeurs Règlement Campagne'!$A$4:$AB$7,23,FALSE),IF(I19=VLOOKUP(C19,'Valeurs Règlement Campagne'!$A$4:$AB$7,24,FALSE),VLOOKUP(C19,'Valeurs Règlement Campagne'!$A$4:$AB$7,24,FALSE),IF(I19=VLOOKUP(C19,'Valeurs Règlement Campagne'!$A$4:$AB$7,25,FALSE),VLOOKUP(C19,'Valeurs Règlement Campagne'!$A$4:$AB$7,25,FALSE),""))),1,0)+IF(VLOOKUP(C19,'Valeurs Règlement Campagne'!$A$4:$AB$7,24,FALSE)=IF(I19=VLOOKUP(C19,'Valeurs Règlement Campagne'!$A$4:$AB$7,23,FALSE),VLOOKUP(C19,'Valeurs Règlement Campagne'!$A$4:$AB$7,23,FALSE),IF(I19=VLOOKUP(C19,'Valeurs Règlement Campagne'!$A$4:$AB$7,24,FALSE),VLOOKUP(C19,'Valeurs Règlement Campagne'!$A$4:$AB$7,24,FALSE),IF(I19=VLOOKUP(C19,'Valeurs Règlement Campagne'!$A$4:$AB$7,25,FALSE),VLOOKUP(C19,'Valeurs Règlement Campagne'!$A$4:$AB$7,25,FALSE),""))),1,0)+IF(VLOOKUP(C19,'Valeurs Règlement Campagne'!$A$4:$AB$7,25,FALSE)=IF(I19=VLOOKUP(C19,'Valeurs Règlement Campagne'!$A$4:$AB$7,23,FALSE),VLOOKUP(C19,'Valeurs Règlement Campagne'!$A$4:$AB$7,23,FALSE),IF(I19=VLOOKUP(C19,'Valeurs Règlement Campagne'!$A$4:$AB$7,24,FALSE),VLOOKUP(C19,'Valeurs Règlement Campagne'!$A$4:$AB$7,24,FALSE),IF(I19=VLOOKUP(C19,'Valeurs Règlement Campagne'!$A$4:$AB$7,25,FALSE),VLOOKUP(C19,'Valeurs Règlement Campagne'!$A$4:$AB$7,25,FALSE),""))),1,0)),1,0))),0))),0)</f>
        <v>0</v>
      </c>
      <c r="AM19">
        <f>IFERROR(IF(OR(C19="",C19=" ",NOT(ISNUMBER(J19))),0,IF(E19="Inconnues",IF(AND(J19&gt;=S19,J19&lt;=T19),0,1),IF(E19="Connues",IF('Valeurs Règlement Campagne'!$L$14="OUI",IF(IF(ABS(J19-VLOOKUP(C19,'Valeurs Règlement Campagne'!$A$4:$AB$7,26,FALSE))&lt;=2,VLOOKUP(C19,'Valeurs Règlement Campagne'!$A$4:$AB$7,26,FALSE),IF(ABS(J19-VLOOKUP(C19,'Valeurs Règlement Campagne'!$A$4:$AB$7,27,FALSE))&lt;=2,VLOOKUP(C19,'Valeurs Règlement Campagne'!$A$4:$AB$7,27,FALSE),IF(ABS(J19-VLOOKUP(C19,'Valeurs Règlement Campagne'!$A$4:$AB$7,28,FALSE))&lt;=2,VLOOKUP(C19,'Valeurs Règlement Campagne'!$A$4:$AB$7,28,FALSE),"")))="",1,IF(COUNTIFS($C$6:C19,C19,$E$6:E19,"Connues",$J$6:J19,"&gt;="&amp;(IF(ABS(J19-VLOOKUP(C19,'Valeurs Règlement Campagne'!$A$4:$AB$7,26,FALSE))&lt;=2,VLOOKUP(C19,'Valeurs Règlement Campagne'!$A$4:$AB$7,26,FALSE),IF(ABS(J19-VLOOKUP(C19,'Valeurs Règlement Campagne'!$A$4:$AB$7,27,FALSE))&lt;=2,VLOOKUP(C19,'Valeurs Règlement Campagne'!$A$4:$AB$7,27,FALSE),IF(ABS(J19-VLOOKUP(C19,'Valeurs Règlement Campagne'!$A$4:$AB$7,28,FALSE))&lt;=2,VLOOKUP(C19,'Valeurs Règlement Campagne'!$A$4:$AB$7,28,FALSE),"")))-2),$J$6:J19,"&lt;="&amp;(IF(ABS(J19-VLOOKUP(C19,'Valeurs Règlement Campagne'!$A$4:$AB$7,26,FALSE))&lt;=2,VLOOKUP(C19,'Valeurs Règlement Campagne'!$A$4:$AB$7,26,FALSE),IF(ABS(J19-VLOOKUP(C19,'Valeurs Règlement Campagne'!$A$4:$AB$7,27,FALSE))&lt;=2,VLOOKUP(C19,'Valeurs Règlement Campagne'!$A$4:$AB$7,27,FALSE),IF(ABS(J19-VLOOKUP(C19,'Valeurs Règlement Campagne'!$A$4:$AB$7,28,FALSE))&lt;=2,VLOOKUP(C19,'Valeurs Règlement Campagne'!$A$4:$AB$7,28,FALSE),"")))+2))&gt;(IF(VLOOKUP(C19,'Valeurs Règlement Campagne'!$A$4:$AB$7,26,FALSE)=IF(ABS(J19-VLOOKUP(C19,'Valeurs Règlement Campagne'!$A$4:$AB$7,26,FALSE))&lt;=2,VLOOKUP(C19,'Valeurs Règlement Campagne'!$A$4:$AB$7,26,FALSE),IF(ABS(J19-VLOOKUP(C19,'Valeurs Règlement Campagne'!$A$4:$AB$7,27,FALSE))&lt;=2,VLOOKUP(C19,'Valeurs Règlement Campagne'!$A$4:$AB$7,27,FALSE),IF(ABS(J19-VLOOKUP(C19,'Valeurs Règlement Campagne'!$A$4:$AB$7,28,FALSE))&lt;=2,VLOOKUP(C19,'Valeurs Règlement Campagne'!$A$4:$AB$7,28,FALSE),""))),1,0)+IF(VLOOKUP(C19,'Valeurs Règlement Campagne'!$A$4:$AB$7,27,FALSE)=IF(ABS(J19-VLOOKUP(C19,'Valeurs Règlement Campagne'!$A$4:$AB$7,26,FALSE))&lt;=2,VLOOKUP(C19,'Valeurs Règlement Campagne'!$A$4:$AB$7,26,FALSE),IF(ABS(J19-VLOOKUP(C19,'Valeurs Règlement Campagne'!$A$4:$AB$7,27,FALSE))&lt;=2,VLOOKUP(C19,'Valeurs Règlement Campagne'!$A$4:$AB$7,27,FALSE),IF(ABS(J19-VLOOKUP(C19,'Valeurs Règlement Campagne'!$A$4:$AB$7,28,FALSE))&lt;=2,VLOOKUP(C19,'Valeurs Règlement Campagne'!$A$4:$AB$7,28,FALSE),""))),1,0)+IF(VLOOKUP(C19,'Valeurs Règlement Campagne'!$A$4:$AB$7,28,FALSE)=IF(ABS(J19-VLOOKUP(C19,'Valeurs Règlement Campagne'!$A$4:$AB$7,26,FALSE))&lt;=2,VLOOKUP(C19,'Valeurs Règlement Campagne'!$A$4:$AB$7,26,FALSE),IF(ABS(J19-VLOOKUP(C19,'Valeurs Règlement Campagne'!$A$4:$AB$7,27,FALSE))&lt;=2,VLOOKUP(C19,'Valeurs Règlement Campagne'!$A$4:$AB$7,27,FALSE),IF(ABS(J19-VLOOKUP(C19,'Valeurs Règlement Campagne'!$A$4:$AB$7,28,FALSE))&lt;=2,VLOOKUP(C19,'Valeurs Règlement Campagne'!$A$4:$AB$7,28,FALSE),""))),1,0)),1,0)),IF(IF(J19=VLOOKUP(C19,'Valeurs Règlement Campagne'!$A$4:$AB$7,26,FALSE),VLOOKUP(C19,'Valeurs Règlement Campagne'!$A$4:$AB$7,26,FALSE),IF(J19=VLOOKUP(C19,'Valeurs Règlement Campagne'!$A$4:$AB$7,27,FALSE),VLOOKUP(C19,'Valeurs Règlement Campagne'!$A$4:$AB$7,27,FALSE),IF(J19=VLOOKUP(C19,'Valeurs Règlement Campagne'!$A$4:$AB$7,28,FALSE),VLOOKUP(C19,'Valeurs Règlement Campagne'!$A$4:$AB$7,28,FALSE),"")))="",1,IF(COUNTIFS($C$6:C19,C19,$E$6:E19,"Connues",$J$6:J19,IF(J19=VLOOKUP(C19,'Valeurs Règlement Campagne'!$A$4:$AB$7,26,FALSE),VLOOKUP(C19,'Valeurs Règlement Campagne'!$A$4:$AB$7,26,FALSE),IF(J19=VLOOKUP(C19,'Valeurs Règlement Campagne'!$A$4:$AB$7,27,FALSE),VLOOKUP(C19,'Valeurs Règlement Campagne'!$A$4:$AB$7,27,FALSE),IF(J19=VLOOKUP(C19,'Valeurs Règlement Campagne'!$A$4:$AB$7,28,FALSE),VLOOKUP(C19,'Valeurs Règlement Campagne'!$A$4:$AB$7,28,FALSE),""))))&gt;(IF(VLOOKUP(C19,'Valeurs Règlement Campagne'!$A$4:$AB$7,26,FALSE)=IF(J19=VLOOKUP(C19,'Valeurs Règlement Campagne'!$A$4:$AB$7,26,FALSE),VLOOKUP(C19,'Valeurs Règlement Campagne'!$A$4:$AB$7,26,FALSE),IF(J19=VLOOKUP(C19,'Valeurs Règlement Campagne'!$A$4:$AB$7,27,FALSE),VLOOKUP(C19,'Valeurs Règlement Campagne'!$A$4:$AB$7,27,FALSE),IF(J19=VLOOKUP(C19,'Valeurs Règlement Campagne'!$A$4:$AB$7,28,FALSE),VLOOKUP(C19,'Valeurs Règlement Campagne'!$A$4:$AB$7,28,FALSE),""))),1,0)+IF(VLOOKUP(C19,'Valeurs Règlement Campagne'!$A$4:$AB$7,27,FALSE)=IF(J19=VLOOKUP(C19,'Valeurs Règlement Campagne'!$A$4:$AB$7,26,FALSE),VLOOKUP(C19,'Valeurs Règlement Campagne'!$A$4:$AB$7,26,FALSE),IF(J19=VLOOKUP(C19,'Valeurs Règlement Campagne'!$A$4:$AB$7,27,FALSE),VLOOKUP(C19,'Valeurs Règlement Campagne'!$A$4:$AB$7,27,FALSE),IF(J19=VLOOKUP(C19,'Valeurs Règlement Campagne'!$A$4:$AB$7,28,FALSE),VLOOKUP(C19,'Valeurs Règlement Campagne'!$A$4:$AB$7,28,FALSE),""))),1,0)+IF(VLOOKUP(C19,'Valeurs Règlement Campagne'!$A$4:$AB$7,28,FALSE)=IF(J19=VLOOKUP(C19,'Valeurs Règlement Campagne'!$A$4:$AB$7,26,FALSE),VLOOKUP(C19,'Valeurs Règlement Campagne'!$A$4:$AB$7,26,FALSE),IF(J19=VLOOKUP(C19,'Valeurs Règlement Campagne'!$A$4:$AB$7,27,FALSE),VLOOKUP(C19,'Valeurs Règlement Campagne'!$A$4:$AB$7,27,FALSE),IF(J19=VLOOKUP(C19,'Valeurs Règlement Campagne'!$A$4:$AB$7,28,FALSE),VLOOKUP(C19,'Valeurs Règlement Campagne'!$A$4:$AB$7,28,FALSE),""))),1,0)),1,0))),0))),0)</f>
        <v>0</v>
      </c>
    </row>
    <row r="20" spans="1:218" ht="20.75" customHeight="1">
      <c r="A20" s="127">
        <v>15</v>
      </c>
      <c r="B20" s="178"/>
      <c r="C20" s="251"/>
      <c r="D20" s="252"/>
      <c r="E20" s="179"/>
      <c r="F20" s="180"/>
      <c r="G20" s="181"/>
      <c r="H20" s="182"/>
      <c r="I20" s="183"/>
      <c r="J20" s="184"/>
      <c r="L20" s="41" t="str">
        <f>IF($E20=0," ",IF($E20=$D$31,VLOOKUP($C20,'Valeurs Règlement Campagne'!$A$4:$AB$7,14,FALSE),VLOOKUP($C20,'Valeurs Règlement Campagne'!$A$4:$M$7,4,FALSE)))</f>
        <v xml:space="preserve"> </v>
      </c>
      <c r="M20" s="42" t="str">
        <f>IF($E20=0," ",IF($E20=$D$31,VLOOKUP($C20,'Valeurs Règlement Campagne'!$A$4:$AB$7,16,FALSE),VLOOKUP($C20,'Valeurs Règlement Campagne'!$A$4:$AB$7,5,FALSE)))</f>
        <v xml:space="preserve"> </v>
      </c>
      <c r="N20" s="41" t="str">
        <f>IF($E20=0," ",IF($E20=$D$31,VLOOKUP($C20,'Valeurs Règlement Campagne'!$A$4:$AB$7,17,FALSE),VLOOKUP($C20,'Valeurs Règlement Campagne'!$A$4:$AB$7,6,FALSE)))</f>
        <v xml:space="preserve"> </v>
      </c>
      <c r="O20" s="43" t="str">
        <f>IF($E20=0," ",IF($E20=$D$31,VLOOKUP($C20,'Valeurs Règlement Campagne'!$A$4:$AB$7,19,FALSE),VLOOKUP($C20,'Valeurs Règlement Campagne'!$A$4:$AB$7,7,FALSE)))</f>
        <v xml:space="preserve"> </v>
      </c>
      <c r="P20" s="44" t="str">
        <f>IF($E20=0," ",IF($E20=$D$31,VLOOKUP($C20,'Valeurs Règlement Campagne'!$A$4:$AB$7,20,FALSE),VLOOKUP($C20,'Valeurs Règlement Campagne'!$A$4:$AB$7,8,FALSE)))</f>
        <v xml:space="preserve"> </v>
      </c>
      <c r="Q20" s="43" t="str">
        <f>IF($E20=0," ",IF($E20=$D$31,VLOOKUP($C20,'Valeurs Règlement Campagne'!$A$4:$AB$7,22,FALSE),VLOOKUP($C20,'Valeurs Règlement Campagne'!$A$4:$AB$7,9,FALSE)))</f>
        <v xml:space="preserve"> </v>
      </c>
      <c r="R20" s="47" t="str">
        <f>IF($E20=0," ",IF($E20=$D$31,VLOOKUP($C20,'Valeurs Règlement Campagne'!$A$4:$AB$7,25,FALSE),VLOOKUP($C20,'Valeurs Règlement Campagne'!$A$4:$AB$7,11,FALSE)))</f>
        <v xml:space="preserve"> </v>
      </c>
      <c r="S20" s="41" t="str">
        <f>IF($E20=0," ",IF($E20=$D$31,VLOOKUP($C20,'Valeurs Règlement Campagne'!$A$4:$AB$7,26,FALSE),VLOOKUP($C20,'Valeurs Règlement Campagne'!$A$4:$AB$7,12,FALSE)))</f>
        <v xml:space="preserve"> </v>
      </c>
      <c r="T20" s="42" t="str">
        <f>IF($E20=0," ",IF($E20=$D$31,VLOOKUP($C20,'Valeurs Règlement Campagne'!$A$4:$AB$7,28,FALSE),VLOOKUP($C20,'Valeurs Règlement Campagne'!$A$4:$AB$7,13,FALSE)))</f>
        <v xml:space="preserve"> </v>
      </c>
      <c r="U20" s="48" t="str" cm="1">
        <f t="array" ref="U20">IFERROR(IF(OR(C20="",C20=" ")," ",IF(NOT(ISNUMBER(F20))," ",IF(E20="Inconnues",AND(F20&gt;=L20,F20&lt;=M20),IF(E20="Connues",IF('Valeurs Règlement Campagne'!$L$14="OUI",IF(IF(ABS(F20-VLOOKUP(C20,'Valeurs Règlement Campagne'!$A$4:$AB$7,14,FALSE))&lt;=2,VLOOKUP(C20,'Valeurs Règlement Campagne'!$A$4:$AB$7,14,FALSE),IF(ABS(F20-VLOOKUP(C20,'Valeurs Règlement Campagne'!$A$4:$AB$7,15,FALSE))&lt;=2,VLOOKUP(C20,'Valeurs Règlement Campagne'!$A$4:$AB$7,15,FALSE),IF(ABS(F20-VLOOKUP(C20,'Valeurs Règlement Campagne'!$A$4:$AB$7,16,FALSE))&lt;=2,VLOOKUP(C20,'Valeurs Règlement Campagne'!$A$4:$AB$7,16,FALSE),"")))="",FALSE,IF(COUNTIFS($C$6:C20,C20,$E$6:E20,"Connues",$F$6:F20,"&gt;="&amp;(IF(ABS(F20-VLOOKUP(C20,'Valeurs Règlement Campagne'!$A$4:$AB$7,14,FALSE))&lt;=2,VLOOKUP(C20,'Valeurs Règlement Campagne'!$A$4:$AB$7,14,FALSE),IF(ABS(F20-VLOOKUP(C20,'Valeurs Règlement Campagne'!$A$4:$AB$7,15,FALSE))&lt;=2,VLOOKUP(C20,'Valeurs Règlement Campagne'!$A$4:$AB$7,15,FALSE),IF(ABS(F20-VLOOKUP(C20,'Valeurs Règlement Campagne'!$A$4:$AB$7,16,FALSE))&lt;=2,VLOOKUP(C20,'Valeurs Règlement Campagne'!$A$4:$AB$7,16,FALSE),"")))-2),$F$6:F20,"&lt;="&amp;(IF(ABS(F20-VLOOKUP(C20,'Valeurs Règlement Campagne'!$A$4:$AB$7,14,FALSE))&lt;=2,VLOOKUP(C20,'Valeurs Règlement Campagne'!$A$4:$AB$7,14,FALSE),IF(ABS(F20-VLOOKUP(C20,'Valeurs Règlement Campagne'!$A$4:$AB$7,15,FALSE))&lt;=2,VLOOKUP(C20,'Valeurs Règlement Campagne'!$A$4:$AB$7,15,FALSE),IF(ABS(F20-VLOOKUP(C20,'Valeurs Règlement Campagne'!$A$4:$AB$7,16,FALSE))&lt;=2,VLOOKUP(C20,'Valeurs Règlement Campagne'!$A$4:$AB$7,16,FALSE),"")))+2))&gt;(IF(VLOOKUP(C20,'Valeurs Règlement Campagne'!$A$4:$AB$7,14,FALSE)=IF(ABS(F20-VLOOKUP(C20,'Valeurs Règlement Campagne'!$A$4:$AB$7,14,FALSE))&lt;=2,VLOOKUP(C20,'Valeurs Règlement Campagne'!$A$4:$AB$7,14,FALSE),IF(ABS(F20-VLOOKUP(C20,'Valeurs Règlement Campagne'!$A$4:$AB$7,15,FALSE))&lt;=2,VLOOKUP(C20,'Valeurs Règlement Campagne'!$A$4:$AB$7,15,FALSE),IF(ABS(F20-VLOOKUP(C20,'Valeurs Règlement Campagne'!$A$4:$AB$7,16,FALSE))&lt;=2,VLOOKUP(C20,'Valeurs Règlement Campagne'!$A$4:$AB$7,16,FALSE),""))),1,0)+IF(VLOOKUP(C20,'Valeurs Règlement Campagne'!$A$4:$AB$7,15,FALSE)=IF(ABS(F20-VLOOKUP(C20,'Valeurs Règlement Campagne'!$A$4:$AB$7,14,FALSE))&lt;=2,VLOOKUP(C20,'Valeurs Règlement Campagne'!$A$4:$AB$7,14,FALSE),IF(ABS(F20-VLOOKUP(C20,'Valeurs Règlement Campagne'!$A$4:$AB$7,15,FALSE))&lt;=2,VLOOKUP(C20,'Valeurs Règlement Campagne'!$A$4:$AB$7,15,FALSE),IF(ABS(F20-VLOOKUP(C20,'Valeurs Règlement Campagne'!$A$4:$AB$7,16,FALSE))&lt;=2,VLOOKUP(C20,'Valeurs Règlement Campagne'!$A$4:$AB$7,16,FALSE),""))),1,0)+IF(VLOOKUP(C20,'Valeurs Règlement Campagne'!$A$4:$AB$7,16,FALSE)=IF(ABS(F20-VLOOKUP(C20,'Valeurs Règlement Campagne'!$A$4:$AB$7,14,FALSE))&lt;=2,VLOOKUP(C20,'Valeurs Règlement Campagne'!$A$4:$AB$7,14,FALSE),IF(ABS(F20-VLOOKUP(C20,'Valeurs Règlement Campagne'!$A$4:$AB$7,15,FALSE))&lt;=2,VLOOKUP(C20,'Valeurs Règlement Campagne'!$A$4:$AB$7,15,FALSE),IF(ABS(F20-VLOOKUP(C20,'Valeurs Règlement Campagne'!$A$4:$AB$7,16,FALSE))&lt;=2,VLOOKUP(C20,'Valeurs Règlement Campagne'!$A$4:$AB$7,16,FALSE),""))),1,0)),"Doublon",TRUE)),IF(IF(F20=VLOOKUP(C20,'Valeurs Règlement Campagne'!$A$4:$AB$7,14,FALSE),VLOOKUP(C20,'Valeurs Règlement Campagne'!$A$4:$AB$7,14,FALSE),IF(F20=VLOOKUP(C20,'Valeurs Règlement Campagne'!$A$4:$AB$7,15,FALSE),VLOOKUP(C20,'Valeurs Règlement Campagne'!$A$4:$AB$7,15,FALSE),IF(F20=VLOOKUP(C20,'Valeurs Règlement Campagne'!$A$4:$AB$7,16,FALSE),VLOOKUP(C20,'Valeurs Règlement Campagne'!$A$4:$AB$7,16,FALSE),"")))="",FALSE,IF(COUNTIFS($C$6:C20,C20,$E$6:E20,"Connues",$F$6:F20,IF(F20=VLOOKUP(C20,'Valeurs Règlement Campagne'!$A$4:$AB$7,14,FALSE),VLOOKUP(C20,'Valeurs Règlement Campagne'!$A$4:$AB$7,14,FALSE),IF(F20=VLOOKUP(C20,'Valeurs Règlement Campagne'!$A$4:$AB$7,15,FALSE),VLOOKUP(C20,'Valeurs Règlement Campagne'!$A$4:$AB$7,15,FALSE),IF(F20=VLOOKUP(C20,'Valeurs Règlement Campagne'!$A$4:$AB$7,16,FALSE),VLOOKUP(C20,'Valeurs Règlement Campagne'!$A$4:$AB$7,16,FALSE),""))))&gt;(IF(VLOOKUP(C20,'Valeurs Règlement Campagne'!$A$4:$AB$7,14,FALSE)=IF(F20=VLOOKUP(C20,'Valeurs Règlement Campagne'!$A$4:$AB$7,14,FALSE),VLOOKUP(C20,'Valeurs Règlement Campagne'!$A$4:$AB$7,14,FALSE),IF(F20=VLOOKUP(C20,'Valeurs Règlement Campagne'!$A$4:$AB$7,15,FALSE),VLOOKUP(C20,'Valeurs Règlement Campagne'!$A$4:$AB$7,15,FALSE),IF(F20=VLOOKUP(C20,'Valeurs Règlement Campagne'!$A$4:$AB$7,16,FALSE),VLOOKUP(C20,'Valeurs Règlement Campagne'!$A$4:$AB$7,16,FALSE),""))),1,0)+IF(VLOOKUP(C20,'Valeurs Règlement Campagne'!$A$4:$AB$7,15,FALSE)=IF(F20=VLOOKUP(C20,'Valeurs Règlement Campagne'!$A$4:$AB$7,14,FALSE),VLOOKUP(C20,'Valeurs Règlement Campagne'!$A$4:$AB$7,14,FALSE),IF(F20=VLOOKUP(C20,'Valeurs Règlement Campagne'!$A$4:$AB$7,15,FALSE),VLOOKUP(C20,'Valeurs Règlement Campagne'!$A$4:$AB$7,15,FALSE),IF(F20=VLOOKUP(C20,'Valeurs Règlement Campagne'!$A$4:$AB$7,16,FALSE),VLOOKUP(C20,'Valeurs Règlement Campagne'!$A$4:$AB$7,16,FALSE),""))),1,0)+IF(VLOOKUP(C20,'Valeurs Règlement Campagne'!$A$4:$AB$7,16,FALSE)=IF(F20=VLOOKUP(C20,'Valeurs Règlement Campagne'!$A$4:$AB$7,14,FALSE),VLOOKUP(C20,'Valeurs Règlement Campagne'!$A$4:$AB$7,14,FALSE),IF(F20=VLOOKUP(C20,'Valeurs Règlement Campagne'!$A$4:$AB$7,15,FALSE),VLOOKUP(C20,'Valeurs Règlement Campagne'!$A$4:$AB$7,15,FALSE),IF(F20=VLOOKUP(C20,'Valeurs Règlement Campagne'!$A$4:$AB$7,16,FALSE),VLOOKUP(C20,'Valeurs Règlement Campagne'!$A$4:$AB$7,16,FALSE),""))),1,0)),"Doublon",TRUE)))," "))))," ")</f>
        <v xml:space="preserve"> </v>
      </c>
      <c r="V20" s="49" t="str" cm="1">
        <f t="array" ref="V20">IFERROR(IF(OR(C20="",C20=" ")," ",IF(NOT(ISNUMBER(G20))," ",IF(E20="Inconnues",AND(G20&gt;=N20,G20&lt;=O20),IF(E20="Connues",IF('Valeurs Règlement Campagne'!$L$14="OUI",IF(IF(ABS(G20-VLOOKUP(C20,'Valeurs Règlement Campagne'!$A$4:$AB$7,17,FALSE))&lt;=2,VLOOKUP(C20,'Valeurs Règlement Campagne'!$A$4:$AB$7,17,FALSE),IF(ABS(G20-VLOOKUP(C20,'Valeurs Règlement Campagne'!$A$4:$AB$7,18,FALSE))&lt;=2,VLOOKUP(C20,'Valeurs Règlement Campagne'!$A$4:$AB$7,18,FALSE),IF(ABS(G20-VLOOKUP(C20,'Valeurs Règlement Campagne'!$A$4:$AB$7,19,FALSE))&lt;=2,VLOOKUP(C20,'Valeurs Règlement Campagne'!$A$4:$AB$7,19,FALSE),"")))="",FALSE,IF(COUNTIFS($C$6:C20,C20,$E$6:E20,"Connues",$G$6:G20,"&gt;="&amp;(IF(ABS(G20-VLOOKUP(C20,'Valeurs Règlement Campagne'!$A$4:$AB$7,17,FALSE))&lt;=2,VLOOKUP(C20,'Valeurs Règlement Campagne'!$A$4:$AB$7,17,FALSE),IF(ABS(G20-VLOOKUP(C20,'Valeurs Règlement Campagne'!$A$4:$AB$7,18,FALSE))&lt;=2,VLOOKUP(C20,'Valeurs Règlement Campagne'!$A$4:$AB$7,18,FALSE),IF(ABS(G20-VLOOKUP(C20,'Valeurs Règlement Campagne'!$A$4:$AB$7,19,FALSE))&lt;=2,VLOOKUP(C20,'Valeurs Règlement Campagne'!$A$4:$AB$7,19,FALSE),"")))-2),$G$6:G20,"&lt;="&amp;(IF(ABS(G20-VLOOKUP(C20,'Valeurs Règlement Campagne'!$A$4:$AB$7,17,FALSE))&lt;=2,VLOOKUP(C20,'Valeurs Règlement Campagne'!$A$4:$AB$7,17,FALSE),IF(ABS(G20-VLOOKUP(C20,'Valeurs Règlement Campagne'!$A$4:$AB$7,18,FALSE))&lt;=2,VLOOKUP(C20,'Valeurs Règlement Campagne'!$A$4:$AB$7,18,FALSE),IF(ABS(G20-VLOOKUP(C20,'Valeurs Règlement Campagne'!$A$4:$AB$7,19,FALSE))&lt;=2,VLOOKUP(C20,'Valeurs Règlement Campagne'!$A$4:$AB$7,19,FALSE),"")))+2))&gt;(IF(VLOOKUP(C20,'Valeurs Règlement Campagne'!$A$4:$AB$7,17,FALSE)=IF(ABS(G20-VLOOKUP(C20,'Valeurs Règlement Campagne'!$A$4:$AB$7,17,FALSE))&lt;=2,VLOOKUP(C20,'Valeurs Règlement Campagne'!$A$4:$AB$7,17,FALSE),IF(ABS(G20-VLOOKUP(C20,'Valeurs Règlement Campagne'!$A$4:$AB$7,18,FALSE))&lt;=2,VLOOKUP(C20,'Valeurs Règlement Campagne'!$A$4:$AB$7,18,FALSE),IF(ABS(G20-VLOOKUP(C20,'Valeurs Règlement Campagne'!$A$4:$AB$7,19,FALSE))&lt;=2,VLOOKUP(C20,'Valeurs Règlement Campagne'!$A$4:$AB$7,19,FALSE),""))),1,0)+IF(VLOOKUP(C20,'Valeurs Règlement Campagne'!$A$4:$AB$7,18,FALSE)=IF(ABS(G20-VLOOKUP(C20,'Valeurs Règlement Campagne'!$A$4:$AB$7,17,FALSE))&lt;=2,VLOOKUP(C20,'Valeurs Règlement Campagne'!$A$4:$AB$7,17,FALSE),IF(ABS(G20-VLOOKUP(C20,'Valeurs Règlement Campagne'!$A$4:$AB$7,18,FALSE))&lt;=2,VLOOKUP(C20,'Valeurs Règlement Campagne'!$A$4:$AB$7,18,FALSE),IF(ABS(G20-VLOOKUP(C20,'Valeurs Règlement Campagne'!$A$4:$AB$7,19,FALSE))&lt;=2,VLOOKUP(C20,'Valeurs Règlement Campagne'!$A$4:$AB$7,19,FALSE),""))),1,0)+IF(VLOOKUP(C20,'Valeurs Règlement Campagne'!$A$4:$AB$7,19,FALSE)=IF(ABS(G20-VLOOKUP(C20,'Valeurs Règlement Campagne'!$A$4:$AB$7,17,FALSE))&lt;=2,VLOOKUP(C20,'Valeurs Règlement Campagne'!$A$4:$AB$7,17,FALSE),IF(ABS(G20-VLOOKUP(C20,'Valeurs Règlement Campagne'!$A$4:$AB$7,18,FALSE))&lt;=2,VLOOKUP(C20,'Valeurs Règlement Campagne'!$A$4:$AB$7,18,FALSE),IF(ABS(G20-VLOOKUP(C20,'Valeurs Règlement Campagne'!$A$4:$AB$7,19,FALSE))&lt;=2,VLOOKUP(C20,'Valeurs Règlement Campagne'!$A$4:$AB$7,19,FALSE),""))),1,0)),"Doublon",TRUE)),IF(IF(G20=VLOOKUP(C20,'Valeurs Règlement Campagne'!$A$4:$AB$7,17,FALSE),VLOOKUP(C20,'Valeurs Règlement Campagne'!$A$4:$AB$7,17,FALSE),IF(G20=VLOOKUP(C20,'Valeurs Règlement Campagne'!$A$4:$AB$7,18,FALSE),VLOOKUP(C20,'Valeurs Règlement Campagne'!$A$4:$AB$7,18,FALSE),IF(G20=VLOOKUP(C20,'Valeurs Règlement Campagne'!$A$4:$AB$7,19,FALSE),VLOOKUP(C20,'Valeurs Règlement Campagne'!$A$4:$AB$7,19,FALSE),"")))="",FALSE,IF(COUNTIFS($C$6:C20,C20,$E$6:E20,"Connues",$G$6:G20,IF(G20=VLOOKUP(C20,'Valeurs Règlement Campagne'!$A$4:$AB$7,17,FALSE),VLOOKUP(C20,'Valeurs Règlement Campagne'!$A$4:$AB$7,17,FALSE),IF(G20=VLOOKUP(C20,'Valeurs Règlement Campagne'!$A$4:$AB$7,18,FALSE),VLOOKUP(C20,'Valeurs Règlement Campagne'!$A$4:$AB$7,18,FALSE),IF(G20=VLOOKUP(C20,'Valeurs Règlement Campagne'!$A$4:$AB$7,19,FALSE),VLOOKUP(C20,'Valeurs Règlement Campagne'!$A$4:$AB$7,19,FALSE),""))))&gt;(IF(VLOOKUP(C20,'Valeurs Règlement Campagne'!$A$4:$AB$7,17,FALSE)=IF(G20=VLOOKUP(C20,'Valeurs Règlement Campagne'!$A$4:$AB$7,17,FALSE),VLOOKUP(C20,'Valeurs Règlement Campagne'!$A$4:$AB$7,17,FALSE),IF(G20=VLOOKUP(C20,'Valeurs Règlement Campagne'!$A$4:$AB$7,18,FALSE),VLOOKUP(C20,'Valeurs Règlement Campagne'!$A$4:$AB$7,18,FALSE),IF(G20=VLOOKUP(C20,'Valeurs Règlement Campagne'!$A$4:$AB$7,19,FALSE),VLOOKUP(C20,'Valeurs Règlement Campagne'!$A$4:$AB$7,19,FALSE),""))),1,0)+IF(VLOOKUP(C20,'Valeurs Règlement Campagne'!$A$4:$AB$7,18,FALSE)=IF(G20=VLOOKUP(C20,'Valeurs Règlement Campagne'!$A$4:$AB$7,17,FALSE),VLOOKUP(C20,'Valeurs Règlement Campagne'!$A$4:$AB$7,17,FALSE),IF(G20=VLOOKUP(C20,'Valeurs Règlement Campagne'!$A$4:$AB$7,18,FALSE),VLOOKUP(C20,'Valeurs Règlement Campagne'!$A$4:$AB$7,18,FALSE),IF(G20=VLOOKUP(C20,'Valeurs Règlement Campagne'!$A$4:$AB$7,19,FALSE),VLOOKUP(C20,'Valeurs Règlement Campagne'!$A$4:$AB$7,19,FALSE),""))),1,0)+IF(VLOOKUP(C20,'Valeurs Règlement Campagne'!$A$4:$AB$7,19,FALSE)=IF(G20=VLOOKUP(C20,'Valeurs Règlement Campagne'!$A$4:$AB$7,17,FALSE),VLOOKUP(C20,'Valeurs Règlement Campagne'!$A$4:$AB$7,17,FALSE),IF(G20=VLOOKUP(C20,'Valeurs Règlement Campagne'!$A$4:$AB$7,18,FALSE),VLOOKUP(C20,'Valeurs Règlement Campagne'!$A$4:$AB$7,18,FALSE),IF(G20=VLOOKUP(C20,'Valeurs Règlement Campagne'!$A$4:$AB$7,19,FALSE),VLOOKUP(C20,'Valeurs Règlement Campagne'!$A$4:$AB$7,19,FALSE),""))),1,0)),"Doublon",TRUE)))," "))))," ")</f>
        <v xml:space="preserve"> </v>
      </c>
      <c r="W20" s="49" t="str" cm="1">
        <f t="array" ref="W20">IFERROR(IF(OR(C20="",C20=" ")," ",IF(NOT(ISNUMBER(H20))," ",IF(E20="Inconnues",AND(H20&gt;=P20,H20&lt;=Q20),IF(E20="Connues",IF('Valeurs Règlement Campagne'!$L$14="OUI",IF(IF(ABS(H20-VLOOKUP(C20,'Valeurs Règlement Campagne'!$A$4:$AB$7,20,FALSE))&lt;=2,VLOOKUP(C20,'Valeurs Règlement Campagne'!$A$4:$AB$7,20,FALSE),IF(ABS(H20-VLOOKUP(C20,'Valeurs Règlement Campagne'!$A$4:$AB$7,21,FALSE))&lt;=2,VLOOKUP(C20,'Valeurs Règlement Campagne'!$A$4:$AB$7,21,FALSE),IF(ABS(H20-VLOOKUP(C20,'Valeurs Règlement Campagne'!$A$4:$AB$7,22,FALSE))&lt;=2,VLOOKUP(C20,'Valeurs Règlement Campagne'!$A$4:$AB$7,22,FALSE),"")))="",FALSE,IF(COUNTIFS($C$6:C20,C20,$E$6:E20,"Connues",$H$6:H20,"&gt;="&amp;(IF(ABS(H20-VLOOKUP(C20,'Valeurs Règlement Campagne'!$A$4:$AB$7,20,FALSE))&lt;=2,VLOOKUP(C20,'Valeurs Règlement Campagne'!$A$4:$AB$7,20,FALSE),IF(ABS(H20-VLOOKUP(C20,'Valeurs Règlement Campagne'!$A$4:$AB$7,21,FALSE))&lt;=2,VLOOKUP(C20,'Valeurs Règlement Campagne'!$A$4:$AB$7,21,FALSE),IF(ABS(H20-VLOOKUP(C20,'Valeurs Règlement Campagne'!$A$4:$AB$7,22,FALSE))&lt;=2,VLOOKUP(C20,'Valeurs Règlement Campagne'!$A$4:$AB$7,22,FALSE),"")))-2),$H$6:H20,"&lt;="&amp;(IF(ABS(H20-VLOOKUP(C20,'Valeurs Règlement Campagne'!$A$4:$AB$7,20,FALSE))&lt;=2,VLOOKUP(C20,'Valeurs Règlement Campagne'!$A$4:$AB$7,20,FALSE),IF(ABS(H20-VLOOKUP(C20,'Valeurs Règlement Campagne'!$A$4:$AB$7,21,FALSE))&lt;=2,VLOOKUP(C20,'Valeurs Règlement Campagne'!$A$4:$AB$7,21,FALSE),IF(ABS(H20-VLOOKUP(C20,'Valeurs Règlement Campagne'!$A$4:$AB$7,22,FALSE))&lt;=2,VLOOKUP(C20,'Valeurs Règlement Campagne'!$A$4:$AB$7,22,FALSE),"")))+2))&gt;(IF(VLOOKUP(C20,'Valeurs Règlement Campagne'!$A$4:$AB$7,20,FALSE)=IF(ABS(H20-VLOOKUP(C20,'Valeurs Règlement Campagne'!$A$4:$AB$7,20,FALSE))&lt;=2,VLOOKUP(C20,'Valeurs Règlement Campagne'!$A$4:$AB$7,20,FALSE),IF(ABS(H20-VLOOKUP(C20,'Valeurs Règlement Campagne'!$A$4:$AB$7,21,FALSE))&lt;=2,VLOOKUP(C20,'Valeurs Règlement Campagne'!$A$4:$AB$7,21,FALSE),IF(ABS(H20-VLOOKUP(C20,'Valeurs Règlement Campagne'!$A$4:$AB$7,22,FALSE))&lt;=2,VLOOKUP(C20,'Valeurs Règlement Campagne'!$A$4:$AB$7,22,FALSE),""))),1,0)+IF(VLOOKUP(C20,'Valeurs Règlement Campagne'!$A$4:$AB$7,21,FALSE)=IF(ABS(H20-VLOOKUP(C20,'Valeurs Règlement Campagne'!$A$4:$AB$7,20,FALSE))&lt;=2,VLOOKUP(C20,'Valeurs Règlement Campagne'!$A$4:$AB$7,20,FALSE),IF(ABS(H20-VLOOKUP(C20,'Valeurs Règlement Campagne'!$A$4:$AB$7,21,FALSE))&lt;=2,VLOOKUP(C20,'Valeurs Règlement Campagne'!$A$4:$AB$7,21,FALSE),IF(ABS(H20-VLOOKUP(C20,'Valeurs Règlement Campagne'!$A$4:$AB$7,22,FALSE))&lt;=2,VLOOKUP(C20,'Valeurs Règlement Campagne'!$A$4:$AB$7,22,FALSE),""))),1,0)+IF(VLOOKUP(C20,'Valeurs Règlement Campagne'!$A$4:$AB$7,22,FALSE)=IF(ABS(H20-VLOOKUP(C20,'Valeurs Règlement Campagne'!$A$4:$AB$7,20,FALSE))&lt;=2,VLOOKUP(C20,'Valeurs Règlement Campagne'!$A$4:$AB$7,20,FALSE),IF(ABS(H20-VLOOKUP(C20,'Valeurs Règlement Campagne'!$A$4:$AB$7,21,FALSE))&lt;=2,VLOOKUP(C20,'Valeurs Règlement Campagne'!$A$4:$AB$7,21,FALSE),IF(ABS(H20-VLOOKUP(C20,'Valeurs Règlement Campagne'!$A$4:$AB$7,22,FALSE))&lt;=2,VLOOKUP(C20,'Valeurs Règlement Campagne'!$A$4:$AB$7,22,FALSE),""))),1,0)),"Doublon",TRUE)),IF(IF(H20=VLOOKUP(C20,'Valeurs Règlement Campagne'!$A$4:$AB$7,20,FALSE),VLOOKUP(C20,'Valeurs Règlement Campagne'!$A$4:$AB$7,20,FALSE),IF(H20=VLOOKUP(C20,'Valeurs Règlement Campagne'!$A$4:$AB$7,21,FALSE),VLOOKUP(C20,'Valeurs Règlement Campagne'!$A$4:$AB$7,21,FALSE),IF(H20=VLOOKUP(C20,'Valeurs Règlement Campagne'!$A$4:$AB$7,22,FALSE),VLOOKUP(C20,'Valeurs Règlement Campagne'!$A$4:$AB$7,22,FALSE),"")))="",FALSE,IF(COUNTIFS($C$6:C20,C20,$E$6:E20,"Connues",$H$6:H20,IF(H20=VLOOKUP(C20,'Valeurs Règlement Campagne'!$A$4:$AB$7,20,FALSE),VLOOKUP(C20,'Valeurs Règlement Campagne'!$A$4:$AB$7,20,FALSE),IF(H20=VLOOKUP(C20,'Valeurs Règlement Campagne'!$A$4:$AB$7,21,FALSE),VLOOKUP(C20,'Valeurs Règlement Campagne'!$A$4:$AB$7,21,FALSE),IF(H20=VLOOKUP(C20,'Valeurs Règlement Campagne'!$A$4:$AB$7,22,FALSE),VLOOKUP(C20,'Valeurs Règlement Campagne'!$A$4:$AB$7,22,FALSE),""))))&gt;(IF(VLOOKUP(C20,'Valeurs Règlement Campagne'!$A$4:$AB$7,20,FALSE)=IF(H20=VLOOKUP(C20,'Valeurs Règlement Campagne'!$A$4:$AB$7,20,FALSE),VLOOKUP(C20,'Valeurs Règlement Campagne'!$A$4:$AB$7,20,FALSE),IF(H20=VLOOKUP(C20,'Valeurs Règlement Campagne'!$A$4:$AB$7,21,FALSE),VLOOKUP(C20,'Valeurs Règlement Campagne'!$A$4:$AB$7,21,FALSE),IF(H20=VLOOKUP(C20,'Valeurs Règlement Campagne'!$A$4:$AB$7,22,FALSE),VLOOKUP(C20,'Valeurs Règlement Campagne'!$A$4:$AB$7,22,FALSE),""))),1,0)+IF(VLOOKUP(C20,'Valeurs Règlement Campagne'!$A$4:$AB$7,21,FALSE)=IF(H20=VLOOKUP(C20,'Valeurs Règlement Campagne'!$A$4:$AB$7,20,FALSE),VLOOKUP(C20,'Valeurs Règlement Campagne'!$A$4:$AB$7,20,FALSE),IF(H20=VLOOKUP(C20,'Valeurs Règlement Campagne'!$A$4:$AB$7,21,FALSE),VLOOKUP(C20,'Valeurs Règlement Campagne'!$A$4:$AB$7,21,FALSE),IF(H20=VLOOKUP(C20,'Valeurs Règlement Campagne'!$A$4:$AB$7,22,FALSE),VLOOKUP(C20,'Valeurs Règlement Campagne'!$A$4:$AB$7,22,FALSE),""))),1,0)+IF(VLOOKUP(C20,'Valeurs Règlement Campagne'!$A$4:$AB$7,22,FALSE)=IF(H20=VLOOKUP(C20,'Valeurs Règlement Campagne'!$A$4:$AB$7,20,FALSE),VLOOKUP(C20,'Valeurs Règlement Campagne'!$A$4:$AB$7,20,FALSE),IF(H20=VLOOKUP(C20,'Valeurs Règlement Campagne'!$A$4:$AB$7,21,FALSE),VLOOKUP(C20,'Valeurs Règlement Campagne'!$A$4:$AB$7,21,FALSE),IF(H20=VLOOKUP(C20,'Valeurs Règlement Campagne'!$A$4:$AB$7,22,FALSE),VLOOKUP(C20,'Valeurs Règlement Campagne'!$A$4:$AB$7,22,FALSE),""))),1,0)),"Doublon",TRUE)))," "))))," ")</f>
        <v xml:space="preserve"> </v>
      </c>
      <c r="X20" s="49" t="str" cm="1">
        <f t="array" ref="X20">IFERROR(IF(OR(C20="",C20=" ")," ",IF(NOT(ISNUMBER(I20))," ",IF(E20="Inconnues",AND(I20&gt;=P20,I20&lt;=R20),IF(E20="Connues",IF('Valeurs Règlement Campagne'!$L$14="OUI",IF(IF(ABS(I20-VLOOKUP(C20,'Valeurs Règlement Campagne'!$A$4:$AB$7,23,FALSE))&lt;=2,VLOOKUP(C20,'Valeurs Règlement Campagne'!$A$4:$AB$7,23,FALSE),IF(ABS(I20-VLOOKUP(C20,'Valeurs Règlement Campagne'!$A$4:$AB$7,24,FALSE))&lt;=2,VLOOKUP(C20,'Valeurs Règlement Campagne'!$A$4:$AB$7,24,FALSE),IF(ABS(I20-VLOOKUP(C20,'Valeurs Règlement Campagne'!$A$4:$AB$7,25,FALSE))&lt;=2,VLOOKUP(C20,'Valeurs Règlement Campagne'!$A$4:$AB$7,25,FALSE),"")))="",FALSE,IF(COUNTIFS($C$6:C20,C20,$E$6:E20,"Connues",$I$6:I20,"&gt;="&amp;(IF(ABS(I20-VLOOKUP(C20,'Valeurs Règlement Campagne'!$A$4:$AB$7,23,FALSE))&lt;=2,VLOOKUP(C20,'Valeurs Règlement Campagne'!$A$4:$AB$7,23,FALSE),IF(ABS(I20-VLOOKUP(C20,'Valeurs Règlement Campagne'!$A$4:$AB$7,24,FALSE))&lt;=2,VLOOKUP(C20,'Valeurs Règlement Campagne'!$A$4:$AB$7,24,FALSE),IF(ABS(I20-VLOOKUP(C20,'Valeurs Règlement Campagne'!$A$4:$AB$7,25,FALSE))&lt;=2,VLOOKUP(C20,'Valeurs Règlement Campagne'!$A$4:$AB$7,25,FALSE),"")))-2),$I$6:I20,"&lt;="&amp;(IF(ABS(I20-VLOOKUP(C20,'Valeurs Règlement Campagne'!$A$4:$AB$7,23,FALSE))&lt;=2,VLOOKUP(C20,'Valeurs Règlement Campagne'!$A$4:$AB$7,23,FALSE),IF(ABS(I20-VLOOKUP(C20,'Valeurs Règlement Campagne'!$A$4:$AB$7,24,FALSE))&lt;=2,VLOOKUP(C20,'Valeurs Règlement Campagne'!$A$4:$AB$7,24,FALSE),IF(ABS(I20-VLOOKUP(C20,'Valeurs Règlement Campagne'!$A$4:$AB$7,25,FALSE))&lt;=2,VLOOKUP(C20,'Valeurs Règlement Campagne'!$A$4:$AB$7,25,FALSE),"")))+2))&gt;(IF(VLOOKUP(C20,'Valeurs Règlement Campagne'!$A$4:$AB$7,23,FALSE)=IF(ABS(I20-VLOOKUP(C20,'Valeurs Règlement Campagne'!$A$4:$AB$7,23,FALSE))&lt;=2,VLOOKUP(C20,'Valeurs Règlement Campagne'!$A$4:$AB$7,23,FALSE),IF(ABS(I20-VLOOKUP(C20,'Valeurs Règlement Campagne'!$A$4:$AB$7,24,FALSE))&lt;=2,VLOOKUP(C20,'Valeurs Règlement Campagne'!$A$4:$AB$7,24,FALSE),IF(ABS(I20-VLOOKUP(C20,'Valeurs Règlement Campagne'!$A$4:$AB$7,25,FALSE))&lt;=2,VLOOKUP(C20,'Valeurs Règlement Campagne'!$A$4:$AB$7,25,FALSE),""))),1,0)+IF(VLOOKUP(C20,'Valeurs Règlement Campagne'!$A$4:$AB$7,24,FALSE)=IF(ABS(I20-VLOOKUP(C20,'Valeurs Règlement Campagne'!$A$4:$AB$7,23,FALSE))&lt;=2,VLOOKUP(C20,'Valeurs Règlement Campagne'!$A$4:$AB$7,23,FALSE),IF(ABS(I20-VLOOKUP(C20,'Valeurs Règlement Campagne'!$A$4:$AB$7,24,FALSE))&lt;=2,VLOOKUP(C20,'Valeurs Règlement Campagne'!$A$4:$AB$7,24,FALSE),IF(ABS(I20-VLOOKUP(C20,'Valeurs Règlement Campagne'!$A$4:$AB$7,25,FALSE))&lt;=2,VLOOKUP(C20,'Valeurs Règlement Campagne'!$A$4:$AB$7,25,FALSE),""))),1,0)+IF(VLOOKUP(C20,'Valeurs Règlement Campagne'!$A$4:$AB$7,25,FALSE)=IF(ABS(I20-VLOOKUP(C20,'Valeurs Règlement Campagne'!$A$4:$AB$7,23,FALSE))&lt;=2,VLOOKUP(C20,'Valeurs Règlement Campagne'!$A$4:$AB$7,23,FALSE),IF(ABS(I20-VLOOKUP(C20,'Valeurs Règlement Campagne'!$A$4:$AB$7,24,FALSE))&lt;=2,VLOOKUP(C20,'Valeurs Règlement Campagne'!$A$4:$AB$7,24,FALSE),IF(ABS(I20-VLOOKUP(C20,'Valeurs Règlement Campagne'!$A$4:$AB$7,25,FALSE))&lt;=2,VLOOKUP(C20,'Valeurs Règlement Campagne'!$A$4:$AB$7,25,FALSE),""))),1,0)),"Doublon",TRUE)),IF(IF(I20=VLOOKUP(C20,'Valeurs Règlement Campagne'!$A$4:$AB$7,23,FALSE),VLOOKUP(C20,'Valeurs Règlement Campagne'!$A$4:$AB$7,23,FALSE),IF(I20=VLOOKUP(C20,'Valeurs Règlement Campagne'!$A$4:$AB$7,24,FALSE),VLOOKUP(C20,'Valeurs Règlement Campagne'!$A$4:$AB$7,24,FALSE),IF(I20=VLOOKUP(C20,'Valeurs Règlement Campagne'!$A$4:$AB$7,25,FALSE),VLOOKUP(C20,'Valeurs Règlement Campagne'!$A$4:$AB$7,25,FALSE),"")))="",FALSE,IF(COUNTIFS($C$6:C20,C20,$E$6:E20,"Connues",$I$6:I20,IF(I20=VLOOKUP(C20,'Valeurs Règlement Campagne'!$A$4:$AB$7,23,FALSE),VLOOKUP(C20,'Valeurs Règlement Campagne'!$A$4:$AB$7,23,FALSE),IF(I20=VLOOKUP(C20,'Valeurs Règlement Campagne'!$A$4:$AB$7,24,FALSE),VLOOKUP(C20,'Valeurs Règlement Campagne'!$A$4:$AB$7,24,FALSE),IF(I20=VLOOKUP(C20,'Valeurs Règlement Campagne'!$A$4:$AB$7,25,FALSE),VLOOKUP(C20,'Valeurs Règlement Campagne'!$A$4:$AB$7,25,FALSE),""))))&gt;(IF(VLOOKUP(C20,'Valeurs Règlement Campagne'!$A$4:$AB$7,23,FALSE)=IF(I20=VLOOKUP(C20,'Valeurs Règlement Campagne'!$A$4:$AB$7,23,FALSE),VLOOKUP(C20,'Valeurs Règlement Campagne'!$A$4:$AB$7,23,FALSE),IF(I20=VLOOKUP(C20,'Valeurs Règlement Campagne'!$A$4:$AB$7,24,FALSE),VLOOKUP(C20,'Valeurs Règlement Campagne'!$A$4:$AB$7,24,FALSE),IF(I20=VLOOKUP(C20,'Valeurs Règlement Campagne'!$A$4:$AB$7,25,FALSE),VLOOKUP(C20,'Valeurs Règlement Campagne'!$A$4:$AB$7,25,FALSE),""))),1,0)+IF(VLOOKUP(C20,'Valeurs Règlement Campagne'!$A$4:$AB$7,24,FALSE)=IF(I20=VLOOKUP(C20,'Valeurs Règlement Campagne'!$A$4:$AB$7,23,FALSE),VLOOKUP(C20,'Valeurs Règlement Campagne'!$A$4:$AB$7,23,FALSE),IF(I20=VLOOKUP(C20,'Valeurs Règlement Campagne'!$A$4:$AB$7,24,FALSE),VLOOKUP(C20,'Valeurs Règlement Campagne'!$A$4:$AB$7,24,FALSE),IF(I20=VLOOKUP(C20,'Valeurs Règlement Campagne'!$A$4:$AB$7,25,FALSE),VLOOKUP(C20,'Valeurs Règlement Campagne'!$A$4:$AB$7,25,FALSE),""))),1,0)+IF(VLOOKUP(C20,'Valeurs Règlement Campagne'!$A$4:$AB$7,25,FALSE)=IF(I20=VLOOKUP(C20,'Valeurs Règlement Campagne'!$A$4:$AB$7,23,FALSE),VLOOKUP(C20,'Valeurs Règlement Campagne'!$A$4:$AB$7,23,FALSE),IF(I20=VLOOKUP(C20,'Valeurs Règlement Campagne'!$A$4:$AB$7,24,FALSE),VLOOKUP(C20,'Valeurs Règlement Campagne'!$A$4:$AB$7,24,FALSE),IF(I20=VLOOKUP(C20,'Valeurs Règlement Campagne'!$A$4:$AB$7,25,FALSE),VLOOKUP(C20,'Valeurs Règlement Campagne'!$A$4:$AB$7,25,FALSE),""))),1,0)),"Doublon",TRUE)))," "))))," ")</f>
        <v xml:space="preserve"> </v>
      </c>
      <c r="Y20" s="142" t="str" cm="1">
        <f t="array" ref="Y20">IFERROR(IF(OR(C20="",C20=" ")," ",IF(NOT(ISNUMBER(J20))," ",IF(E20="Inconnues",AND(J20&gt;=S20,J20&lt;=T20),IF(E20="Connues",IF('Valeurs Règlement Campagne'!$L$14="OUI",IF(IF(ABS(J20-VLOOKUP(C20,'Valeurs Règlement Campagne'!$A$4:$AB$7,26,FALSE))&lt;=2,VLOOKUP(C20,'Valeurs Règlement Campagne'!$A$4:$AB$7,26,FALSE),IF(ABS(J20-VLOOKUP(C20,'Valeurs Règlement Campagne'!$A$4:$AB$7,27,FALSE))&lt;=2,VLOOKUP(C20,'Valeurs Règlement Campagne'!$A$4:$AB$7,27,FALSE),IF(ABS(J20-VLOOKUP(C20,'Valeurs Règlement Campagne'!$A$4:$AB$7,28,FALSE))&lt;=2,VLOOKUP(C20,'Valeurs Règlement Campagne'!$A$4:$AB$7,28,FALSE),"")))="",FALSE,IF(COUNTIFS($C$6:C20,C20,$E$6:E20,"Connues",$J$6:J20,"&gt;="&amp;(IF(ABS(J20-VLOOKUP(C20,'Valeurs Règlement Campagne'!$A$4:$AB$7,26,FALSE))&lt;=2,VLOOKUP(C20,'Valeurs Règlement Campagne'!$A$4:$AB$7,26,FALSE),IF(ABS(J20-VLOOKUP(C20,'Valeurs Règlement Campagne'!$A$4:$AB$7,27,FALSE))&lt;=2,VLOOKUP(C20,'Valeurs Règlement Campagne'!$A$4:$AB$7,27,FALSE),IF(ABS(J20-VLOOKUP(C20,'Valeurs Règlement Campagne'!$A$4:$AB$7,28,FALSE))&lt;=2,VLOOKUP(C20,'Valeurs Règlement Campagne'!$A$4:$AB$7,28,FALSE),"")))-2),$J$6:J20,"&lt;="&amp;(IF(ABS(J20-VLOOKUP(C20,'Valeurs Règlement Campagne'!$A$4:$AB$7,26,FALSE))&lt;=2,VLOOKUP(C20,'Valeurs Règlement Campagne'!$A$4:$AB$7,26,FALSE),IF(ABS(J20-VLOOKUP(C20,'Valeurs Règlement Campagne'!$A$4:$AB$7,27,FALSE))&lt;=2,VLOOKUP(C20,'Valeurs Règlement Campagne'!$A$4:$AB$7,27,FALSE),IF(ABS(J20-VLOOKUP(C20,'Valeurs Règlement Campagne'!$A$4:$AB$7,28,FALSE))&lt;=2,VLOOKUP(C20,'Valeurs Règlement Campagne'!$A$4:$AB$7,28,FALSE),"")))+2))&gt;(IF(VLOOKUP(C20,'Valeurs Règlement Campagne'!$A$4:$AB$7,26,FALSE)=IF(ABS(J20-VLOOKUP(C20,'Valeurs Règlement Campagne'!$A$4:$AB$7,26,FALSE))&lt;=2,VLOOKUP(C20,'Valeurs Règlement Campagne'!$A$4:$AB$7,26,FALSE),IF(ABS(J20-VLOOKUP(C20,'Valeurs Règlement Campagne'!$A$4:$AB$7,27,FALSE))&lt;=2,VLOOKUP(C20,'Valeurs Règlement Campagne'!$A$4:$AB$7,27,FALSE),IF(ABS(J20-VLOOKUP(C20,'Valeurs Règlement Campagne'!$A$4:$AB$7,28,FALSE))&lt;=2,VLOOKUP(C20,'Valeurs Règlement Campagne'!$A$4:$AB$7,28,FALSE),""))),1,0)+IF(VLOOKUP(C20,'Valeurs Règlement Campagne'!$A$4:$AB$7,27,FALSE)=IF(ABS(J20-VLOOKUP(C20,'Valeurs Règlement Campagne'!$A$4:$AB$7,26,FALSE))&lt;=2,VLOOKUP(C20,'Valeurs Règlement Campagne'!$A$4:$AB$7,26,FALSE),IF(ABS(J20-VLOOKUP(C20,'Valeurs Règlement Campagne'!$A$4:$AB$7,27,FALSE))&lt;=2,VLOOKUP(C20,'Valeurs Règlement Campagne'!$A$4:$AB$7,27,FALSE),IF(ABS(J20-VLOOKUP(C20,'Valeurs Règlement Campagne'!$A$4:$AB$7,28,FALSE))&lt;=2,VLOOKUP(C20,'Valeurs Règlement Campagne'!$A$4:$AB$7,28,FALSE),""))),1,0)+IF(VLOOKUP(C20,'Valeurs Règlement Campagne'!$A$4:$AB$7,28,FALSE)=IF(ABS(J20-VLOOKUP(C20,'Valeurs Règlement Campagne'!$A$4:$AB$7,26,FALSE))&lt;=2,VLOOKUP(C20,'Valeurs Règlement Campagne'!$A$4:$AB$7,26,FALSE),IF(ABS(J20-VLOOKUP(C20,'Valeurs Règlement Campagne'!$A$4:$AB$7,27,FALSE))&lt;=2,VLOOKUP(C20,'Valeurs Règlement Campagne'!$A$4:$AB$7,27,FALSE),IF(ABS(J20-VLOOKUP(C20,'Valeurs Règlement Campagne'!$A$4:$AB$7,28,FALSE))&lt;=2,VLOOKUP(C20,'Valeurs Règlement Campagne'!$A$4:$AB$7,28,FALSE),""))),1,0)),"Doublon",TRUE)),IF(IF(J20=VLOOKUP(C20,'Valeurs Règlement Campagne'!$A$4:$AB$7,26,FALSE),VLOOKUP(C20,'Valeurs Règlement Campagne'!$A$4:$AB$7,26,FALSE),IF(J20=VLOOKUP(C20,'Valeurs Règlement Campagne'!$A$4:$AB$7,27,FALSE),VLOOKUP(C20,'Valeurs Règlement Campagne'!$A$4:$AB$7,27,FALSE),IF(J20=VLOOKUP(C20,'Valeurs Règlement Campagne'!$A$4:$AB$7,28,FALSE),VLOOKUP(C20,'Valeurs Règlement Campagne'!$A$4:$AB$7,28,FALSE),"")))="",FALSE,IF(COUNTIFS($C$6:C20,C20,$E$6:E20,"Connues",$J$6:J20,IF(J20=VLOOKUP(C20,'Valeurs Règlement Campagne'!$A$4:$AB$7,26,FALSE),VLOOKUP(C20,'Valeurs Règlement Campagne'!$A$4:$AB$7,26,FALSE),IF(J20=VLOOKUP(C20,'Valeurs Règlement Campagne'!$A$4:$AB$7,27,FALSE),VLOOKUP(C20,'Valeurs Règlement Campagne'!$A$4:$AB$7,27,FALSE),IF(J20=VLOOKUP(C20,'Valeurs Règlement Campagne'!$A$4:$AB$7,28,FALSE),VLOOKUP(C20,'Valeurs Règlement Campagne'!$A$4:$AB$7,28,FALSE),""))))&gt;(IF(VLOOKUP(C20,'Valeurs Règlement Campagne'!$A$4:$AB$7,26,FALSE)=IF(J20=VLOOKUP(C20,'Valeurs Règlement Campagne'!$A$4:$AB$7,26,FALSE),VLOOKUP(C20,'Valeurs Règlement Campagne'!$A$4:$AB$7,26,FALSE),IF(J20=VLOOKUP(C20,'Valeurs Règlement Campagne'!$A$4:$AB$7,27,FALSE),VLOOKUP(C20,'Valeurs Règlement Campagne'!$A$4:$AB$7,27,FALSE),IF(J20=VLOOKUP(C20,'Valeurs Règlement Campagne'!$A$4:$AB$7,28,FALSE),VLOOKUP(C20,'Valeurs Règlement Campagne'!$A$4:$AB$7,28,FALSE),""))),1,0)+IF(VLOOKUP(C20,'Valeurs Règlement Campagne'!$A$4:$AB$7,27,FALSE)=IF(J20=VLOOKUP(C20,'Valeurs Règlement Campagne'!$A$4:$AB$7,26,FALSE),VLOOKUP(C20,'Valeurs Règlement Campagne'!$A$4:$AB$7,26,FALSE),IF(J20=VLOOKUP(C20,'Valeurs Règlement Campagne'!$A$4:$AB$7,27,FALSE),VLOOKUP(C20,'Valeurs Règlement Campagne'!$A$4:$AB$7,27,FALSE),IF(J20=VLOOKUP(C20,'Valeurs Règlement Campagne'!$A$4:$AB$7,28,FALSE),VLOOKUP(C20,'Valeurs Règlement Campagne'!$A$4:$AB$7,28,FALSE),""))),1,0)+IF(VLOOKUP(C20,'Valeurs Règlement Campagne'!$A$4:$AB$7,28,FALSE)=IF(J20=VLOOKUP(C20,'Valeurs Règlement Campagne'!$A$4:$AB$7,26,FALSE),VLOOKUP(C20,'Valeurs Règlement Campagne'!$A$4:$AB$7,26,FALSE),IF(J20=VLOOKUP(C20,'Valeurs Règlement Campagne'!$A$4:$AB$7,27,FALSE),VLOOKUP(C20,'Valeurs Règlement Campagne'!$A$4:$AB$7,27,FALSE),IF(J20=VLOOKUP(C20,'Valeurs Règlement Campagne'!$A$4:$AB$7,28,FALSE),VLOOKUP(C20,'Valeurs Règlement Campagne'!$A$4:$AB$7,28,FALSE),""))),1,0)),"Doublon",TRUE)))," "))))," ")</f>
        <v xml:space="preserve"> </v>
      </c>
      <c r="Z20" s="253" t="str">
        <f t="shared" si="3"/>
        <v xml:space="preserve"> </v>
      </c>
      <c r="AA20" s="254"/>
      <c r="AB20" s="254" t="str">
        <f t="shared" si="0"/>
        <v xml:space="preserve"> </v>
      </c>
      <c r="AC20" s="254"/>
      <c r="AD20" s="254" t="str">
        <f t="shared" si="1"/>
        <v xml:space="preserve"> </v>
      </c>
      <c r="AE20" s="254"/>
      <c r="AF20" s="254" t="str">
        <f t="shared" si="4"/>
        <v xml:space="preserve"> </v>
      </c>
      <c r="AG20" s="299"/>
      <c r="AH20" s="50" t="str">
        <f t="shared" si="2"/>
        <v/>
      </c>
      <c r="AI20" s="39">
        <f>IFERROR(IF(OR(C20="",C20=" ",NOT(ISNUMBER(F20))),0,IF(E20="Inconnues",IF(AND(F20&gt;=L20,F20&lt;=M20),0,1),IF(E20="Connues",IF('Valeurs Règlement Campagne'!$L$14="OUI",IF(IF(ABS(F20-VLOOKUP(C20,'Valeurs Règlement Campagne'!$A$4:$AB$7,14,FALSE))&lt;=2,VLOOKUP(C20,'Valeurs Règlement Campagne'!$A$4:$AB$7,14,FALSE),IF(ABS(F20-VLOOKUP(C20,'Valeurs Règlement Campagne'!$A$4:$AB$7,15,FALSE))&lt;=2,VLOOKUP(C20,'Valeurs Règlement Campagne'!$A$4:$AB$7,15,FALSE),IF(ABS(F20-VLOOKUP(C20,'Valeurs Règlement Campagne'!$A$4:$AB$7,16,FALSE))&lt;=2,VLOOKUP(C20,'Valeurs Règlement Campagne'!$A$4:$AB$7,16,FALSE),"")))="",1,IF(COUNTIFS($C$6:C20,C20,$E$6:E20,"Connues",$F$6:F20,"&gt;="&amp;(IF(ABS(F20-VLOOKUP(C20,'Valeurs Règlement Campagne'!$A$4:$AB$7,14,FALSE))&lt;=2,VLOOKUP(C20,'Valeurs Règlement Campagne'!$A$4:$AB$7,14,FALSE),IF(ABS(F20-VLOOKUP(C20,'Valeurs Règlement Campagne'!$A$4:$AB$7,15,FALSE))&lt;=2,VLOOKUP(C20,'Valeurs Règlement Campagne'!$A$4:$AB$7,15,FALSE),IF(ABS(F20-VLOOKUP(C20,'Valeurs Règlement Campagne'!$A$4:$AB$7,16,FALSE))&lt;=2,VLOOKUP(C20,'Valeurs Règlement Campagne'!$A$4:$AB$7,16,FALSE),"")))-2),$F$6:F20,"&lt;="&amp;(IF(ABS(F20-VLOOKUP(C20,'Valeurs Règlement Campagne'!$A$4:$AB$7,14,FALSE))&lt;=2,VLOOKUP(C20,'Valeurs Règlement Campagne'!$A$4:$AB$7,14,FALSE),IF(ABS(F20-VLOOKUP(C20,'Valeurs Règlement Campagne'!$A$4:$AB$7,15,FALSE))&lt;=2,VLOOKUP(C20,'Valeurs Règlement Campagne'!$A$4:$AB$7,15,FALSE),IF(ABS(F20-VLOOKUP(C20,'Valeurs Règlement Campagne'!$A$4:$AB$7,16,FALSE))&lt;=2,VLOOKUP(C20,'Valeurs Règlement Campagne'!$A$4:$AB$7,16,FALSE),"")))+2))&gt;(IF(VLOOKUP(C20,'Valeurs Règlement Campagne'!$A$4:$AB$7,14,FALSE)=IF(ABS(F20-VLOOKUP(C20,'Valeurs Règlement Campagne'!$A$4:$AB$7,14,FALSE))&lt;=2,VLOOKUP(C20,'Valeurs Règlement Campagne'!$A$4:$AB$7,14,FALSE),IF(ABS(F20-VLOOKUP(C20,'Valeurs Règlement Campagne'!$A$4:$AB$7,15,FALSE))&lt;=2,VLOOKUP(C20,'Valeurs Règlement Campagne'!$A$4:$AB$7,15,FALSE),IF(ABS(F20-VLOOKUP(C20,'Valeurs Règlement Campagne'!$A$4:$AB$7,16,FALSE))&lt;=2,VLOOKUP(C20,'Valeurs Règlement Campagne'!$A$4:$AB$7,16,FALSE),""))),1,0)+IF(VLOOKUP(C20,'Valeurs Règlement Campagne'!$A$4:$AB$7,15,FALSE)=IF(ABS(F20-VLOOKUP(C20,'Valeurs Règlement Campagne'!$A$4:$AB$7,14,FALSE))&lt;=2,VLOOKUP(C20,'Valeurs Règlement Campagne'!$A$4:$AB$7,14,FALSE),IF(ABS(F20-VLOOKUP(C20,'Valeurs Règlement Campagne'!$A$4:$AB$7,15,FALSE))&lt;=2,VLOOKUP(C20,'Valeurs Règlement Campagne'!$A$4:$AB$7,15,FALSE),IF(ABS(F20-VLOOKUP(C20,'Valeurs Règlement Campagne'!$A$4:$AB$7,16,FALSE))&lt;=2,VLOOKUP(C20,'Valeurs Règlement Campagne'!$A$4:$AB$7,16,FALSE),""))),1,0)+IF(VLOOKUP(C20,'Valeurs Règlement Campagne'!$A$4:$AB$7,16,FALSE)=IF(ABS(F20-VLOOKUP(C20,'Valeurs Règlement Campagne'!$A$4:$AB$7,14,FALSE))&lt;=2,VLOOKUP(C20,'Valeurs Règlement Campagne'!$A$4:$AB$7,14,FALSE),IF(ABS(F20-VLOOKUP(C20,'Valeurs Règlement Campagne'!$A$4:$AB$7,15,FALSE))&lt;=2,VLOOKUP(C20,'Valeurs Règlement Campagne'!$A$4:$AB$7,15,FALSE),IF(ABS(F20-VLOOKUP(C20,'Valeurs Règlement Campagne'!$A$4:$AB$7,16,FALSE))&lt;=2,VLOOKUP(C20,'Valeurs Règlement Campagne'!$A$4:$AB$7,16,FALSE),""))),1,0)),1,0)),IF(IF(F20=VLOOKUP(C20,'Valeurs Règlement Campagne'!$A$4:$AB$7,14,FALSE),VLOOKUP(C20,'Valeurs Règlement Campagne'!$A$4:$AB$7,14,FALSE),IF(F20=VLOOKUP(C20,'Valeurs Règlement Campagne'!$A$4:$AB$7,15,FALSE),VLOOKUP(C20,'Valeurs Règlement Campagne'!$A$4:$AB$7,15,FALSE),IF(F20=VLOOKUP(C20,'Valeurs Règlement Campagne'!$A$4:$AB$7,16,FALSE),VLOOKUP(C20,'Valeurs Règlement Campagne'!$A$4:$AB$7,16,FALSE),"")))="",1,IF(COUNTIFS($C$6:C20,C20,$E$6:E20,"Connues",$F$6:F20,IF(F20=VLOOKUP(C20,'Valeurs Règlement Campagne'!$A$4:$AB$7,14,FALSE),VLOOKUP(C20,'Valeurs Règlement Campagne'!$A$4:$AB$7,14,FALSE),IF(F20=VLOOKUP(C20,'Valeurs Règlement Campagne'!$A$4:$AB$7,15,FALSE),VLOOKUP(C20,'Valeurs Règlement Campagne'!$A$4:$AB$7,15,FALSE),IF(F20=VLOOKUP(C20,'Valeurs Règlement Campagne'!$A$4:$AB$7,16,FALSE),VLOOKUP(C20,'Valeurs Règlement Campagne'!$A$4:$AB$7,16,FALSE),""))))&gt;(IF(VLOOKUP(C20,'Valeurs Règlement Campagne'!$A$4:$AB$7,14,FALSE)=IF(F20=VLOOKUP(C20,'Valeurs Règlement Campagne'!$A$4:$AB$7,14,FALSE),VLOOKUP(C20,'Valeurs Règlement Campagne'!$A$4:$AB$7,14,FALSE),IF(F20=VLOOKUP(C20,'Valeurs Règlement Campagne'!$A$4:$AB$7,15,FALSE),VLOOKUP(C20,'Valeurs Règlement Campagne'!$A$4:$AB$7,15,FALSE),IF(F20=VLOOKUP(C20,'Valeurs Règlement Campagne'!$A$4:$AB$7,16,FALSE),VLOOKUP(C20,'Valeurs Règlement Campagne'!$A$4:$AB$7,16,FALSE),""))),1,0)+IF(VLOOKUP(C20,'Valeurs Règlement Campagne'!$A$4:$AB$7,15,FALSE)=IF(F20=VLOOKUP(C20,'Valeurs Règlement Campagne'!$A$4:$AB$7,14,FALSE),VLOOKUP(C20,'Valeurs Règlement Campagne'!$A$4:$AB$7,14,FALSE),IF(F20=VLOOKUP(C20,'Valeurs Règlement Campagne'!$A$4:$AB$7,15,FALSE),VLOOKUP(C20,'Valeurs Règlement Campagne'!$A$4:$AB$7,15,FALSE),IF(F20=VLOOKUP(C20,'Valeurs Règlement Campagne'!$A$4:$AB$7,16,FALSE),VLOOKUP(C20,'Valeurs Règlement Campagne'!$A$4:$AB$7,16,FALSE),""))),1,0)+IF(VLOOKUP(C20,'Valeurs Règlement Campagne'!$A$4:$AB$7,16,FALSE)=IF(F20=VLOOKUP(C20,'Valeurs Règlement Campagne'!$A$4:$AB$7,14,FALSE),VLOOKUP(C20,'Valeurs Règlement Campagne'!$A$4:$AB$7,14,FALSE),IF(F20=VLOOKUP(C20,'Valeurs Règlement Campagne'!$A$4:$AB$7,15,FALSE),VLOOKUP(C20,'Valeurs Règlement Campagne'!$A$4:$AB$7,15,FALSE),IF(F20=VLOOKUP(C20,'Valeurs Règlement Campagne'!$A$4:$AB$7,16,FALSE),VLOOKUP(C20,'Valeurs Règlement Campagne'!$A$4:$AB$7,16,FALSE),""))),1,0)),1,0))),0))),0)</f>
        <v>0</v>
      </c>
      <c r="AJ20" s="39">
        <f>IFERROR(IF(OR(C20="",C20=" ",NOT(ISNUMBER(G20))),0,IF(E20="Inconnues",IF(AND(G20&gt;=N20,G20&lt;=O20),0,1),IF(E20="Connues",IF('Valeurs Règlement Campagne'!$L$14="OUI",IF(IF(ABS(G20-VLOOKUP(C20,'Valeurs Règlement Campagne'!$A$4:$AB$7,17,FALSE))&lt;=2,VLOOKUP(C20,'Valeurs Règlement Campagne'!$A$4:$AB$7,17,FALSE),IF(ABS(G20-VLOOKUP(C20,'Valeurs Règlement Campagne'!$A$4:$AB$7,18,FALSE))&lt;=2,VLOOKUP(C20,'Valeurs Règlement Campagne'!$A$4:$AB$7,18,FALSE),IF(ABS(G20-VLOOKUP(C20,'Valeurs Règlement Campagne'!$A$4:$AB$7,19,FALSE))&lt;=2,VLOOKUP(C20,'Valeurs Règlement Campagne'!$A$4:$AB$7,19,FALSE),"")))="",1,IF(COUNTIFS($C$6:C20,C20,$E$6:E20,"Connues",$G$6:G20,"&gt;="&amp;(IF(ABS(G20-VLOOKUP(C20,'Valeurs Règlement Campagne'!$A$4:$AB$7,17,FALSE))&lt;=2,VLOOKUP(C20,'Valeurs Règlement Campagne'!$A$4:$AB$7,17,FALSE),IF(ABS(G20-VLOOKUP(C20,'Valeurs Règlement Campagne'!$A$4:$AB$7,18,FALSE))&lt;=2,VLOOKUP(C20,'Valeurs Règlement Campagne'!$A$4:$AB$7,18,FALSE),IF(ABS(G20-VLOOKUP(C20,'Valeurs Règlement Campagne'!$A$4:$AB$7,19,FALSE))&lt;=2,VLOOKUP(C20,'Valeurs Règlement Campagne'!$A$4:$AB$7,19,FALSE),"")))-2),$G$6:G20,"&lt;="&amp;(IF(ABS(G20-VLOOKUP(C20,'Valeurs Règlement Campagne'!$A$4:$AB$7,17,FALSE))&lt;=2,VLOOKUP(C20,'Valeurs Règlement Campagne'!$A$4:$AB$7,17,FALSE),IF(ABS(G20-VLOOKUP(C20,'Valeurs Règlement Campagne'!$A$4:$AB$7,18,FALSE))&lt;=2,VLOOKUP(C20,'Valeurs Règlement Campagne'!$A$4:$AB$7,18,FALSE),IF(ABS(G20-VLOOKUP(C20,'Valeurs Règlement Campagne'!$A$4:$AB$7,19,FALSE))&lt;=2,VLOOKUP(C20,'Valeurs Règlement Campagne'!$A$4:$AB$7,19,FALSE),"")))+2))&gt;(IF(VLOOKUP(C20,'Valeurs Règlement Campagne'!$A$4:$AB$7,17,FALSE)=IF(ABS(G20-VLOOKUP(C20,'Valeurs Règlement Campagne'!$A$4:$AB$7,17,FALSE))&lt;=2,VLOOKUP(C20,'Valeurs Règlement Campagne'!$A$4:$AB$7,17,FALSE),IF(ABS(G20-VLOOKUP(C20,'Valeurs Règlement Campagne'!$A$4:$AB$7,18,FALSE))&lt;=2,VLOOKUP(C20,'Valeurs Règlement Campagne'!$A$4:$AB$7,18,FALSE),IF(ABS(G20-VLOOKUP(C20,'Valeurs Règlement Campagne'!$A$4:$AB$7,19,FALSE))&lt;=2,VLOOKUP(C20,'Valeurs Règlement Campagne'!$A$4:$AB$7,19,FALSE),""))),1,0)+IF(VLOOKUP(C20,'Valeurs Règlement Campagne'!$A$4:$AB$7,18,FALSE)=IF(ABS(G20-VLOOKUP(C20,'Valeurs Règlement Campagne'!$A$4:$AB$7,17,FALSE))&lt;=2,VLOOKUP(C20,'Valeurs Règlement Campagne'!$A$4:$AB$7,17,FALSE),IF(ABS(G20-VLOOKUP(C20,'Valeurs Règlement Campagne'!$A$4:$AB$7,18,FALSE))&lt;=2,VLOOKUP(C20,'Valeurs Règlement Campagne'!$A$4:$AB$7,18,FALSE),IF(ABS(G20-VLOOKUP(C20,'Valeurs Règlement Campagne'!$A$4:$AB$7,19,FALSE))&lt;=2,VLOOKUP(C20,'Valeurs Règlement Campagne'!$A$4:$AB$7,19,FALSE),""))),1,0)+IF(VLOOKUP(C20,'Valeurs Règlement Campagne'!$A$4:$AB$7,19,FALSE)=IF(ABS(G20-VLOOKUP(C20,'Valeurs Règlement Campagne'!$A$4:$AB$7,17,FALSE))&lt;=2,VLOOKUP(C20,'Valeurs Règlement Campagne'!$A$4:$AB$7,17,FALSE),IF(ABS(G20-VLOOKUP(C20,'Valeurs Règlement Campagne'!$A$4:$AB$7,18,FALSE))&lt;=2,VLOOKUP(C20,'Valeurs Règlement Campagne'!$A$4:$AB$7,18,FALSE),IF(ABS(G20-VLOOKUP(C20,'Valeurs Règlement Campagne'!$A$4:$AB$7,19,FALSE))&lt;=2,VLOOKUP(C20,'Valeurs Règlement Campagne'!$A$4:$AB$7,19,FALSE),""))),1,0)),1,0)),IF(IF(G20=VLOOKUP(C20,'Valeurs Règlement Campagne'!$A$4:$AB$7,17,FALSE),VLOOKUP(C20,'Valeurs Règlement Campagne'!$A$4:$AB$7,17,FALSE),IF(G20=VLOOKUP(C20,'Valeurs Règlement Campagne'!$A$4:$AB$7,18,FALSE),VLOOKUP(C20,'Valeurs Règlement Campagne'!$A$4:$AB$7,18,FALSE),IF(G20=VLOOKUP(C20,'Valeurs Règlement Campagne'!$A$4:$AB$7,19,FALSE),VLOOKUP(C20,'Valeurs Règlement Campagne'!$A$4:$AB$7,19,FALSE),"")))="",1,IF(COUNTIFS($C$6:C20,C20,$E$6:E20,"Connues",$G$6:G20,IF(G20=VLOOKUP(C20,'Valeurs Règlement Campagne'!$A$4:$AB$7,17,FALSE),VLOOKUP(C20,'Valeurs Règlement Campagne'!$A$4:$AB$7,17,FALSE),IF(G20=VLOOKUP(C20,'Valeurs Règlement Campagne'!$A$4:$AB$7,18,FALSE),VLOOKUP(C20,'Valeurs Règlement Campagne'!$A$4:$AB$7,18,FALSE),IF(G20=VLOOKUP(C20,'Valeurs Règlement Campagne'!$A$4:$AB$7,19,FALSE),VLOOKUP(C20,'Valeurs Règlement Campagne'!$A$4:$AB$7,19,FALSE),""))))&gt;(IF(VLOOKUP(C20,'Valeurs Règlement Campagne'!$A$4:$AB$7,17,FALSE)=IF(G20=VLOOKUP(C20,'Valeurs Règlement Campagne'!$A$4:$AB$7,17,FALSE),VLOOKUP(C20,'Valeurs Règlement Campagne'!$A$4:$AB$7,17,FALSE),IF(G20=VLOOKUP(C20,'Valeurs Règlement Campagne'!$A$4:$AB$7,18,FALSE),VLOOKUP(C20,'Valeurs Règlement Campagne'!$A$4:$AB$7,18,FALSE),IF(G20=VLOOKUP(C20,'Valeurs Règlement Campagne'!$A$4:$AB$7,19,FALSE),VLOOKUP(C20,'Valeurs Règlement Campagne'!$A$4:$AB$7,19,FALSE),""))),1,0)+IF(VLOOKUP(C20,'Valeurs Règlement Campagne'!$A$4:$AB$7,18,FALSE)=IF(G20=VLOOKUP(C20,'Valeurs Règlement Campagne'!$A$4:$AB$7,17,FALSE),VLOOKUP(C20,'Valeurs Règlement Campagne'!$A$4:$AB$7,17,FALSE),IF(G20=VLOOKUP(C20,'Valeurs Règlement Campagne'!$A$4:$AB$7,18,FALSE),VLOOKUP(C20,'Valeurs Règlement Campagne'!$A$4:$AB$7,18,FALSE),IF(G20=VLOOKUP(C20,'Valeurs Règlement Campagne'!$A$4:$AB$7,19,FALSE),VLOOKUP(C20,'Valeurs Règlement Campagne'!$A$4:$AB$7,19,FALSE),""))),1,0)+IF(VLOOKUP(C20,'Valeurs Règlement Campagne'!$A$4:$AB$7,19,FALSE)=IF(G20=VLOOKUP(C20,'Valeurs Règlement Campagne'!$A$4:$AB$7,17,FALSE),VLOOKUP(C20,'Valeurs Règlement Campagne'!$A$4:$AB$7,17,FALSE),IF(G20=VLOOKUP(C20,'Valeurs Règlement Campagne'!$A$4:$AB$7,18,FALSE),VLOOKUP(C20,'Valeurs Règlement Campagne'!$A$4:$AB$7,18,FALSE),IF(G20=VLOOKUP(C20,'Valeurs Règlement Campagne'!$A$4:$AB$7,19,FALSE),VLOOKUP(C20,'Valeurs Règlement Campagne'!$A$4:$AB$7,19,FALSE),""))),1,0)),1,0))),0))),0)</f>
        <v>0</v>
      </c>
      <c r="AK20" s="39">
        <f>IFERROR(IF(OR(C20="",C20=" ",NOT(ISNUMBER(H20))),0,IF(E20="Inconnues",IF(AND(H20&gt;=P20,H20&lt;=Q20),0,1),IF(E20="Connues",IF('Valeurs Règlement Campagne'!$L$14="OUI",IF(IF(ABS(H20-VLOOKUP(C20,'Valeurs Règlement Campagne'!$A$4:$AB$7,20,FALSE))&lt;=2,VLOOKUP(C20,'Valeurs Règlement Campagne'!$A$4:$AB$7,20,FALSE),IF(ABS(H20-VLOOKUP(C20,'Valeurs Règlement Campagne'!$A$4:$AB$7,21,FALSE))&lt;=2,VLOOKUP(C20,'Valeurs Règlement Campagne'!$A$4:$AB$7,21,FALSE),IF(ABS(H20-VLOOKUP(C20,'Valeurs Règlement Campagne'!$A$4:$AB$7,22,FALSE))&lt;=2,VLOOKUP(C20,'Valeurs Règlement Campagne'!$A$4:$AB$7,22,FALSE),"")))="",1,IF(COUNTIFS($C$6:C20,C20,$E$6:E20,"Connues",$H$6:H20,"&gt;="&amp;(IF(ABS(H20-VLOOKUP(C20,'Valeurs Règlement Campagne'!$A$4:$AB$7,20,FALSE))&lt;=2,VLOOKUP(C20,'Valeurs Règlement Campagne'!$A$4:$AB$7,20,FALSE),IF(ABS(H20-VLOOKUP(C20,'Valeurs Règlement Campagne'!$A$4:$AB$7,21,FALSE))&lt;=2,VLOOKUP(C20,'Valeurs Règlement Campagne'!$A$4:$AB$7,21,FALSE),IF(ABS(H20-VLOOKUP(C20,'Valeurs Règlement Campagne'!$A$4:$AB$7,22,FALSE))&lt;=2,VLOOKUP(C20,'Valeurs Règlement Campagne'!$A$4:$AB$7,22,FALSE),"")))-2),$H$6:H20,"&lt;="&amp;(IF(ABS(H20-VLOOKUP(C20,'Valeurs Règlement Campagne'!$A$4:$AB$7,20,FALSE))&lt;=2,VLOOKUP(C20,'Valeurs Règlement Campagne'!$A$4:$AB$7,20,FALSE),IF(ABS(H20-VLOOKUP(C20,'Valeurs Règlement Campagne'!$A$4:$AB$7,21,FALSE))&lt;=2,VLOOKUP(C20,'Valeurs Règlement Campagne'!$A$4:$AB$7,21,FALSE),IF(ABS(H20-VLOOKUP(C20,'Valeurs Règlement Campagne'!$A$4:$AB$7,22,FALSE))&lt;=2,VLOOKUP(C20,'Valeurs Règlement Campagne'!$A$4:$AB$7,22,FALSE),"")))+2))&gt;(IF(VLOOKUP(C20,'Valeurs Règlement Campagne'!$A$4:$AB$7,20,FALSE)=IF(ABS(H20-VLOOKUP(C20,'Valeurs Règlement Campagne'!$A$4:$AB$7,20,FALSE))&lt;=2,VLOOKUP(C20,'Valeurs Règlement Campagne'!$A$4:$AB$7,20,FALSE),IF(ABS(H20-VLOOKUP(C20,'Valeurs Règlement Campagne'!$A$4:$AB$7,21,FALSE))&lt;=2,VLOOKUP(C20,'Valeurs Règlement Campagne'!$A$4:$AB$7,21,FALSE),IF(ABS(H20-VLOOKUP(C20,'Valeurs Règlement Campagne'!$A$4:$AB$7,22,FALSE))&lt;=2,VLOOKUP(C20,'Valeurs Règlement Campagne'!$A$4:$AB$7,22,FALSE),""))),1,0)+IF(VLOOKUP(C20,'Valeurs Règlement Campagne'!$A$4:$AB$7,21,FALSE)=IF(ABS(H20-VLOOKUP(C20,'Valeurs Règlement Campagne'!$A$4:$AB$7,20,FALSE))&lt;=2,VLOOKUP(C20,'Valeurs Règlement Campagne'!$A$4:$AB$7,20,FALSE),IF(ABS(H20-VLOOKUP(C20,'Valeurs Règlement Campagne'!$A$4:$AB$7,21,FALSE))&lt;=2,VLOOKUP(C20,'Valeurs Règlement Campagne'!$A$4:$AB$7,21,FALSE),IF(ABS(H20-VLOOKUP(C20,'Valeurs Règlement Campagne'!$A$4:$AB$7,22,FALSE))&lt;=2,VLOOKUP(C20,'Valeurs Règlement Campagne'!$A$4:$AB$7,22,FALSE),""))),1,0)+IF(VLOOKUP(C20,'Valeurs Règlement Campagne'!$A$4:$AB$7,22,FALSE)=IF(ABS(H20-VLOOKUP(C20,'Valeurs Règlement Campagne'!$A$4:$AB$7,20,FALSE))&lt;=2,VLOOKUP(C20,'Valeurs Règlement Campagne'!$A$4:$AB$7,20,FALSE),IF(ABS(H20-VLOOKUP(C20,'Valeurs Règlement Campagne'!$A$4:$AB$7,21,FALSE))&lt;=2,VLOOKUP(C20,'Valeurs Règlement Campagne'!$A$4:$AB$7,21,FALSE),IF(ABS(H20-VLOOKUP(C20,'Valeurs Règlement Campagne'!$A$4:$AB$7,22,FALSE))&lt;=2,VLOOKUP(C20,'Valeurs Règlement Campagne'!$A$4:$AB$7,22,FALSE),""))),1,0)),1,0)),IF(IF(H20=VLOOKUP(C20,'Valeurs Règlement Campagne'!$A$4:$AB$7,20,FALSE),VLOOKUP(C20,'Valeurs Règlement Campagne'!$A$4:$AB$7,20,FALSE),IF(H20=VLOOKUP(C20,'Valeurs Règlement Campagne'!$A$4:$AB$7,21,FALSE),VLOOKUP(C20,'Valeurs Règlement Campagne'!$A$4:$AB$7,21,FALSE),IF(H20=VLOOKUP(C20,'Valeurs Règlement Campagne'!$A$4:$AB$7,22,FALSE),VLOOKUP(C20,'Valeurs Règlement Campagne'!$A$4:$AB$7,22,FALSE),"")))="",1,IF(COUNTIFS($C$6:C20,C20,$E$6:E20,"Connues",$H$6:H20,IF(H20=VLOOKUP(C20,'Valeurs Règlement Campagne'!$A$4:$AB$7,20,FALSE),VLOOKUP(C20,'Valeurs Règlement Campagne'!$A$4:$AB$7,20,FALSE),IF(H20=VLOOKUP(C20,'Valeurs Règlement Campagne'!$A$4:$AB$7,21,FALSE),VLOOKUP(C20,'Valeurs Règlement Campagne'!$A$4:$AB$7,21,FALSE),IF(H20=VLOOKUP(C20,'Valeurs Règlement Campagne'!$A$4:$AB$7,22,FALSE),VLOOKUP(C20,'Valeurs Règlement Campagne'!$A$4:$AB$7,22,FALSE),""))))&gt;(IF(VLOOKUP(C20,'Valeurs Règlement Campagne'!$A$4:$AB$7,20,FALSE)=IF(H20=VLOOKUP(C20,'Valeurs Règlement Campagne'!$A$4:$AB$7,20,FALSE),VLOOKUP(C20,'Valeurs Règlement Campagne'!$A$4:$AB$7,20,FALSE),IF(H20=VLOOKUP(C20,'Valeurs Règlement Campagne'!$A$4:$AB$7,21,FALSE),VLOOKUP(C20,'Valeurs Règlement Campagne'!$A$4:$AB$7,21,FALSE),IF(H20=VLOOKUP(C20,'Valeurs Règlement Campagne'!$A$4:$AB$7,22,FALSE),VLOOKUP(C20,'Valeurs Règlement Campagne'!$A$4:$AB$7,22,FALSE),""))),1,0)+IF(VLOOKUP(C20,'Valeurs Règlement Campagne'!$A$4:$AB$7,21,FALSE)=IF(H20=VLOOKUP(C20,'Valeurs Règlement Campagne'!$A$4:$AB$7,20,FALSE),VLOOKUP(C20,'Valeurs Règlement Campagne'!$A$4:$AB$7,20,FALSE),IF(H20=VLOOKUP(C20,'Valeurs Règlement Campagne'!$A$4:$AB$7,21,FALSE),VLOOKUP(C20,'Valeurs Règlement Campagne'!$A$4:$AB$7,21,FALSE),IF(H20=VLOOKUP(C20,'Valeurs Règlement Campagne'!$A$4:$AB$7,22,FALSE),VLOOKUP(C20,'Valeurs Règlement Campagne'!$A$4:$AB$7,22,FALSE),""))),1,0)+IF(VLOOKUP(C20,'Valeurs Règlement Campagne'!$A$4:$AB$7,22,FALSE)=IF(H20=VLOOKUP(C20,'Valeurs Règlement Campagne'!$A$4:$AB$7,20,FALSE),VLOOKUP(C20,'Valeurs Règlement Campagne'!$A$4:$AB$7,20,FALSE),IF(H20=VLOOKUP(C20,'Valeurs Règlement Campagne'!$A$4:$AB$7,21,FALSE),VLOOKUP(C20,'Valeurs Règlement Campagne'!$A$4:$AB$7,21,FALSE),IF(H20=VLOOKUP(C20,'Valeurs Règlement Campagne'!$A$4:$AB$7,22,FALSE),VLOOKUP(C20,'Valeurs Règlement Campagne'!$A$4:$AB$7,22,FALSE),""))),1,0)),1,0))),0))),0)</f>
        <v>0</v>
      </c>
      <c r="AL20">
        <f>IFERROR(IF(OR(C20="",C20=" ",NOT(ISNUMBER(I20))),0,IF(E20="Inconnues",IF(AND(I20&gt;=P20,I20&lt;=R20),0,1),IF(E20="Connues",IF('Valeurs Règlement Campagne'!$L$14="OUI",IF(IF(ABS(I20-VLOOKUP(C20,'Valeurs Règlement Campagne'!$A$4:$AB$7,23,FALSE))&lt;=2,VLOOKUP(C20,'Valeurs Règlement Campagne'!$A$4:$AB$7,23,FALSE),IF(ABS(I20-VLOOKUP(C20,'Valeurs Règlement Campagne'!$A$4:$AB$7,24,FALSE))&lt;=2,VLOOKUP(C20,'Valeurs Règlement Campagne'!$A$4:$AB$7,24,FALSE),IF(ABS(I20-VLOOKUP(C20,'Valeurs Règlement Campagne'!$A$4:$AB$7,25,FALSE))&lt;=2,VLOOKUP(C20,'Valeurs Règlement Campagne'!$A$4:$AB$7,25,FALSE),"")))="",1,IF(COUNTIFS($C$6:C20,C20,$E$6:E20,"Connues",$I$6:I20,"&gt;="&amp;(IF(ABS(I20-VLOOKUP(C20,'Valeurs Règlement Campagne'!$A$4:$AB$7,23,FALSE))&lt;=2,VLOOKUP(C20,'Valeurs Règlement Campagne'!$A$4:$AB$7,23,FALSE),IF(ABS(I20-VLOOKUP(C20,'Valeurs Règlement Campagne'!$A$4:$AB$7,24,FALSE))&lt;=2,VLOOKUP(C20,'Valeurs Règlement Campagne'!$A$4:$AB$7,24,FALSE),IF(ABS(I20-VLOOKUP(C20,'Valeurs Règlement Campagne'!$A$4:$AB$7,25,FALSE))&lt;=2,VLOOKUP(C20,'Valeurs Règlement Campagne'!$A$4:$AB$7,25,FALSE),"")))-2),$I$6:I20,"&lt;="&amp;(IF(ABS(I20-VLOOKUP(C20,'Valeurs Règlement Campagne'!$A$4:$AB$7,23,FALSE))&lt;=2,VLOOKUP(C20,'Valeurs Règlement Campagne'!$A$4:$AB$7,23,FALSE),IF(ABS(I20-VLOOKUP(C20,'Valeurs Règlement Campagne'!$A$4:$AB$7,24,FALSE))&lt;=2,VLOOKUP(C20,'Valeurs Règlement Campagne'!$A$4:$AB$7,24,FALSE),IF(ABS(I20-VLOOKUP(C20,'Valeurs Règlement Campagne'!$A$4:$AB$7,25,FALSE))&lt;=2,VLOOKUP(C20,'Valeurs Règlement Campagne'!$A$4:$AB$7,25,FALSE),"")))+2))&gt;(IF(VLOOKUP(C20,'Valeurs Règlement Campagne'!$A$4:$AB$7,23,FALSE)=IF(ABS(I20-VLOOKUP(C20,'Valeurs Règlement Campagne'!$A$4:$AB$7,23,FALSE))&lt;=2,VLOOKUP(C20,'Valeurs Règlement Campagne'!$A$4:$AB$7,23,FALSE),IF(ABS(I20-VLOOKUP(C20,'Valeurs Règlement Campagne'!$A$4:$AB$7,24,FALSE))&lt;=2,VLOOKUP(C20,'Valeurs Règlement Campagne'!$A$4:$AB$7,24,FALSE),IF(ABS(I20-VLOOKUP(C20,'Valeurs Règlement Campagne'!$A$4:$AB$7,25,FALSE))&lt;=2,VLOOKUP(C20,'Valeurs Règlement Campagne'!$A$4:$AB$7,25,FALSE),""))),1,0)+IF(VLOOKUP(C20,'Valeurs Règlement Campagne'!$A$4:$AB$7,24,FALSE)=IF(ABS(I20-VLOOKUP(C20,'Valeurs Règlement Campagne'!$A$4:$AB$7,23,FALSE))&lt;=2,VLOOKUP(C20,'Valeurs Règlement Campagne'!$A$4:$AB$7,23,FALSE),IF(ABS(I20-VLOOKUP(C20,'Valeurs Règlement Campagne'!$A$4:$AB$7,24,FALSE))&lt;=2,VLOOKUP(C20,'Valeurs Règlement Campagne'!$A$4:$AB$7,24,FALSE),IF(ABS(I20-VLOOKUP(C20,'Valeurs Règlement Campagne'!$A$4:$AB$7,25,FALSE))&lt;=2,VLOOKUP(C20,'Valeurs Règlement Campagne'!$A$4:$AB$7,25,FALSE),""))),1,0)+IF(VLOOKUP(C20,'Valeurs Règlement Campagne'!$A$4:$AB$7,25,FALSE)=IF(ABS(I20-VLOOKUP(C20,'Valeurs Règlement Campagne'!$A$4:$AB$7,23,FALSE))&lt;=2,VLOOKUP(C20,'Valeurs Règlement Campagne'!$A$4:$AB$7,23,FALSE),IF(ABS(I20-VLOOKUP(C20,'Valeurs Règlement Campagne'!$A$4:$AB$7,24,FALSE))&lt;=2,VLOOKUP(C20,'Valeurs Règlement Campagne'!$A$4:$AB$7,24,FALSE),IF(ABS(I20-VLOOKUP(C20,'Valeurs Règlement Campagne'!$A$4:$AB$7,25,FALSE))&lt;=2,VLOOKUP(C20,'Valeurs Règlement Campagne'!$A$4:$AB$7,25,FALSE),""))),1,0)),1,0)),IF(IF(I20=VLOOKUP(C20,'Valeurs Règlement Campagne'!$A$4:$AB$7,23,FALSE),VLOOKUP(C20,'Valeurs Règlement Campagne'!$A$4:$AB$7,23,FALSE),IF(I20=VLOOKUP(C20,'Valeurs Règlement Campagne'!$A$4:$AB$7,24,FALSE),VLOOKUP(C20,'Valeurs Règlement Campagne'!$A$4:$AB$7,24,FALSE),IF(I20=VLOOKUP(C20,'Valeurs Règlement Campagne'!$A$4:$AB$7,25,FALSE),VLOOKUP(C20,'Valeurs Règlement Campagne'!$A$4:$AB$7,25,FALSE),"")))="",1,IF(COUNTIFS($C$6:C20,C20,$E$6:E20,"Connues",$I$6:I20,IF(I20=VLOOKUP(C20,'Valeurs Règlement Campagne'!$A$4:$AB$7,23,FALSE),VLOOKUP(C20,'Valeurs Règlement Campagne'!$A$4:$AB$7,23,FALSE),IF(I20=VLOOKUP(C20,'Valeurs Règlement Campagne'!$A$4:$AB$7,24,FALSE),VLOOKUP(C20,'Valeurs Règlement Campagne'!$A$4:$AB$7,24,FALSE),IF(I20=VLOOKUP(C20,'Valeurs Règlement Campagne'!$A$4:$AB$7,25,FALSE),VLOOKUP(C20,'Valeurs Règlement Campagne'!$A$4:$AB$7,25,FALSE),""))))&gt;(IF(VLOOKUP(C20,'Valeurs Règlement Campagne'!$A$4:$AB$7,23,FALSE)=IF(I20=VLOOKUP(C20,'Valeurs Règlement Campagne'!$A$4:$AB$7,23,FALSE),VLOOKUP(C20,'Valeurs Règlement Campagne'!$A$4:$AB$7,23,FALSE),IF(I20=VLOOKUP(C20,'Valeurs Règlement Campagne'!$A$4:$AB$7,24,FALSE),VLOOKUP(C20,'Valeurs Règlement Campagne'!$A$4:$AB$7,24,FALSE),IF(I20=VLOOKUP(C20,'Valeurs Règlement Campagne'!$A$4:$AB$7,25,FALSE),VLOOKUP(C20,'Valeurs Règlement Campagne'!$A$4:$AB$7,25,FALSE),""))),1,0)+IF(VLOOKUP(C20,'Valeurs Règlement Campagne'!$A$4:$AB$7,24,FALSE)=IF(I20=VLOOKUP(C20,'Valeurs Règlement Campagne'!$A$4:$AB$7,23,FALSE),VLOOKUP(C20,'Valeurs Règlement Campagne'!$A$4:$AB$7,23,FALSE),IF(I20=VLOOKUP(C20,'Valeurs Règlement Campagne'!$A$4:$AB$7,24,FALSE),VLOOKUP(C20,'Valeurs Règlement Campagne'!$A$4:$AB$7,24,FALSE),IF(I20=VLOOKUP(C20,'Valeurs Règlement Campagne'!$A$4:$AB$7,25,FALSE),VLOOKUP(C20,'Valeurs Règlement Campagne'!$A$4:$AB$7,25,FALSE),""))),1,0)+IF(VLOOKUP(C20,'Valeurs Règlement Campagne'!$A$4:$AB$7,25,FALSE)=IF(I20=VLOOKUP(C20,'Valeurs Règlement Campagne'!$A$4:$AB$7,23,FALSE),VLOOKUP(C20,'Valeurs Règlement Campagne'!$A$4:$AB$7,23,FALSE),IF(I20=VLOOKUP(C20,'Valeurs Règlement Campagne'!$A$4:$AB$7,24,FALSE),VLOOKUP(C20,'Valeurs Règlement Campagne'!$A$4:$AB$7,24,FALSE),IF(I20=VLOOKUP(C20,'Valeurs Règlement Campagne'!$A$4:$AB$7,25,FALSE),VLOOKUP(C20,'Valeurs Règlement Campagne'!$A$4:$AB$7,25,FALSE),""))),1,0)),1,0))),0))),0)</f>
        <v>0</v>
      </c>
      <c r="AM20">
        <f>IFERROR(IF(OR(C20="",C20=" ",NOT(ISNUMBER(J20))),0,IF(E20="Inconnues",IF(AND(J20&gt;=S20,J20&lt;=T20),0,1),IF(E20="Connues",IF('Valeurs Règlement Campagne'!$L$14="OUI",IF(IF(ABS(J20-VLOOKUP(C20,'Valeurs Règlement Campagne'!$A$4:$AB$7,26,FALSE))&lt;=2,VLOOKUP(C20,'Valeurs Règlement Campagne'!$A$4:$AB$7,26,FALSE),IF(ABS(J20-VLOOKUP(C20,'Valeurs Règlement Campagne'!$A$4:$AB$7,27,FALSE))&lt;=2,VLOOKUP(C20,'Valeurs Règlement Campagne'!$A$4:$AB$7,27,FALSE),IF(ABS(J20-VLOOKUP(C20,'Valeurs Règlement Campagne'!$A$4:$AB$7,28,FALSE))&lt;=2,VLOOKUP(C20,'Valeurs Règlement Campagne'!$A$4:$AB$7,28,FALSE),"")))="",1,IF(COUNTIFS($C$6:C20,C20,$E$6:E20,"Connues",$J$6:J20,"&gt;="&amp;(IF(ABS(J20-VLOOKUP(C20,'Valeurs Règlement Campagne'!$A$4:$AB$7,26,FALSE))&lt;=2,VLOOKUP(C20,'Valeurs Règlement Campagne'!$A$4:$AB$7,26,FALSE),IF(ABS(J20-VLOOKUP(C20,'Valeurs Règlement Campagne'!$A$4:$AB$7,27,FALSE))&lt;=2,VLOOKUP(C20,'Valeurs Règlement Campagne'!$A$4:$AB$7,27,FALSE),IF(ABS(J20-VLOOKUP(C20,'Valeurs Règlement Campagne'!$A$4:$AB$7,28,FALSE))&lt;=2,VLOOKUP(C20,'Valeurs Règlement Campagne'!$A$4:$AB$7,28,FALSE),"")))-2),$J$6:J20,"&lt;="&amp;(IF(ABS(J20-VLOOKUP(C20,'Valeurs Règlement Campagne'!$A$4:$AB$7,26,FALSE))&lt;=2,VLOOKUP(C20,'Valeurs Règlement Campagne'!$A$4:$AB$7,26,FALSE),IF(ABS(J20-VLOOKUP(C20,'Valeurs Règlement Campagne'!$A$4:$AB$7,27,FALSE))&lt;=2,VLOOKUP(C20,'Valeurs Règlement Campagne'!$A$4:$AB$7,27,FALSE),IF(ABS(J20-VLOOKUP(C20,'Valeurs Règlement Campagne'!$A$4:$AB$7,28,FALSE))&lt;=2,VLOOKUP(C20,'Valeurs Règlement Campagne'!$A$4:$AB$7,28,FALSE),"")))+2))&gt;(IF(VLOOKUP(C20,'Valeurs Règlement Campagne'!$A$4:$AB$7,26,FALSE)=IF(ABS(J20-VLOOKUP(C20,'Valeurs Règlement Campagne'!$A$4:$AB$7,26,FALSE))&lt;=2,VLOOKUP(C20,'Valeurs Règlement Campagne'!$A$4:$AB$7,26,FALSE),IF(ABS(J20-VLOOKUP(C20,'Valeurs Règlement Campagne'!$A$4:$AB$7,27,FALSE))&lt;=2,VLOOKUP(C20,'Valeurs Règlement Campagne'!$A$4:$AB$7,27,FALSE),IF(ABS(J20-VLOOKUP(C20,'Valeurs Règlement Campagne'!$A$4:$AB$7,28,FALSE))&lt;=2,VLOOKUP(C20,'Valeurs Règlement Campagne'!$A$4:$AB$7,28,FALSE),""))),1,0)+IF(VLOOKUP(C20,'Valeurs Règlement Campagne'!$A$4:$AB$7,27,FALSE)=IF(ABS(J20-VLOOKUP(C20,'Valeurs Règlement Campagne'!$A$4:$AB$7,26,FALSE))&lt;=2,VLOOKUP(C20,'Valeurs Règlement Campagne'!$A$4:$AB$7,26,FALSE),IF(ABS(J20-VLOOKUP(C20,'Valeurs Règlement Campagne'!$A$4:$AB$7,27,FALSE))&lt;=2,VLOOKUP(C20,'Valeurs Règlement Campagne'!$A$4:$AB$7,27,FALSE),IF(ABS(J20-VLOOKUP(C20,'Valeurs Règlement Campagne'!$A$4:$AB$7,28,FALSE))&lt;=2,VLOOKUP(C20,'Valeurs Règlement Campagne'!$A$4:$AB$7,28,FALSE),""))),1,0)+IF(VLOOKUP(C20,'Valeurs Règlement Campagne'!$A$4:$AB$7,28,FALSE)=IF(ABS(J20-VLOOKUP(C20,'Valeurs Règlement Campagne'!$A$4:$AB$7,26,FALSE))&lt;=2,VLOOKUP(C20,'Valeurs Règlement Campagne'!$A$4:$AB$7,26,FALSE),IF(ABS(J20-VLOOKUP(C20,'Valeurs Règlement Campagne'!$A$4:$AB$7,27,FALSE))&lt;=2,VLOOKUP(C20,'Valeurs Règlement Campagne'!$A$4:$AB$7,27,FALSE),IF(ABS(J20-VLOOKUP(C20,'Valeurs Règlement Campagne'!$A$4:$AB$7,28,FALSE))&lt;=2,VLOOKUP(C20,'Valeurs Règlement Campagne'!$A$4:$AB$7,28,FALSE),""))),1,0)),1,0)),IF(IF(J20=VLOOKUP(C20,'Valeurs Règlement Campagne'!$A$4:$AB$7,26,FALSE),VLOOKUP(C20,'Valeurs Règlement Campagne'!$A$4:$AB$7,26,FALSE),IF(J20=VLOOKUP(C20,'Valeurs Règlement Campagne'!$A$4:$AB$7,27,FALSE),VLOOKUP(C20,'Valeurs Règlement Campagne'!$A$4:$AB$7,27,FALSE),IF(J20=VLOOKUP(C20,'Valeurs Règlement Campagne'!$A$4:$AB$7,28,FALSE),VLOOKUP(C20,'Valeurs Règlement Campagne'!$A$4:$AB$7,28,FALSE),"")))="",1,IF(COUNTIFS($C$6:C20,C20,$E$6:E20,"Connues",$J$6:J20,IF(J20=VLOOKUP(C20,'Valeurs Règlement Campagne'!$A$4:$AB$7,26,FALSE),VLOOKUP(C20,'Valeurs Règlement Campagne'!$A$4:$AB$7,26,FALSE),IF(J20=VLOOKUP(C20,'Valeurs Règlement Campagne'!$A$4:$AB$7,27,FALSE),VLOOKUP(C20,'Valeurs Règlement Campagne'!$A$4:$AB$7,27,FALSE),IF(J20=VLOOKUP(C20,'Valeurs Règlement Campagne'!$A$4:$AB$7,28,FALSE),VLOOKUP(C20,'Valeurs Règlement Campagne'!$A$4:$AB$7,28,FALSE),""))))&gt;(IF(VLOOKUP(C20,'Valeurs Règlement Campagne'!$A$4:$AB$7,26,FALSE)=IF(J20=VLOOKUP(C20,'Valeurs Règlement Campagne'!$A$4:$AB$7,26,FALSE),VLOOKUP(C20,'Valeurs Règlement Campagne'!$A$4:$AB$7,26,FALSE),IF(J20=VLOOKUP(C20,'Valeurs Règlement Campagne'!$A$4:$AB$7,27,FALSE),VLOOKUP(C20,'Valeurs Règlement Campagne'!$A$4:$AB$7,27,FALSE),IF(J20=VLOOKUP(C20,'Valeurs Règlement Campagne'!$A$4:$AB$7,28,FALSE),VLOOKUP(C20,'Valeurs Règlement Campagne'!$A$4:$AB$7,28,FALSE),""))),1,0)+IF(VLOOKUP(C20,'Valeurs Règlement Campagne'!$A$4:$AB$7,27,FALSE)=IF(J20=VLOOKUP(C20,'Valeurs Règlement Campagne'!$A$4:$AB$7,26,FALSE),VLOOKUP(C20,'Valeurs Règlement Campagne'!$A$4:$AB$7,26,FALSE),IF(J20=VLOOKUP(C20,'Valeurs Règlement Campagne'!$A$4:$AB$7,27,FALSE),VLOOKUP(C20,'Valeurs Règlement Campagne'!$A$4:$AB$7,27,FALSE),IF(J20=VLOOKUP(C20,'Valeurs Règlement Campagne'!$A$4:$AB$7,28,FALSE),VLOOKUP(C20,'Valeurs Règlement Campagne'!$A$4:$AB$7,28,FALSE),""))),1,0)+IF(VLOOKUP(C20,'Valeurs Règlement Campagne'!$A$4:$AB$7,28,FALSE)=IF(J20=VLOOKUP(C20,'Valeurs Règlement Campagne'!$A$4:$AB$7,26,FALSE),VLOOKUP(C20,'Valeurs Règlement Campagne'!$A$4:$AB$7,26,FALSE),IF(J20=VLOOKUP(C20,'Valeurs Règlement Campagne'!$A$4:$AB$7,27,FALSE),VLOOKUP(C20,'Valeurs Règlement Campagne'!$A$4:$AB$7,27,FALSE),IF(J20=VLOOKUP(C20,'Valeurs Règlement Campagne'!$A$4:$AB$7,28,FALSE),VLOOKUP(C20,'Valeurs Règlement Campagne'!$A$4:$AB$7,28,FALSE),""))),1,0)),1,0))),0))),0)</f>
        <v>0</v>
      </c>
    </row>
    <row r="21" spans="1:218" ht="20.75" customHeight="1">
      <c r="A21" s="127">
        <v>16</v>
      </c>
      <c r="B21" s="178"/>
      <c r="C21" s="251"/>
      <c r="D21" s="252"/>
      <c r="E21" s="179"/>
      <c r="F21" s="180"/>
      <c r="G21" s="181"/>
      <c r="H21" s="182"/>
      <c r="I21" s="183"/>
      <c r="J21" s="184"/>
      <c r="L21" s="41" t="str">
        <f>IF($E21=0," ",IF($E21=$D$31,VLOOKUP($C21,'Valeurs Règlement Campagne'!$A$4:$AB$7,14,FALSE),VLOOKUP($C21,'Valeurs Règlement Campagne'!$A$4:$M$7,4,FALSE)))</f>
        <v xml:space="preserve"> </v>
      </c>
      <c r="M21" s="42" t="str">
        <f>IF($E21=0," ",IF($E21=$D$31,VLOOKUP($C21,'Valeurs Règlement Campagne'!$A$4:$AB$7,16,FALSE),VLOOKUP($C21,'Valeurs Règlement Campagne'!$A$4:$AB$7,5,FALSE)))</f>
        <v xml:space="preserve"> </v>
      </c>
      <c r="N21" s="41" t="str">
        <f>IF($E21=0," ",IF($E21=$D$31,VLOOKUP($C21,'Valeurs Règlement Campagne'!$A$4:$AB$7,17,FALSE),VLOOKUP($C21,'Valeurs Règlement Campagne'!$A$4:$AB$7,6,FALSE)))</f>
        <v xml:space="preserve"> </v>
      </c>
      <c r="O21" s="43" t="str">
        <f>IF($E21=0," ",IF($E21=$D$31,VLOOKUP($C21,'Valeurs Règlement Campagne'!$A$4:$AB$7,19,FALSE),VLOOKUP($C21,'Valeurs Règlement Campagne'!$A$4:$AB$7,7,FALSE)))</f>
        <v xml:space="preserve"> </v>
      </c>
      <c r="P21" s="44" t="str">
        <f>IF($E21=0," ",IF($E21=$D$31,VLOOKUP($C21,'Valeurs Règlement Campagne'!$A$4:$AB$7,20,FALSE),VLOOKUP($C21,'Valeurs Règlement Campagne'!$A$4:$AB$7,8,FALSE)))</f>
        <v xml:space="preserve"> </v>
      </c>
      <c r="Q21" s="43" t="str">
        <f>IF($E21=0," ",IF($E21=$D$31,VLOOKUP($C21,'Valeurs Règlement Campagne'!$A$4:$AB$7,22,FALSE),VLOOKUP($C21,'Valeurs Règlement Campagne'!$A$4:$AB$7,9,FALSE)))</f>
        <v xml:space="preserve"> </v>
      </c>
      <c r="R21" s="47" t="str">
        <f>IF($E21=0," ",IF($E21=$D$31,VLOOKUP($C21,'Valeurs Règlement Campagne'!$A$4:$AB$7,25,FALSE),VLOOKUP($C21,'Valeurs Règlement Campagne'!$A$4:$AB$7,11,FALSE)))</f>
        <v xml:space="preserve"> </v>
      </c>
      <c r="S21" s="41" t="str">
        <f>IF($E21=0," ",IF($E21=$D$31,VLOOKUP($C21,'Valeurs Règlement Campagne'!$A$4:$AB$7,26,FALSE),VLOOKUP($C21,'Valeurs Règlement Campagne'!$A$4:$AB$7,12,FALSE)))</f>
        <v xml:space="preserve"> </v>
      </c>
      <c r="T21" s="42" t="str">
        <f>IF($E21=0," ",IF($E21=$D$31,VLOOKUP($C21,'Valeurs Règlement Campagne'!$A$4:$AB$7,28,FALSE),VLOOKUP($C21,'Valeurs Règlement Campagne'!$A$4:$AB$7,13,FALSE)))</f>
        <v xml:space="preserve"> </v>
      </c>
      <c r="U21" s="48" t="str" cm="1">
        <f t="array" ref="U21">IFERROR(IF(OR(C21="",C21=" ")," ",IF(NOT(ISNUMBER(F21))," ",IF(E21="Inconnues",AND(F21&gt;=L21,F21&lt;=M21),IF(E21="Connues",IF('Valeurs Règlement Campagne'!$L$14="OUI",IF(IF(ABS(F21-VLOOKUP(C21,'Valeurs Règlement Campagne'!$A$4:$AB$7,14,FALSE))&lt;=2,VLOOKUP(C21,'Valeurs Règlement Campagne'!$A$4:$AB$7,14,FALSE),IF(ABS(F21-VLOOKUP(C21,'Valeurs Règlement Campagne'!$A$4:$AB$7,15,FALSE))&lt;=2,VLOOKUP(C21,'Valeurs Règlement Campagne'!$A$4:$AB$7,15,FALSE),IF(ABS(F21-VLOOKUP(C21,'Valeurs Règlement Campagne'!$A$4:$AB$7,16,FALSE))&lt;=2,VLOOKUP(C21,'Valeurs Règlement Campagne'!$A$4:$AB$7,16,FALSE),"")))="",FALSE,IF(COUNTIFS($C$6:C21,C21,$E$6:E21,"Connues",$F$6:F21,"&gt;="&amp;(IF(ABS(F21-VLOOKUP(C21,'Valeurs Règlement Campagne'!$A$4:$AB$7,14,FALSE))&lt;=2,VLOOKUP(C21,'Valeurs Règlement Campagne'!$A$4:$AB$7,14,FALSE),IF(ABS(F21-VLOOKUP(C21,'Valeurs Règlement Campagne'!$A$4:$AB$7,15,FALSE))&lt;=2,VLOOKUP(C21,'Valeurs Règlement Campagne'!$A$4:$AB$7,15,FALSE),IF(ABS(F21-VLOOKUP(C21,'Valeurs Règlement Campagne'!$A$4:$AB$7,16,FALSE))&lt;=2,VLOOKUP(C21,'Valeurs Règlement Campagne'!$A$4:$AB$7,16,FALSE),"")))-2),$F$6:F21,"&lt;="&amp;(IF(ABS(F21-VLOOKUP(C21,'Valeurs Règlement Campagne'!$A$4:$AB$7,14,FALSE))&lt;=2,VLOOKUP(C21,'Valeurs Règlement Campagne'!$A$4:$AB$7,14,FALSE),IF(ABS(F21-VLOOKUP(C21,'Valeurs Règlement Campagne'!$A$4:$AB$7,15,FALSE))&lt;=2,VLOOKUP(C21,'Valeurs Règlement Campagne'!$A$4:$AB$7,15,FALSE),IF(ABS(F21-VLOOKUP(C21,'Valeurs Règlement Campagne'!$A$4:$AB$7,16,FALSE))&lt;=2,VLOOKUP(C21,'Valeurs Règlement Campagne'!$A$4:$AB$7,16,FALSE),"")))+2))&gt;(IF(VLOOKUP(C21,'Valeurs Règlement Campagne'!$A$4:$AB$7,14,FALSE)=IF(ABS(F21-VLOOKUP(C21,'Valeurs Règlement Campagne'!$A$4:$AB$7,14,FALSE))&lt;=2,VLOOKUP(C21,'Valeurs Règlement Campagne'!$A$4:$AB$7,14,FALSE),IF(ABS(F21-VLOOKUP(C21,'Valeurs Règlement Campagne'!$A$4:$AB$7,15,FALSE))&lt;=2,VLOOKUP(C21,'Valeurs Règlement Campagne'!$A$4:$AB$7,15,FALSE),IF(ABS(F21-VLOOKUP(C21,'Valeurs Règlement Campagne'!$A$4:$AB$7,16,FALSE))&lt;=2,VLOOKUP(C21,'Valeurs Règlement Campagne'!$A$4:$AB$7,16,FALSE),""))),1,0)+IF(VLOOKUP(C21,'Valeurs Règlement Campagne'!$A$4:$AB$7,15,FALSE)=IF(ABS(F21-VLOOKUP(C21,'Valeurs Règlement Campagne'!$A$4:$AB$7,14,FALSE))&lt;=2,VLOOKUP(C21,'Valeurs Règlement Campagne'!$A$4:$AB$7,14,FALSE),IF(ABS(F21-VLOOKUP(C21,'Valeurs Règlement Campagne'!$A$4:$AB$7,15,FALSE))&lt;=2,VLOOKUP(C21,'Valeurs Règlement Campagne'!$A$4:$AB$7,15,FALSE),IF(ABS(F21-VLOOKUP(C21,'Valeurs Règlement Campagne'!$A$4:$AB$7,16,FALSE))&lt;=2,VLOOKUP(C21,'Valeurs Règlement Campagne'!$A$4:$AB$7,16,FALSE),""))),1,0)+IF(VLOOKUP(C21,'Valeurs Règlement Campagne'!$A$4:$AB$7,16,FALSE)=IF(ABS(F21-VLOOKUP(C21,'Valeurs Règlement Campagne'!$A$4:$AB$7,14,FALSE))&lt;=2,VLOOKUP(C21,'Valeurs Règlement Campagne'!$A$4:$AB$7,14,FALSE),IF(ABS(F21-VLOOKUP(C21,'Valeurs Règlement Campagne'!$A$4:$AB$7,15,FALSE))&lt;=2,VLOOKUP(C21,'Valeurs Règlement Campagne'!$A$4:$AB$7,15,FALSE),IF(ABS(F21-VLOOKUP(C21,'Valeurs Règlement Campagne'!$A$4:$AB$7,16,FALSE))&lt;=2,VLOOKUP(C21,'Valeurs Règlement Campagne'!$A$4:$AB$7,16,FALSE),""))),1,0)),"Doublon",TRUE)),IF(IF(F21=VLOOKUP(C21,'Valeurs Règlement Campagne'!$A$4:$AB$7,14,FALSE),VLOOKUP(C21,'Valeurs Règlement Campagne'!$A$4:$AB$7,14,FALSE),IF(F21=VLOOKUP(C21,'Valeurs Règlement Campagne'!$A$4:$AB$7,15,FALSE),VLOOKUP(C21,'Valeurs Règlement Campagne'!$A$4:$AB$7,15,FALSE),IF(F21=VLOOKUP(C21,'Valeurs Règlement Campagne'!$A$4:$AB$7,16,FALSE),VLOOKUP(C21,'Valeurs Règlement Campagne'!$A$4:$AB$7,16,FALSE),"")))="",FALSE,IF(COUNTIFS($C$6:C21,C21,$E$6:E21,"Connues",$F$6:F21,IF(F21=VLOOKUP(C21,'Valeurs Règlement Campagne'!$A$4:$AB$7,14,FALSE),VLOOKUP(C21,'Valeurs Règlement Campagne'!$A$4:$AB$7,14,FALSE),IF(F21=VLOOKUP(C21,'Valeurs Règlement Campagne'!$A$4:$AB$7,15,FALSE),VLOOKUP(C21,'Valeurs Règlement Campagne'!$A$4:$AB$7,15,FALSE),IF(F21=VLOOKUP(C21,'Valeurs Règlement Campagne'!$A$4:$AB$7,16,FALSE),VLOOKUP(C21,'Valeurs Règlement Campagne'!$A$4:$AB$7,16,FALSE),""))))&gt;(IF(VLOOKUP(C21,'Valeurs Règlement Campagne'!$A$4:$AB$7,14,FALSE)=IF(F21=VLOOKUP(C21,'Valeurs Règlement Campagne'!$A$4:$AB$7,14,FALSE),VLOOKUP(C21,'Valeurs Règlement Campagne'!$A$4:$AB$7,14,FALSE),IF(F21=VLOOKUP(C21,'Valeurs Règlement Campagne'!$A$4:$AB$7,15,FALSE),VLOOKUP(C21,'Valeurs Règlement Campagne'!$A$4:$AB$7,15,FALSE),IF(F21=VLOOKUP(C21,'Valeurs Règlement Campagne'!$A$4:$AB$7,16,FALSE),VLOOKUP(C21,'Valeurs Règlement Campagne'!$A$4:$AB$7,16,FALSE),""))),1,0)+IF(VLOOKUP(C21,'Valeurs Règlement Campagne'!$A$4:$AB$7,15,FALSE)=IF(F21=VLOOKUP(C21,'Valeurs Règlement Campagne'!$A$4:$AB$7,14,FALSE),VLOOKUP(C21,'Valeurs Règlement Campagne'!$A$4:$AB$7,14,FALSE),IF(F21=VLOOKUP(C21,'Valeurs Règlement Campagne'!$A$4:$AB$7,15,FALSE),VLOOKUP(C21,'Valeurs Règlement Campagne'!$A$4:$AB$7,15,FALSE),IF(F21=VLOOKUP(C21,'Valeurs Règlement Campagne'!$A$4:$AB$7,16,FALSE),VLOOKUP(C21,'Valeurs Règlement Campagne'!$A$4:$AB$7,16,FALSE),""))),1,0)+IF(VLOOKUP(C21,'Valeurs Règlement Campagne'!$A$4:$AB$7,16,FALSE)=IF(F21=VLOOKUP(C21,'Valeurs Règlement Campagne'!$A$4:$AB$7,14,FALSE),VLOOKUP(C21,'Valeurs Règlement Campagne'!$A$4:$AB$7,14,FALSE),IF(F21=VLOOKUP(C21,'Valeurs Règlement Campagne'!$A$4:$AB$7,15,FALSE),VLOOKUP(C21,'Valeurs Règlement Campagne'!$A$4:$AB$7,15,FALSE),IF(F21=VLOOKUP(C21,'Valeurs Règlement Campagne'!$A$4:$AB$7,16,FALSE),VLOOKUP(C21,'Valeurs Règlement Campagne'!$A$4:$AB$7,16,FALSE),""))),1,0)),"Doublon",TRUE)))," "))))," ")</f>
        <v xml:space="preserve"> </v>
      </c>
      <c r="V21" s="49" t="str" cm="1">
        <f t="array" ref="V21">IFERROR(IF(OR(C21="",C21=" ")," ",IF(NOT(ISNUMBER(G21))," ",IF(E21="Inconnues",AND(G21&gt;=N21,G21&lt;=O21),IF(E21="Connues",IF('Valeurs Règlement Campagne'!$L$14="OUI",IF(IF(ABS(G21-VLOOKUP(C21,'Valeurs Règlement Campagne'!$A$4:$AB$7,17,FALSE))&lt;=2,VLOOKUP(C21,'Valeurs Règlement Campagne'!$A$4:$AB$7,17,FALSE),IF(ABS(G21-VLOOKUP(C21,'Valeurs Règlement Campagne'!$A$4:$AB$7,18,FALSE))&lt;=2,VLOOKUP(C21,'Valeurs Règlement Campagne'!$A$4:$AB$7,18,FALSE),IF(ABS(G21-VLOOKUP(C21,'Valeurs Règlement Campagne'!$A$4:$AB$7,19,FALSE))&lt;=2,VLOOKUP(C21,'Valeurs Règlement Campagne'!$A$4:$AB$7,19,FALSE),"")))="",FALSE,IF(COUNTIFS($C$6:C21,C21,$E$6:E21,"Connues",$G$6:G21,"&gt;="&amp;(IF(ABS(G21-VLOOKUP(C21,'Valeurs Règlement Campagne'!$A$4:$AB$7,17,FALSE))&lt;=2,VLOOKUP(C21,'Valeurs Règlement Campagne'!$A$4:$AB$7,17,FALSE),IF(ABS(G21-VLOOKUP(C21,'Valeurs Règlement Campagne'!$A$4:$AB$7,18,FALSE))&lt;=2,VLOOKUP(C21,'Valeurs Règlement Campagne'!$A$4:$AB$7,18,FALSE),IF(ABS(G21-VLOOKUP(C21,'Valeurs Règlement Campagne'!$A$4:$AB$7,19,FALSE))&lt;=2,VLOOKUP(C21,'Valeurs Règlement Campagne'!$A$4:$AB$7,19,FALSE),"")))-2),$G$6:G21,"&lt;="&amp;(IF(ABS(G21-VLOOKUP(C21,'Valeurs Règlement Campagne'!$A$4:$AB$7,17,FALSE))&lt;=2,VLOOKUP(C21,'Valeurs Règlement Campagne'!$A$4:$AB$7,17,FALSE),IF(ABS(G21-VLOOKUP(C21,'Valeurs Règlement Campagne'!$A$4:$AB$7,18,FALSE))&lt;=2,VLOOKUP(C21,'Valeurs Règlement Campagne'!$A$4:$AB$7,18,FALSE),IF(ABS(G21-VLOOKUP(C21,'Valeurs Règlement Campagne'!$A$4:$AB$7,19,FALSE))&lt;=2,VLOOKUP(C21,'Valeurs Règlement Campagne'!$A$4:$AB$7,19,FALSE),"")))+2))&gt;(IF(VLOOKUP(C21,'Valeurs Règlement Campagne'!$A$4:$AB$7,17,FALSE)=IF(ABS(G21-VLOOKUP(C21,'Valeurs Règlement Campagne'!$A$4:$AB$7,17,FALSE))&lt;=2,VLOOKUP(C21,'Valeurs Règlement Campagne'!$A$4:$AB$7,17,FALSE),IF(ABS(G21-VLOOKUP(C21,'Valeurs Règlement Campagne'!$A$4:$AB$7,18,FALSE))&lt;=2,VLOOKUP(C21,'Valeurs Règlement Campagne'!$A$4:$AB$7,18,FALSE),IF(ABS(G21-VLOOKUP(C21,'Valeurs Règlement Campagne'!$A$4:$AB$7,19,FALSE))&lt;=2,VLOOKUP(C21,'Valeurs Règlement Campagne'!$A$4:$AB$7,19,FALSE),""))),1,0)+IF(VLOOKUP(C21,'Valeurs Règlement Campagne'!$A$4:$AB$7,18,FALSE)=IF(ABS(G21-VLOOKUP(C21,'Valeurs Règlement Campagne'!$A$4:$AB$7,17,FALSE))&lt;=2,VLOOKUP(C21,'Valeurs Règlement Campagne'!$A$4:$AB$7,17,FALSE),IF(ABS(G21-VLOOKUP(C21,'Valeurs Règlement Campagne'!$A$4:$AB$7,18,FALSE))&lt;=2,VLOOKUP(C21,'Valeurs Règlement Campagne'!$A$4:$AB$7,18,FALSE),IF(ABS(G21-VLOOKUP(C21,'Valeurs Règlement Campagne'!$A$4:$AB$7,19,FALSE))&lt;=2,VLOOKUP(C21,'Valeurs Règlement Campagne'!$A$4:$AB$7,19,FALSE),""))),1,0)+IF(VLOOKUP(C21,'Valeurs Règlement Campagne'!$A$4:$AB$7,19,FALSE)=IF(ABS(G21-VLOOKUP(C21,'Valeurs Règlement Campagne'!$A$4:$AB$7,17,FALSE))&lt;=2,VLOOKUP(C21,'Valeurs Règlement Campagne'!$A$4:$AB$7,17,FALSE),IF(ABS(G21-VLOOKUP(C21,'Valeurs Règlement Campagne'!$A$4:$AB$7,18,FALSE))&lt;=2,VLOOKUP(C21,'Valeurs Règlement Campagne'!$A$4:$AB$7,18,FALSE),IF(ABS(G21-VLOOKUP(C21,'Valeurs Règlement Campagne'!$A$4:$AB$7,19,FALSE))&lt;=2,VLOOKUP(C21,'Valeurs Règlement Campagne'!$A$4:$AB$7,19,FALSE),""))),1,0)),"Doublon",TRUE)),IF(IF(G21=VLOOKUP(C21,'Valeurs Règlement Campagne'!$A$4:$AB$7,17,FALSE),VLOOKUP(C21,'Valeurs Règlement Campagne'!$A$4:$AB$7,17,FALSE),IF(G21=VLOOKUP(C21,'Valeurs Règlement Campagne'!$A$4:$AB$7,18,FALSE),VLOOKUP(C21,'Valeurs Règlement Campagne'!$A$4:$AB$7,18,FALSE),IF(G21=VLOOKUP(C21,'Valeurs Règlement Campagne'!$A$4:$AB$7,19,FALSE),VLOOKUP(C21,'Valeurs Règlement Campagne'!$A$4:$AB$7,19,FALSE),"")))="",FALSE,IF(COUNTIFS($C$6:C21,C21,$E$6:E21,"Connues",$G$6:G21,IF(G21=VLOOKUP(C21,'Valeurs Règlement Campagne'!$A$4:$AB$7,17,FALSE),VLOOKUP(C21,'Valeurs Règlement Campagne'!$A$4:$AB$7,17,FALSE),IF(G21=VLOOKUP(C21,'Valeurs Règlement Campagne'!$A$4:$AB$7,18,FALSE),VLOOKUP(C21,'Valeurs Règlement Campagne'!$A$4:$AB$7,18,FALSE),IF(G21=VLOOKUP(C21,'Valeurs Règlement Campagne'!$A$4:$AB$7,19,FALSE),VLOOKUP(C21,'Valeurs Règlement Campagne'!$A$4:$AB$7,19,FALSE),""))))&gt;(IF(VLOOKUP(C21,'Valeurs Règlement Campagne'!$A$4:$AB$7,17,FALSE)=IF(G21=VLOOKUP(C21,'Valeurs Règlement Campagne'!$A$4:$AB$7,17,FALSE),VLOOKUP(C21,'Valeurs Règlement Campagne'!$A$4:$AB$7,17,FALSE),IF(G21=VLOOKUP(C21,'Valeurs Règlement Campagne'!$A$4:$AB$7,18,FALSE),VLOOKUP(C21,'Valeurs Règlement Campagne'!$A$4:$AB$7,18,FALSE),IF(G21=VLOOKUP(C21,'Valeurs Règlement Campagne'!$A$4:$AB$7,19,FALSE),VLOOKUP(C21,'Valeurs Règlement Campagne'!$A$4:$AB$7,19,FALSE),""))),1,0)+IF(VLOOKUP(C21,'Valeurs Règlement Campagne'!$A$4:$AB$7,18,FALSE)=IF(G21=VLOOKUP(C21,'Valeurs Règlement Campagne'!$A$4:$AB$7,17,FALSE),VLOOKUP(C21,'Valeurs Règlement Campagne'!$A$4:$AB$7,17,FALSE),IF(G21=VLOOKUP(C21,'Valeurs Règlement Campagne'!$A$4:$AB$7,18,FALSE),VLOOKUP(C21,'Valeurs Règlement Campagne'!$A$4:$AB$7,18,FALSE),IF(G21=VLOOKUP(C21,'Valeurs Règlement Campagne'!$A$4:$AB$7,19,FALSE),VLOOKUP(C21,'Valeurs Règlement Campagne'!$A$4:$AB$7,19,FALSE),""))),1,0)+IF(VLOOKUP(C21,'Valeurs Règlement Campagne'!$A$4:$AB$7,19,FALSE)=IF(G21=VLOOKUP(C21,'Valeurs Règlement Campagne'!$A$4:$AB$7,17,FALSE),VLOOKUP(C21,'Valeurs Règlement Campagne'!$A$4:$AB$7,17,FALSE),IF(G21=VLOOKUP(C21,'Valeurs Règlement Campagne'!$A$4:$AB$7,18,FALSE),VLOOKUP(C21,'Valeurs Règlement Campagne'!$A$4:$AB$7,18,FALSE),IF(G21=VLOOKUP(C21,'Valeurs Règlement Campagne'!$A$4:$AB$7,19,FALSE),VLOOKUP(C21,'Valeurs Règlement Campagne'!$A$4:$AB$7,19,FALSE),""))),1,0)),"Doublon",TRUE)))," "))))," ")</f>
        <v xml:space="preserve"> </v>
      </c>
      <c r="W21" s="49" t="str" cm="1">
        <f t="array" ref="W21">IFERROR(IF(OR(C21="",C21=" ")," ",IF(NOT(ISNUMBER(H21))," ",IF(E21="Inconnues",AND(H21&gt;=P21,H21&lt;=Q21),IF(E21="Connues",IF('Valeurs Règlement Campagne'!$L$14="OUI",IF(IF(ABS(H21-VLOOKUP(C21,'Valeurs Règlement Campagne'!$A$4:$AB$7,20,FALSE))&lt;=2,VLOOKUP(C21,'Valeurs Règlement Campagne'!$A$4:$AB$7,20,FALSE),IF(ABS(H21-VLOOKUP(C21,'Valeurs Règlement Campagne'!$A$4:$AB$7,21,FALSE))&lt;=2,VLOOKUP(C21,'Valeurs Règlement Campagne'!$A$4:$AB$7,21,FALSE),IF(ABS(H21-VLOOKUP(C21,'Valeurs Règlement Campagne'!$A$4:$AB$7,22,FALSE))&lt;=2,VLOOKUP(C21,'Valeurs Règlement Campagne'!$A$4:$AB$7,22,FALSE),"")))="",FALSE,IF(COUNTIFS($C$6:C21,C21,$E$6:E21,"Connues",$H$6:H21,"&gt;="&amp;(IF(ABS(H21-VLOOKUP(C21,'Valeurs Règlement Campagne'!$A$4:$AB$7,20,FALSE))&lt;=2,VLOOKUP(C21,'Valeurs Règlement Campagne'!$A$4:$AB$7,20,FALSE),IF(ABS(H21-VLOOKUP(C21,'Valeurs Règlement Campagne'!$A$4:$AB$7,21,FALSE))&lt;=2,VLOOKUP(C21,'Valeurs Règlement Campagne'!$A$4:$AB$7,21,FALSE),IF(ABS(H21-VLOOKUP(C21,'Valeurs Règlement Campagne'!$A$4:$AB$7,22,FALSE))&lt;=2,VLOOKUP(C21,'Valeurs Règlement Campagne'!$A$4:$AB$7,22,FALSE),"")))-2),$H$6:H21,"&lt;="&amp;(IF(ABS(H21-VLOOKUP(C21,'Valeurs Règlement Campagne'!$A$4:$AB$7,20,FALSE))&lt;=2,VLOOKUP(C21,'Valeurs Règlement Campagne'!$A$4:$AB$7,20,FALSE),IF(ABS(H21-VLOOKUP(C21,'Valeurs Règlement Campagne'!$A$4:$AB$7,21,FALSE))&lt;=2,VLOOKUP(C21,'Valeurs Règlement Campagne'!$A$4:$AB$7,21,FALSE),IF(ABS(H21-VLOOKUP(C21,'Valeurs Règlement Campagne'!$A$4:$AB$7,22,FALSE))&lt;=2,VLOOKUP(C21,'Valeurs Règlement Campagne'!$A$4:$AB$7,22,FALSE),"")))+2))&gt;(IF(VLOOKUP(C21,'Valeurs Règlement Campagne'!$A$4:$AB$7,20,FALSE)=IF(ABS(H21-VLOOKUP(C21,'Valeurs Règlement Campagne'!$A$4:$AB$7,20,FALSE))&lt;=2,VLOOKUP(C21,'Valeurs Règlement Campagne'!$A$4:$AB$7,20,FALSE),IF(ABS(H21-VLOOKUP(C21,'Valeurs Règlement Campagne'!$A$4:$AB$7,21,FALSE))&lt;=2,VLOOKUP(C21,'Valeurs Règlement Campagne'!$A$4:$AB$7,21,FALSE),IF(ABS(H21-VLOOKUP(C21,'Valeurs Règlement Campagne'!$A$4:$AB$7,22,FALSE))&lt;=2,VLOOKUP(C21,'Valeurs Règlement Campagne'!$A$4:$AB$7,22,FALSE),""))),1,0)+IF(VLOOKUP(C21,'Valeurs Règlement Campagne'!$A$4:$AB$7,21,FALSE)=IF(ABS(H21-VLOOKUP(C21,'Valeurs Règlement Campagne'!$A$4:$AB$7,20,FALSE))&lt;=2,VLOOKUP(C21,'Valeurs Règlement Campagne'!$A$4:$AB$7,20,FALSE),IF(ABS(H21-VLOOKUP(C21,'Valeurs Règlement Campagne'!$A$4:$AB$7,21,FALSE))&lt;=2,VLOOKUP(C21,'Valeurs Règlement Campagne'!$A$4:$AB$7,21,FALSE),IF(ABS(H21-VLOOKUP(C21,'Valeurs Règlement Campagne'!$A$4:$AB$7,22,FALSE))&lt;=2,VLOOKUP(C21,'Valeurs Règlement Campagne'!$A$4:$AB$7,22,FALSE),""))),1,0)+IF(VLOOKUP(C21,'Valeurs Règlement Campagne'!$A$4:$AB$7,22,FALSE)=IF(ABS(H21-VLOOKUP(C21,'Valeurs Règlement Campagne'!$A$4:$AB$7,20,FALSE))&lt;=2,VLOOKUP(C21,'Valeurs Règlement Campagne'!$A$4:$AB$7,20,FALSE),IF(ABS(H21-VLOOKUP(C21,'Valeurs Règlement Campagne'!$A$4:$AB$7,21,FALSE))&lt;=2,VLOOKUP(C21,'Valeurs Règlement Campagne'!$A$4:$AB$7,21,FALSE),IF(ABS(H21-VLOOKUP(C21,'Valeurs Règlement Campagne'!$A$4:$AB$7,22,FALSE))&lt;=2,VLOOKUP(C21,'Valeurs Règlement Campagne'!$A$4:$AB$7,22,FALSE),""))),1,0)),"Doublon",TRUE)),IF(IF(H21=VLOOKUP(C21,'Valeurs Règlement Campagne'!$A$4:$AB$7,20,FALSE),VLOOKUP(C21,'Valeurs Règlement Campagne'!$A$4:$AB$7,20,FALSE),IF(H21=VLOOKUP(C21,'Valeurs Règlement Campagne'!$A$4:$AB$7,21,FALSE),VLOOKUP(C21,'Valeurs Règlement Campagne'!$A$4:$AB$7,21,FALSE),IF(H21=VLOOKUP(C21,'Valeurs Règlement Campagne'!$A$4:$AB$7,22,FALSE),VLOOKUP(C21,'Valeurs Règlement Campagne'!$A$4:$AB$7,22,FALSE),"")))="",FALSE,IF(COUNTIFS($C$6:C21,C21,$E$6:E21,"Connues",$H$6:H21,IF(H21=VLOOKUP(C21,'Valeurs Règlement Campagne'!$A$4:$AB$7,20,FALSE),VLOOKUP(C21,'Valeurs Règlement Campagne'!$A$4:$AB$7,20,FALSE),IF(H21=VLOOKUP(C21,'Valeurs Règlement Campagne'!$A$4:$AB$7,21,FALSE),VLOOKUP(C21,'Valeurs Règlement Campagne'!$A$4:$AB$7,21,FALSE),IF(H21=VLOOKUP(C21,'Valeurs Règlement Campagne'!$A$4:$AB$7,22,FALSE),VLOOKUP(C21,'Valeurs Règlement Campagne'!$A$4:$AB$7,22,FALSE),""))))&gt;(IF(VLOOKUP(C21,'Valeurs Règlement Campagne'!$A$4:$AB$7,20,FALSE)=IF(H21=VLOOKUP(C21,'Valeurs Règlement Campagne'!$A$4:$AB$7,20,FALSE),VLOOKUP(C21,'Valeurs Règlement Campagne'!$A$4:$AB$7,20,FALSE),IF(H21=VLOOKUP(C21,'Valeurs Règlement Campagne'!$A$4:$AB$7,21,FALSE),VLOOKUP(C21,'Valeurs Règlement Campagne'!$A$4:$AB$7,21,FALSE),IF(H21=VLOOKUP(C21,'Valeurs Règlement Campagne'!$A$4:$AB$7,22,FALSE),VLOOKUP(C21,'Valeurs Règlement Campagne'!$A$4:$AB$7,22,FALSE),""))),1,0)+IF(VLOOKUP(C21,'Valeurs Règlement Campagne'!$A$4:$AB$7,21,FALSE)=IF(H21=VLOOKUP(C21,'Valeurs Règlement Campagne'!$A$4:$AB$7,20,FALSE),VLOOKUP(C21,'Valeurs Règlement Campagne'!$A$4:$AB$7,20,FALSE),IF(H21=VLOOKUP(C21,'Valeurs Règlement Campagne'!$A$4:$AB$7,21,FALSE),VLOOKUP(C21,'Valeurs Règlement Campagne'!$A$4:$AB$7,21,FALSE),IF(H21=VLOOKUP(C21,'Valeurs Règlement Campagne'!$A$4:$AB$7,22,FALSE),VLOOKUP(C21,'Valeurs Règlement Campagne'!$A$4:$AB$7,22,FALSE),""))),1,0)+IF(VLOOKUP(C21,'Valeurs Règlement Campagne'!$A$4:$AB$7,22,FALSE)=IF(H21=VLOOKUP(C21,'Valeurs Règlement Campagne'!$A$4:$AB$7,20,FALSE),VLOOKUP(C21,'Valeurs Règlement Campagne'!$A$4:$AB$7,20,FALSE),IF(H21=VLOOKUP(C21,'Valeurs Règlement Campagne'!$A$4:$AB$7,21,FALSE),VLOOKUP(C21,'Valeurs Règlement Campagne'!$A$4:$AB$7,21,FALSE),IF(H21=VLOOKUP(C21,'Valeurs Règlement Campagne'!$A$4:$AB$7,22,FALSE),VLOOKUP(C21,'Valeurs Règlement Campagne'!$A$4:$AB$7,22,FALSE),""))),1,0)),"Doublon",TRUE)))," "))))," ")</f>
        <v xml:space="preserve"> </v>
      </c>
      <c r="X21" s="49" t="str" cm="1">
        <f t="array" ref="X21">IFERROR(IF(OR(C21="",C21=" ")," ",IF(NOT(ISNUMBER(I21))," ",IF(E21="Inconnues",AND(I21&gt;=P21,I21&lt;=R21),IF(E21="Connues",IF('Valeurs Règlement Campagne'!$L$14="OUI",IF(IF(ABS(I21-VLOOKUP(C21,'Valeurs Règlement Campagne'!$A$4:$AB$7,23,FALSE))&lt;=2,VLOOKUP(C21,'Valeurs Règlement Campagne'!$A$4:$AB$7,23,FALSE),IF(ABS(I21-VLOOKUP(C21,'Valeurs Règlement Campagne'!$A$4:$AB$7,24,FALSE))&lt;=2,VLOOKUP(C21,'Valeurs Règlement Campagne'!$A$4:$AB$7,24,FALSE),IF(ABS(I21-VLOOKUP(C21,'Valeurs Règlement Campagne'!$A$4:$AB$7,25,FALSE))&lt;=2,VLOOKUP(C21,'Valeurs Règlement Campagne'!$A$4:$AB$7,25,FALSE),"")))="",FALSE,IF(COUNTIFS($C$6:C21,C21,$E$6:E21,"Connues",$I$6:I21,"&gt;="&amp;(IF(ABS(I21-VLOOKUP(C21,'Valeurs Règlement Campagne'!$A$4:$AB$7,23,FALSE))&lt;=2,VLOOKUP(C21,'Valeurs Règlement Campagne'!$A$4:$AB$7,23,FALSE),IF(ABS(I21-VLOOKUP(C21,'Valeurs Règlement Campagne'!$A$4:$AB$7,24,FALSE))&lt;=2,VLOOKUP(C21,'Valeurs Règlement Campagne'!$A$4:$AB$7,24,FALSE),IF(ABS(I21-VLOOKUP(C21,'Valeurs Règlement Campagne'!$A$4:$AB$7,25,FALSE))&lt;=2,VLOOKUP(C21,'Valeurs Règlement Campagne'!$A$4:$AB$7,25,FALSE),"")))-2),$I$6:I21,"&lt;="&amp;(IF(ABS(I21-VLOOKUP(C21,'Valeurs Règlement Campagne'!$A$4:$AB$7,23,FALSE))&lt;=2,VLOOKUP(C21,'Valeurs Règlement Campagne'!$A$4:$AB$7,23,FALSE),IF(ABS(I21-VLOOKUP(C21,'Valeurs Règlement Campagne'!$A$4:$AB$7,24,FALSE))&lt;=2,VLOOKUP(C21,'Valeurs Règlement Campagne'!$A$4:$AB$7,24,FALSE),IF(ABS(I21-VLOOKUP(C21,'Valeurs Règlement Campagne'!$A$4:$AB$7,25,FALSE))&lt;=2,VLOOKUP(C21,'Valeurs Règlement Campagne'!$A$4:$AB$7,25,FALSE),"")))+2))&gt;(IF(VLOOKUP(C21,'Valeurs Règlement Campagne'!$A$4:$AB$7,23,FALSE)=IF(ABS(I21-VLOOKUP(C21,'Valeurs Règlement Campagne'!$A$4:$AB$7,23,FALSE))&lt;=2,VLOOKUP(C21,'Valeurs Règlement Campagne'!$A$4:$AB$7,23,FALSE),IF(ABS(I21-VLOOKUP(C21,'Valeurs Règlement Campagne'!$A$4:$AB$7,24,FALSE))&lt;=2,VLOOKUP(C21,'Valeurs Règlement Campagne'!$A$4:$AB$7,24,FALSE),IF(ABS(I21-VLOOKUP(C21,'Valeurs Règlement Campagne'!$A$4:$AB$7,25,FALSE))&lt;=2,VLOOKUP(C21,'Valeurs Règlement Campagne'!$A$4:$AB$7,25,FALSE),""))),1,0)+IF(VLOOKUP(C21,'Valeurs Règlement Campagne'!$A$4:$AB$7,24,FALSE)=IF(ABS(I21-VLOOKUP(C21,'Valeurs Règlement Campagne'!$A$4:$AB$7,23,FALSE))&lt;=2,VLOOKUP(C21,'Valeurs Règlement Campagne'!$A$4:$AB$7,23,FALSE),IF(ABS(I21-VLOOKUP(C21,'Valeurs Règlement Campagne'!$A$4:$AB$7,24,FALSE))&lt;=2,VLOOKUP(C21,'Valeurs Règlement Campagne'!$A$4:$AB$7,24,FALSE),IF(ABS(I21-VLOOKUP(C21,'Valeurs Règlement Campagne'!$A$4:$AB$7,25,FALSE))&lt;=2,VLOOKUP(C21,'Valeurs Règlement Campagne'!$A$4:$AB$7,25,FALSE),""))),1,0)+IF(VLOOKUP(C21,'Valeurs Règlement Campagne'!$A$4:$AB$7,25,FALSE)=IF(ABS(I21-VLOOKUP(C21,'Valeurs Règlement Campagne'!$A$4:$AB$7,23,FALSE))&lt;=2,VLOOKUP(C21,'Valeurs Règlement Campagne'!$A$4:$AB$7,23,FALSE),IF(ABS(I21-VLOOKUP(C21,'Valeurs Règlement Campagne'!$A$4:$AB$7,24,FALSE))&lt;=2,VLOOKUP(C21,'Valeurs Règlement Campagne'!$A$4:$AB$7,24,FALSE),IF(ABS(I21-VLOOKUP(C21,'Valeurs Règlement Campagne'!$A$4:$AB$7,25,FALSE))&lt;=2,VLOOKUP(C21,'Valeurs Règlement Campagne'!$A$4:$AB$7,25,FALSE),""))),1,0)),"Doublon",TRUE)),IF(IF(I21=VLOOKUP(C21,'Valeurs Règlement Campagne'!$A$4:$AB$7,23,FALSE),VLOOKUP(C21,'Valeurs Règlement Campagne'!$A$4:$AB$7,23,FALSE),IF(I21=VLOOKUP(C21,'Valeurs Règlement Campagne'!$A$4:$AB$7,24,FALSE),VLOOKUP(C21,'Valeurs Règlement Campagne'!$A$4:$AB$7,24,FALSE),IF(I21=VLOOKUP(C21,'Valeurs Règlement Campagne'!$A$4:$AB$7,25,FALSE),VLOOKUP(C21,'Valeurs Règlement Campagne'!$A$4:$AB$7,25,FALSE),"")))="",FALSE,IF(COUNTIFS($C$6:C21,C21,$E$6:E21,"Connues",$I$6:I21,IF(I21=VLOOKUP(C21,'Valeurs Règlement Campagne'!$A$4:$AB$7,23,FALSE),VLOOKUP(C21,'Valeurs Règlement Campagne'!$A$4:$AB$7,23,FALSE),IF(I21=VLOOKUP(C21,'Valeurs Règlement Campagne'!$A$4:$AB$7,24,FALSE),VLOOKUP(C21,'Valeurs Règlement Campagne'!$A$4:$AB$7,24,FALSE),IF(I21=VLOOKUP(C21,'Valeurs Règlement Campagne'!$A$4:$AB$7,25,FALSE),VLOOKUP(C21,'Valeurs Règlement Campagne'!$A$4:$AB$7,25,FALSE),""))))&gt;(IF(VLOOKUP(C21,'Valeurs Règlement Campagne'!$A$4:$AB$7,23,FALSE)=IF(I21=VLOOKUP(C21,'Valeurs Règlement Campagne'!$A$4:$AB$7,23,FALSE),VLOOKUP(C21,'Valeurs Règlement Campagne'!$A$4:$AB$7,23,FALSE),IF(I21=VLOOKUP(C21,'Valeurs Règlement Campagne'!$A$4:$AB$7,24,FALSE),VLOOKUP(C21,'Valeurs Règlement Campagne'!$A$4:$AB$7,24,FALSE),IF(I21=VLOOKUP(C21,'Valeurs Règlement Campagne'!$A$4:$AB$7,25,FALSE),VLOOKUP(C21,'Valeurs Règlement Campagne'!$A$4:$AB$7,25,FALSE),""))),1,0)+IF(VLOOKUP(C21,'Valeurs Règlement Campagne'!$A$4:$AB$7,24,FALSE)=IF(I21=VLOOKUP(C21,'Valeurs Règlement Campagne'!$A$4:$AB$7,23,FALSE),VLOOKUP(C21,'Valeurs Règlement Campagne'!$A$4:$AB$7,23,FALSE),IF(I21=VLOOKUP(C21,'Valeurs Règlement Campagne'!$A$4:$AB$7,24,FALSE),VLOOKUP(C21,'Valeurs Règlement Campagne'!$A$4:$AB$7,24,FALSE),IF(I21=VLOOKUP(C21,'Valeurs Règlement Campagne'!$A$4:$AB$7,25,FALSE),VLOOKUP(C21,'Valeurs Règlement Campagne'!$A$4:$AB$7,25,FALSE),""))),1,0)+IF(VLOOKUP(C21,'Valeurs Règlement Campagne'!$A$4:$AB$7,25,FALSE)=IF(I21=VLOOKUP(C21,'Valeurs Règlement Campagne'!$A$4:$AB$7,23,FALSE),VLOOKUP(C21,'Valeurs Règlement Campagne'!$A$4:$AB$7,23,FALSE),IF(I21=VLOOKUP(C21,'Valeurs Règlement Campagne'!$A$4:$AB$7,24,FALSE),VLOOKUP(C21,'Valeurs Règlement Campagne'!$A$4:$AB$7,24,FALSE),IF(I21=VLOOKUP(C21,'Valeurs Règlement Campagne'!$A$4:$AB$7,25,FALSE),VLOOKUP(C21,'Valeurs Règlement Campagne'!$A$4:$AB$7,25,FALSE),""))),1,0)),"Doublon",TRUE)))," "))))," ")</f>
        <v xml:space="preserve"> </v>
      </c>
      <c r="Y21" s="142" t="str" cm="1">
        <f t="array" ref="Y21">IFERROR(IF(OR(C21="",C21=" ")," ",IF(NOT(ISNUMBER(J21))," ",IF(E21="Inconnues",AND(J21&gt;=S21,J21&lt;=T21),IF(E21="Connues",IF('Valeurs Règlement Campagne'!$L$14="OUI",IF(IF(ABS(J21-VLOOKUP(C21,'Valeurs Règlement Campagne'!$A$4:$AB$7,26,FALSE))&lt;=2,VLOOKUP(C21,'Valeurs Règlement Campagne'!$A$4:$AB$7,26,FALSE),IF(ABS(J21-VLOOKUP(C21,'Valeurs Règlement Campagne'!$A$4:$AB$7,27,FALSE))&lt;=2,VLOOKUP(C21,'Valeurs Règlement Campagne'!$A$4:$AB$7,27,FALSE),IF(ABS(J21-VLOOKUP(C21,'Valeurs Règlement Campagne'!$A$4:$AB$7,28,FALSE))&lt;=2,VLOOKUP(C21,'Valeurs Règlement Campagne'!$A$4:$AB$7,28,FALSE),"")))="",FALSE,IF(COUNTIFS($C$6:C21,C21,$E$6:E21,"Connues",$J$6:J21,"&gt;="&amp;(IF(ABS(J21-VLOOKUP(C21,'Valeurs Règlement Campagne'!$A$4:$AB$7,26,FALSE))&lt;=2,VLOOKUP(C21,'Valeurs Règlement Campagne'!$A$4:$AB$7,26,FALSE),IF(ABS(J21-VLOOKUP(C21,'Valeurs Règlement Campagne'!$A$4:$AB$7,27,FALSE))&lt;=2,VLOOKUP(C21,'Valeurs Règlement Campagne'!$A$4:$AB$7,27,FALSE),IF(ABS(J21-VLOOKUP(C21,'Valeurs Règlement Campagne'!$A$4:$AB$7,28,FALSE))&lt;=2,VLOOKUP(C21,'Valeurs Règlement Campagne'!$A$4:$AB$7,28,FALSE),"")))-2),$J$6:J21,"&lt;="&amp;(IF(ABS(J21-VLOOKUP(C21,'Valeurs Règlement Campagne'!$A$4:$AB$7,26,FALSE))&lt;=2,VLOOKUP(C21,'Valeurs Règlement Campagne'!$A$4:$AB$7,26,FALSE),IF(ABS(J21-VLOOKUP(C21,'Valeurs Règlement Campagne'!$A$4:$AB$7,27,FALSE))&lt;=2,VLOOKUP(C21,'Valeurs Règlement Campagne'!$A$4:$AB$7,27,FALSE),IF(ABS(J21-VLOOKUP(C21,'Valeurs Règlement Campagne'!$A$4:$AB$7,28,FALSE))&lt;=2,VLOOKUP(C21,'Valeurs Règlement Campagne'!$A$4:$AB$7,28,FALSE),"")))+2))&gt;(IF(VLOOKUP(C21,'Valeurs Règlement Campagne'!$A$4:$AB$7,26,FALSE)=IF(ABS(J21-VLOOKUP(C21,'Valeurs Règlement Campagne'!$A$4:$AB$7,26,FALSE))&lt;=2,VLOOKUP(C21,'Valeurs Règlement Campagne'!$A$4:$AB$7,26,FALSE),IF(ABS(J21-VLOOKUP(C21,'Valeurs Règlement Campagne'!$A$4:$AB$7,27,FALSE))&lt;=2,VLOOKUP(C21,'Valeurs Règlement Campagne'!$A$4:$AB$7,27,FALSE),IF(ABS(J21-VLOOKUP(C21,'Valeurs Règlement Campagne'!$A$4:$AB$7,28,FALSE))&lt;=2,VLOOKUP(C21,'Valeurs Règlement Campagne'!$A$4:$AB$7,28,FALSE),""))),1,0)+IF(VLOOKUP(C21,'Valeurs Règlement Campagne'!$A$4:$AB$7,27,FALSE)=IF(ABS(J21-VLOOKUP(C21,'Valeurs Règlement Campagne'!$A$4:$AB$7,26,FALSE))&lt;=2,VLOOKUP(C21,'Valeurs Règlement Campagne'!$A$4:$AB$7,26,FALSE),IF(ABS(J21-VLOOKUP(C21,'Valeurs Règlement Campagne'!$A$4:$AB$7,27,FALSE))&lt;=2,VLOOKUP(C21,'Valeurs Règlement Campagne'!$A$4:$AB$7,27,FALSE),IF(ABS(J21-VLOOKUP(C21,'Valeurs Règlement Campagne'!$A$4:$AB$7,28,FALSE))&lt;=2,VLOOKUP(C21,'Valeurs Règlement Campagne'!$A$4:$AB$7,28,FALSE),""))),1,0)+IF(VLOOKUP(C21,'Valeurs Règlement Campagne'!$A$4:$AB$7,28,FALSE)=IF(ABS(J21-VLOOKUP(C21,'Valeurs Règlement Campagne'!$A$4:$AB$7,26,FALSE))&lt;=2,VLOOKUP(C21,'Valeurs Règlement Campagne'!$A$4:$AB$7,26,FALSE),IF(ABS(J21-VLOOKUP(C21,'Valeurs Règlement Campagne'!$A$4:$AB$7,27,FALSE))&lt;=2,VLOOKUP(C21,'Valeurs Règlement Campagne'!$A$4:$AB$7,27,FALSE),IF(ABS(J21-VLOOKUP(C21,'Valeurs Règlement Campagne'!$A$4:$AB$7,28,FALSE))&lt;=2,VLOOKUP(C21,'Valeurs Règlement Campagne'!$A$4:$AB$7,28,FALSE),""))),1,0)),"Doublon",TRUE)),IF(IF(J21=VLOOKUP(C21,'Valeurs Règlement Campagne'!$A$4:$AB$7,26,FALSE),VLOOKUP(C21,'Valeurs Règlement Campagne'!$A$4:$AB$7,26,FALSE),IF(J21=VLOOKUP(C21,'Valeurs Règlement Campagne'!$A$4:$AB$7,27,FALSE),VLOOKUP(C21,'Valeurs Règlement Campagne'!$A$4:$AB$7,27,FALSE),IF(J21=VLOOKUP(C21,'Valeurs Règlement Campagne'!$A$4:$AB$7,28,FALSE),VLOOKUP(C21,'Valeurs Règlement Campagne'!$A$4:$AB$7,28,FALSE),"")))="",FALSE,IF(COUNTIFS($C$6:C21,C21,$E$6:E21,"Connues",$J$6:J21,IF(J21=VLOOKUP(C21,'Valeurs Règlement Campagne'!$A$4:$AB$7,26,FALSE),VLOOKUP(C21,'Valeurs Règlement Campagne'!$A$4:$AB$7,26,FALSE),IF(J21=VLOOKUP(C21,'Valeurs Règlement Campagne'!$A$4:$AB$7,27,FALSE),VLOOKUP(C21,'Valeurs Règlement Campagne'!$A$4:$AB$7,27,FALSE),IF(J21=VLOOKUP(C21,'Valeurs Règlement Campagne'!$A$4:$AB$7,28,FALSE),VLOOKUP(C21,'Valeurs Règlement Campagne'!$A$4:$AB$7,28,FALSE),""))))&gt;(IF(VLOOKUP(C21,'Valeurs Règlement Campagne'!$A$4:$AB$7,26,FALSE)=IF(J21=VLOOKUP(C21,'Valeurs Règlement Campagne'!$A$4:$AB$7,26,FALSE),VLOOKUP(C21,'Valeurs Règlement Campagne'!$A$4:$AB$7,26,FALSE),IF(J21=VLOOKUP(C21,'Valeurs Règlement Campagne'!$A$4:$AB$7,27,FALSE),VLOOKUP(C21,'Valeurs Règlement Campagne'!$A$4:$AB$7,27,FALSE),IF(J21=VLOOKUP(C21,'Valeurs Règlement Campagne'!$A$4:$AB$7,28,FALSE),VLOOKUP(C21,'Valeurs Règlement Campagne'!$A$4:$AB$7,28,FALSE),""))),1,0)+IF(VLOOKUP(C21,'Valeurs Règlement Campagne'!$A$4:$AB$7,27,FALSE)=IF(J21=VLOOKUP(C21,'Valeurs Règlement Campagne'!$A$4:$AB$7,26,FALSE),VLOOKUP(C21,'Valeurs Règlement Campagne'!$A$4:$AB$7,26,FALSE),IF(J21=VLOOKUP(C21,'Valeurs Règlement Campagne'!$A$4:$AB$7,27,FALSE),VLOOKUP(C21,'Valeurs Règlement Campagne'!$A$4:$AB$7,27,FALSE),IF(J21=VLOOKUP(C21,'Valeurs Règlement Campagne'!$A$4:$AB$7,28,FALSE),VLOOKUP(C21,'Valeurs Règlement Campagne'!$A$4:$AB$7,28,FALSE),""))),1,0)+IF(VLOOKUP(C21,'Valeurs Règlement Campagne'!$A$4:$AB$7,28,FALSE)=IF(J21=VLOOKUP(C21,'Valeurs Règlement Campagne'!$A$4:$AB$7,26,FALSE),VLOOKUP(C21,'Valeurs Règlement Campagne'!$A$4:$AB$7,26,FALSE),IF(J21=VLOOKUP(C21,'Valeurs Règlement Campagne'!$A$4:$AB$7,27,FALSE),VLOOKUP(C21,'Valeurs Règlement Campagne'!$A$4:$AB$7,27,FALSE),IF(J21=VLOOKUP(C21,'Valeurs Règlement Campagne'!$A$4:$AB$7,28,FALSE),VLOOKUP(C21,'Valeurs Règlement Campagne'!$A$4:$AB$7,28,FALSE),""))),1,0)),"Doublon",TRUE)))," "))))," ")</f>
        <v xml:space="preserve"> </v>
      </c>
      <c r="Z21" s="253" t="str">
        <f t="shared" si="3"/>
        <v xml:space="preserve"> </v>
      </c>
      <c r="AA21" s="254"/>
      <c r="AB21" s="254" t="str">
        <f t="shared" si="0"/>
        <v xml:space="preserve"> </v>
      </c>
      <c r="AC21" s="254"/>
      <c r="AD21" s="254" t="str">
        <f t="shared" si="1"/>
        <v xml:space="preserve"> </v>
      </c>
      <c r="AE21" s="254"/>
      <c r="AF21" s="254" t="str">
        <f>IFERROR(IF(OR(NOT(ISNUMBER(H21)),NOT(ISNUMBER(J21)))," ",IF(OR(W21="Doublon",Y21="Doublon"),"Doublon",IF(H21&gt;=J21,IF(AND(W21=TRUE,Y21=TRUE),"ok","faux"),"faux")))," ")</f>
        <v xml:space="preserve"> </v>
      </c>
      <c r="AG21" s="299"/>
      <c r="AH21" s="50" t="str">
        <f t="shared" si="2"/>
        <v/>
      </c>
      <c r="AI21" s="39">
        <f>IFERROR(IF(OR(C21="",C21=" ",NOT(ISNUMBER(F21))),0,IF(E21="Inconnues",IF(AND(F21&gt;=L21,F21&lt;=M21),0,1),IF(E21="Connues",IF('Valeurs Règlement Campagne'!$L$14="OUI",IF(IF(ABS(F21-VLOOKUP(C21,'Valeurs Règlement Campagne'!$A$4:$AB$7,14,FALSE))&lt;=2,VLOOKUP(C21,'Valeurs Règlement Campagne'!$A$4:$AB$7,14,FALSE),IF(ABS(F21-VLOOKUP(C21,'Valeurs Règlement Campagne'!$A$4:$AB$7,15,FALSE))&lt;=2,VLOOKUP(C21,'Valeurs Règlement Campagne'!$A$4:$AB$7,15,FALSE),IF(ABS(F21-VLOOKUP(C21,'Valeurs Règlement Campagne'!$A$4:$AB$7,16,FALSE))&lt;=2,VLOOKUP(C21,'Valeurs Règlement Campagne'!$A$4:$AB$7,16,FALSE),"")))="",1,IF(COUNTIFS($C$6:C21,C21,$E$6:E21,"Connues",$F$6:F21,"&gt;="&amp;(IF(ABS(F21-VLOOKUP(C21,'Valeurs Règlement Campagne'!$A$4:$AB$7,14,FALSE))&lt;=2,VLOOKUP(C21,'Valeurs Règlement Campagne'!$A$4:$AB$7,14,FALSE),IF(ABS(F21-VLOOKUP(C21,'Valeurs Règlement Campagne'!$A$4:$AB$7,15,FALSE))&lt;=2,VLOOKUP(C21,'Valeurs Règlement Campagne'!$A$4:$AB$7,15,FALSE),IF(ABS(F21-VLOOKUP(C21,'Valeurs Règlement Campagne'!$A$4:$AB$7,16,FALSE))&lt;=2,VLOOKUP(C21,'Valeurs Règlement Campagne'!$A$4:$AB$7,16,FALSE),"")))-2),$F$6:F21,"&lt;="&amp;(IF(ABS(F21-VLOOKUP(C21,'Valeurs Règlement Campagne'!$A$4:$AB$7,14,FALSE))&lt;=2,VLOOKUP(C21,'Valeurs Règlement Campagne'!$A$4:$AB$7,14,FALSE),IF(ABS(F21-VLOOKUP(C21,'Valeurs Règlement Campagne'!$A$4:$AB$7,15,FALSE))&lt;=2,VLOOKUP(C21,'Valeurs Règlement Campagne'!$A$4:$AB$7,15,FALSE),IF(ABS(F21-VLOOKUP(C21,'Valeurs Règlement Campagne'!$A$4:$AB$7,16,FALSE))&lt;=2,VLOOKUP(C21,'Valeurs Règlement Campagne'!$A$4:$AB$7,16,FALSE),"")))+2))&gt;(IF(VLOOKUP(C21,'Valeurs Règlement Campagne'!$A$4:$AB$7,14,FALSE)=IF(ABS(F21-VLOOKUP(C21,'Valeurs Règlement Campagne'!$A$4:$AB$7,14,FALSE))&lt;=2,VLOOKUP(C21,'Valeurs Règlement Campagne'!$A$4:$AB$7,14,FALSE),IF(ABS(F21-VLOOKUP(C21,'Valeurs Règlement Campagne'!$A$4:$AB$7,15,FALSE))&lt;=2,VLOOKUP(C21,'Valeurs Règlement Campagne'!$A$4:$AB$7,15,FALSE),IF(ABS(F21-VLOOKUP(C21,'Valeurs Règlement Campagne'!$A$4:$AB$7,16,FALSE))&lt;=2,VLOOKUP(C21,'Valeurs Règlement Campagne'!$A$4:$AB$7,16,FALSE),""))),1,0)+IF(VLOOKUP(C21,'Valeurs Règlement Campagne'!$A$4:$AB$7,15,FALSE)=IF(ABS(F21-VLOOKUP(C21,'Valeurs Règlement Campagne'!$A$4:$AB$7,14,FALSE))&lt;=2,VLOOKUP(C21,'Valeurs Règlement Campagne'!$A$4:$AB$7,14,FALSE),IF(ABS(F21-VLOOKUP(C21,'Valeurs Règlement Campagne'!$A$4:$AB$7,15,FALSE))&lt;=2,VLOOKUP(C21,'Valeurs Règlement Campagne'!$A$4:$AB$7,15,FALSE),IF(ABS(F21-VLOOKUP(C21,'Valeurs Règlement Campagne'!$A$4:$AB$7,16,FALSE))&lt;=2,VLOOKUP(C21,'Valeurs Règlement Campagne'!$A$4:$AB$7,16,FALSE),""))),1,0)+IF(VLOOKUP(C21,'Valeurs Règlement Campagne'!$A$4:$AB$7,16,FALSE)=IF(ABS(F21-VLOOKUP(C21,'Valeurs Règlement Campagne'!$A$4:$AB$7,14,FALSE))&lt;=2,VLOOKUP(C21,'Valeurs Règlement Campagne'!$A$4:$AB$7,14,FALSE),IF(ABS(F21-VLOOKUP(C21,'Valeurs Règlement Campagne'!$A$4:$AB$7,15,FALSE))&lt;=2,VLOOKUP(C21,'Valeurs Règlement Campagne'!$A$4:$AB$7,15,FALSE),IF(ABS(F21-VLOOKUP(C21,'Valeurs Règlement Campagne'!$A$4:$AB$7,16,FALSE))&lt;=2,VLOOKUP(C21,'Valeurs Règlement Campagne'!$A$4:$AB$7,16,FALSE),""))),1,0)),1,0)),IF(IF(F21=VLOOKUP(C21,'Valeurs Règlement Campagne'!$A$4:$AB$7,14,FALSE),VLOOKUP(C21,'Valeurs Règlement Campagne'!$A$4:$AB$7,14,FALSE),IF(F21=VLOOKUP(C21,'Valeurs Règlement Campagne'!$A$4:$AB$7,15,FALSE),VLOOKUP(C21,'Valeurs Règlement Campagne'!$A$4:$AB$7,15,FALSE),IF(F21=VLOOKUP(C21,'Valeurs Règlement Campagne'!$A$4:$AB$7,16,FALSE),VLOOKUP(C21,'Valeurs Règlement Campagne'!$A$4:$AB$7,16,FALSE),"")))="",1,IF(COUNTIFS($C$6:C21,C21,$E$6:E21,"Connues",$F$6:F21,IF(F21=VLOOKUP(C21,'Valeurs Règlement Campagne'!$A$4:$AB$7,14,FALSE),VLOOKUP(C21,'Valeurs Règlement Campagne'!$A$4:$AB$7,14,FALSE),IF(F21=VLOOKUP(C21,'Valeurs Règlement Campagne'!$A$4:$AB$7,15,FALSE),VLOOKUP(C21,'Valeurs Règlement Campagne'!$A$4:$AB$7,15,FALSE),IF(F21=VLOOKUP(C21,'Valeurs Règlement Campagne'!$A$4:$AB$7,16,FALSE),VLOOKUP(C21,'Valeurs Règlement Campagne'!$A$4:$AB$7,16,FALSE),""))))&gt;(IF(VLOOKUP(C21,'Valeurs Règlement Campagne'!$A$4:$AB$7,14,FALSE)=IF(F21=VLOOKUP(C21,'Valeurs Règlement Campagne'!$A$4:$AB$7,14,FALSE),VLOOKUP(C21,'Valeurs Règlement Campagne'!$A$4:$AB$7,14,FALSE),IF(F21=VLOOKUP(C21,'Valeurs Règlement Campagne'!$A$4:$AB$7,15,FALSE),VLOOKUP(C21,'Valeurs Règlement Campagne'!$A$4:$AB$7,15,FALSE),IF(F21=VLOOKUP(C21,'Valeurs Règlement Campagne'!$A$4:$AB$7,16,FALSE),VLOOKUP(C21,'Valeurs Règlement Campagne'!$A$4:$AB$7,16,FALSE),""))),1,0)+IF(VLOOKUP(C21,'Valeurs Règlement Campagne'!$A$4:$AB$7,15,FALSE)=IF(F21=VLOOKUP(C21,'Valeurs Règlement Campagne'!$A$4:$AB$7,14,FALSE),VLOOKUP(C21,'Valeurs Règlement Campagne'!$A$4:$AB$7,14,FALSE),IF(F21=VLOOKUP(C21,'Valeurs Règlement Campagne'!$A$4:$AB$7,15,FALSE),VLOOKUP(C21,'Valeurs Règlement Campagne'!$A$4:$AB$7,15,FALSE),IF(F21=VLOOKUP(C21,'Valeurs Règlement Campagne'!$A$4:$AB$7,16,FALSE),VLOOKUP(C21,'Valeurs Règlement Campagne'!$A$4:$AB$7,16,FALSE),""))),1,0)+IF(VLOOKUP(C21,'Valeurs Règlement Campagne'!$A$4:$AB$7,16,FALSE)=IF(F21=VLOOKUP(C21,'Valeurs Règlement Campagne'!$A$4:$AB$7,14,FALSE),VLOOKUP(C21,'Valeurs Règlement Campagne'!$A$4:$AB$7,14,FALSE),IF(F21=VLOOKUP(C21,'Valeurs Règlement Campagne'!$A$4:$AB$7,15,FALSE),VLOOKUP(C21,'Valeurs Règlement Campagne'!$A$4:$AB$7,15,FALSE),IF(F21=VLOOKUP(C21,'Valeurs Règlement Campagne'!$A$4:$AB$7,16,FALSE),VLOOKUP(C21,'Valeurs Règlement Campagne'!$A$4:$AB$7,16,FALSE),""))),1,0)),1,0))),0))),0)</f>
        <v>0</v>
      </c>
      <c r="AJ21" s="39">
        <f>IFERROR(IF(OR(C21="",C21=" ",NOT(ISNUMBER(G21))),0,IF(E21="Inconnues",IF(AND(G21&gt;=N21,G21&lt;=O21),0,1),IF(E21="Connues",IF('Valeurs Règlement Campagne'!$L$14="OUI",IF(IF(ABS(G21-VLOOKUP(C21,'Valeurs Règlement Campagne'!$A$4:$AB$7,17,FALSE))&lt;=2,VLOOKUP(C21,'Valeurs Règlement Campagne'!$A$4:$AB$7,17,FALSE),IF(ABS(G21-VLOOKUP(C21,'Valeurs Règlement Campagne'!$A$4:$AB$7,18,FALSE))&lt;=2,VLOOKUP(C21,'Valeurs Règlement Campagne'!$A$4:$AB$7,18,FALSE),IF(ABS(G21-VLOOKUP(C21,'Valeurs Règlement Campagne'!$A$4:$AB$7,19,FALSE))&lt;=2,VLOOKUP(C21,'Valeurs Règlement Campagne'!$A$4:$AB$7,19,FALSE),"")))="",1,IF(COUNTIFS($C$6:C21,C21,$E$6:E21,"Connues",$G$6:G21,"&gt;="&amp;(IF(ABS(G21-VLOOKUP(C21,'Valeurs Règlement Campagne'!$A$4:$AB$7,17,FALSE))&lt;=2,VLOOKUP(C21,'Valeurs Règlement Campagne'!$A$4:$AB$7,17,FALSE),IF(ABS(G21-VLOOKUP(C21,'Valeurs Règlement Campagne'!$A$4:$AB$7,18,FALSE))&lt;=2,VLOOKUP(C21,'Valeurs Règlement Campagne'!$A$4:$AB$7,18,FALSE),IF(ABS(G21-VLOOKUP(C21,'Valeurs Règlement Campagne'!$A$4:$AB$7,19,FALSE))&lt;=2,VLOOKUP(C21,'Valeurs Règlement Campagne'!$A$4:$AB$7,19,FALSE),"")))-2),$G$6:G21,"&lt;="&amp;(IF(ABS(G21-VLOOKUP(C21,'Valeurs Règlement Campagne'!$A$4:$AB$7,17,FALSE))&lt;=2,VLOOKUP(C21,'Valeurs Règlement Campagne'!$A$4:$AB$7,17,FALSE),IF(ABS(G21-VLOOKUP(C21,'Valeurs Règlement Campagne'!$A$4:$AB$7,18,FALSE))&lt;=2,VLOOKUP(C21,'Valeurs Règlement Campagne'!$A$4:$AB$7,18,FALSE),IF(ABS(G21-VLOOKUP(C21,'Valeurs Règlement Campagne'!$A$4:$AB$7,19,FALSE))&lt;=2,VLOOKUP(C21,'Valeurs Règlement Campagne'!$A$4:$AB$7,19,FALSE),"")))+2))&gt;(IF(VLOOKUP(C21,'Valeurs Règlement Campagne'!$A$4:$AB$7,17,FALSE)=IF(ABS(G21-VLOOKUP(C21,'Valeurs Règlement Campagne'!$A$4:$AB$7,17,FALSE))&lt;=2,VLOOKUP(C21,'Valeurs Règlement Campagne'!$A$4:$AB$7,17,FALSE),IF(ABS(G21-VLOOKUP(C21,'Valeurs Règlement Campagne'!$A$4:$AB$7,18,FALSE))&lt;=2,VLOOKUP(C21,'Valeurs Règlement Campagne'!$A$4:$AB$7,18,FALSE),IF(ABS(G21-VLOOKUP(C21,'Valeurs Règlement Campagne'!$A$4:$AB$7,19,FALSE))&lt;=2,VLOOKUP(C21,'Valeurs Règlement Campagne'!$A$4:$AB$7,19,FALSE),""))),1,0)+IF(VLOOKUP(C21,'Valeurs Règlement Campagne'!$A$4:$AB$7,18,FALSE)=IF(ABS(G21-VLOOKUP(C21,'Valeurs Règlement Campagne'!$A$4:$AB$7,17,FALSE))&lt;=2,VLOOKUP(C21,'Valeurs Règlement Campagne'!$A$4:$AB$7,17,FALSE),IF(ABS(G21-VLOOKUP(C21,'Valeurs Règlement Campagne'!$A$4:$AB$7,18,FALSE))&lt;=2,VLOOKUP(C21,'Valeurs Règlement Campagne'!$A$4:$AB$7,18,FALSE),IF(ABS(G21-VLOOKUP(C21,'Valeurs Règlement Campagne'!$A$4:$AB$7,19,FALSE))&lt;=2,VLOOKUP(C21,'Valeurs Règlement Campagne'!$A$4:$AB$7,19,FALSE),""))),1,0)+IF(VLOOKUP(C21,'Valeurs Règlement Campagne'!$A$4:$AB$7,19,FALSE)=IF(ABS(G21-VLOOKUP(C21,'Valeurs Règlement Campagne'!$A$4:$AB$7,17,FALSE))&lt;=2,VLOOKUP(C21,'Valeurs Règlement Campagne'!$A$4:$AB$7,17,FALSE),IF(ABS(G21-VLOOKUP(C21,'Valeurs Règlement Campagne'!$A$4:$AB$7,18,FALSE))&lt;=2,VLOOKUP(C21,'Valeurs Règlement Campagne'!$A$4:$AB$7,18,FALSE),IF(ABS(G21-VLOOKUP(C21,'Valeurs Règlement Campagne'!$A$4:$AB$7,19,FALSE))&lt;=2,VLOOKUP(C21,'Valeurs Règlement Campagne'!$A$4:$AB$7,19,FALSE),""))),1,0)),1,0)),IF(IF(G21=VLOOKUP(C21,'Valeurs Règlement Campagne'!$A$4:$AB$7,17,FALSE),VLOOKUP(C21,'Valeurs Règlement Campagne'!$A$4:$AB$7,17,FALSE),IF(G21=VLOOKUP(C21,'Valeurs Règlement Campagne'!$A$4:$AB$7,18,FALSE),VLOOKUP(C21,'Valeurs Règlement Campagne'!$A$4:$AB$7,18,FALSE),IF(G21=VLOOKUP(C21,'Valeurs Règlement Campagne'!$A$4:$AB$7,19,FALSE),VLOOKUP(C21,'Valeurs Règlement Campagne'!$A$4:$AB$7,19,FALSE),"")))="",1,IF(COUNTIFS($C$6:C21,C21,$E$6:E21,"Connues",$G$6:G21,IF(G21=VLOOKUP(C21,'Valeurs Règlement Campagne'!$A$4:$AB$7,17,FALSE),VLOOKUP(C21,'Valeurs Règlement Campagne'!$A$4:$AB$7,17,FALSE),IF(G21=VLOOKUP(C21,'Valeurs Règlement Campagne'!$A$4:$AB$7,18,FALSE),VLOOKUP(C21,'Valeurs Règlement Campagne'!$A$4:$AB$7,18,FALSE),IF(G21=VLOOKUP(C21,'Valeurs Règlement Campagne'!$A$4:$AB$7,19,FALSE),VLOOKUP(C21,'Valeurs Règlement Campagne'!$A$4:$AB$7,19,FALSE),""))))&gt;(IF(VLOOKUP(C21,'Valeurs Règlement Campagne'!$A$4:$AB$7,17,FALSE)=IF(G21=VLOOKUP(C21,'Valeurs Règlement Campagne'!$A$4:$AB$7,17,FALSE),VLOOKUP(C21,'Valeurs Règlement Campagne'!$A$4:$AB$7,17,FALSE),IF(G21=VLOOKUP(C21,'Valeurs Règlement Campagne'!$A$4:$AB$7,18,FALSE),VLOOKUP(C21,'Valeurs Règlement Campagne'!$A$4:$AB$7,18,FALSE),IF(G21=VLOOKUP(C21,'Valeurs Règlement Campagne'!$A$4:$AB$7,19,FALSE),VLOOKUP(C21,'Valeurs Règlement Campagne'!$A$4:$AB$7,19,FALSE),""))),1,0)+IF(VLOOKUP(C21,'Valeurs Règlement Campagne'!$A$4:$AB$7,18,FALSE)=IF(G21=VLOOKUP(C21,'Valeurs Règlement Campagne'!$A$4:$AB$7,17,FALSE),VLOOKUP(C21,'Valeurs Règlement Campagne'!$A$4:$AB$7,17,FALSE),IF(G21=VLOOKUP(C21,'Valeurs Règlement Campagne'!$A$4:$AB$7,18,FALSE),VLOOKUP(C21,'Valeurs Règlement Campagne'!$A$4:$AB$7,18,FALSE),IF(G21=VLOOKUP(C21,'Valeurs Règlement Campagne'!$A$4:$AB$7,19,FALSE),VLOOKUP(C21,'Valeurs Règlement Campagne'!$A$4:$AB$7,19,FALSE),""))),1,0)+IF(VLOOKUP(C21,'Valeurs Règlement Campagne'!$A$4:$AB$7,19,FALSE)=IF(G21=VLOOKUP(C21,'Valeurs Règlement Campagne'!$A$4:$AB$7,17,FALSE),VLOOKUP(C21,'Valeurs Règlement Campagne'!$A$4:$AB$7,17,FALSE),IF(G21=VLOOKUP(C21,'Valeurs Règlement Campagne'!$A$4:$AB$7,18,FALSE),VLOOKUP(C21,'Valeurs Règlement Campagne'!$A$4:$AB$7,18,FALSE),IF(G21=VLOOKUP(C21,'Valeurs Règlement Campagne'!$A$4:$AB$7,19,FALSE),VLOOKUP(C21,'Valeurs Règlement Campagne'!$A$4:$AB$7,19,FALSE),""))),1,0)),1,0))),0))),0)</f>
        <v>0</v>
      </c>
      <c r="AK21" s="39">
        <f>IFERROR(IF(OR(C21="",C21=" ",NOT(ISNUMBER(H21))),0,IF(E21="Inconnues",IF(AND(H21&gt;=P21,H21&lt;=Q21),0,1),IF(E21="Connues",IF('Valeurs Règlement Campagne'!$L$14="OUI",IF(IF(ABS(H21-VLOOKUP(C21,'Valeurs Règlement Campagne'!$A$4:$AB$7,20,FALSE))&lt;=2,VLOOKUP(C21,'Valeurs Règlement Campagne'!$A$4:$AB$7,20,FALSE),IF(ABS(H21-VLOOKUP(C21,'Valeurs Règlement Campagne'!$A$4:$AB$7,21,FALSE))&lt;=2,VLOOKUP(C21,'Valeurs Règlement Campagne'!$A$4:$AB$7,21,FALSE),IF(ABS(H21-VLOOKUP(C21,'Valeurs Règlement Campagne'!$A$4:$AB$7,22,FALSE))&lt;=2,VLOOKUP(C21,'Valeurs Règlement Campagne'!$A$4:$AB$7,22,FALSE),"")))="",1,IF(COUNTIFS($C$6:C21,C21,$E$6:E21,"Connues",$H$6:H21,"&gt;="&amp;(IF(ABS(H21-VLOOKUP(C21,'Valeurs Règlement Campagne'!$A$4:$AB$7,20,FALSE))&lt;=2,VLOOKUP(C21,'Valeurs Règlement Campagne'!$A$4:$AB$7,20,FALSE),IF(ABS(H21-VLOOKUP(C21,'Valeurs Règlement Campagne'!$A$4:$AB$7,21,FALSE))&lt;=2,VLOOKUP(C21,'Valeurs Règlement Campagne'!$A$4:$AB$7,21,FALSE),IF(ABS(H21-VLOOKUP(C21,'Valeurs Règlement Campagne'!$A$4:$AB$7,22,FALSE))&lt;=2,VLOOKUP(C21,'Valeurs Règlement Campagne'!$A$4:$AB$7,22,FALSE),"")))-2),$H$6:H21,"&lt;="&amp;(IF(ABS(H21-VLOOKUP(C21,'Valeurs Règlement Campagne'!$A$4:$AB$7,20,FALSE))&lt;=2,VLOOKUP(C21,'Valeurs Règlement Campagne'!$A$4:$AB$7,20,FALSE),IF(ABS(H21-VLOOKUP(C21,'Valeurs Règlement Campagne'!$A$4:$AB$7,21,FALSE))&lt;=2,VLOOKUP(C21,'Valeurs Règlement Campagne'!$A$4:$AB$7,21,FALSE),IF(ABS(H21-VLOOKUP(C21,'Valeurs Règlement Campagne'!$A$4:$AB$7,22,FALSE))&lt;=2,VLOOKUP(C21,'Valeurs Règlement Campagne'!$A$4:$AB$7,22,FALSE),"")))+2))&gt;(IF(VLOOKUP(C21,'Valeurs Règlement Campagne'!$A$4:$AB$7,20,FALSE)=IF(ABS(H21-VLOOKUP(C21,'Valeurs Règlement Campagne'!$A$4:$AB$7,20,FALSE))&lt;=2,VLOOKUP(C21,'Valeurs Règlement Campagne'!$A$4:$AB$7,20,FALSE),IF(ABS(H21-VLOOKUP(C21,'Valeurs Règlement Campagne'!$A$4:$AB$7,21,FALSE))&lt;=2,VLOOKUP(C21,'Valeurs Règlement Campagne'!$A$4:$AB$7,21,FALSE),IF(ABS(H21-VLOOKUP(C21,'Valeurs Règlement Campagne'!$A$4:$AB$7,22,FALSE))&lt;=2,VLOOKUP(C21,'Valeurs Règlement Campagne'!$A$4:$AB$7,22,FALSE),""))),1,0)+IF(VLOOKUP(C21,'Valeurs Règlement Campagne'!$A$4:$AB$7,21,FALSE)=IF(ABS(H21-VLOOKUP(C21,'Valeurs Règlement Campagne'!$A$4:$AB$7,20,FALSE))&lt;=2,VLOOKUP(C21,'Valeurs Règlement Campagne'!$A$4:$AB$7,20,FALSE),IF(ABS(H21-VLOOKUP(C21,'Valeurs Règlement Campagne'!$A$4:$AB$7,21,FALSE))&lt;=2,VLOOKUP(C21,'Valeurs Règlement Campagne'!$A$4:$AB$7,21,FALSE),IF(ABS(H21-VLOOKUP(C21,'Valeurs Règlement Campagne'!$A$4:$AB$7,22,FALSE))&lt;=2,VLOOKUP(C21,'Valeurs Règlement Campagne'!$A$4:$AB$7,22,FALSE),""))),1,0)+IF(VLOOKUP(C21,'Valeurs Règlement Campagne'!$A$4:$AB$7,22,FALSE)=IF(ABS(H21-VLOOKUP(C21,'Valeurs Règlement Campagne'!$A$4:$AB$7,20,FALSE))&lt;=2,VLOOKUP(C21,'Valeurs Règlement Campagne'!$A$4:$AB$7,20,FALSE),IF(ABS(H21-VLOOKUP(C21,'Valeurs Règlement Campagne'!$A$4:$AB$7,21,FALSE))&lt;=2,VLOOKUP(C21,'Valeurs Règlement Campagne'!$A$4:$AB$7,21,FALSE),IF(ABS(H21-VLOOKUP(C21,'Valeurs Règlement Campagne'!$A$4:$AB$7,22,FALSE))&lt;=2,VLOOKUP(C21,'Valeurs Règlement Campagne'!$A$4:$AB$7,22,FALSE),""))),1,0)),1,0)),IF(IF(H21=VLOOKUP(C21,'Valeurs Règlement Campagne'!$A$4:$AB$7,20,FALSE),VLOOKUP(C21,'Valeurs Règlement Campagne'!$A$4:$AB$7,20,FALSE),IF(H21=VLOOKUP(C21,'Valeurs Règlement Campagne'!$A$4:$AB$7,21,FALSE),VLOOKUP(C21,'Valeurs Règlement Campagne'!$A$4:$AB$7,21,FALSE),IF(H21=VLOOKUP(C21,'Valeurs Règlement Campagne'!$A$4:$AB$7,22,FALSE),VLOOKUP(C21,'Valeurs Règlement Campagne'!$A$4:$AB$7,22,FALSE),"")))="",1,IF(COUNTIFS($C$6:C21,C21,$E$6:E21,"Connues",$H$6:H21,IF(H21=VLOOKUP(C21,'Valeurs Règlement Campagne'!$A$4:$AB$7,20,FALSE),VLOOKUP(C21,'Valeurs Règlement Campagne'!$A$4:$AB$7,20,FALSE),IF(H21=VLOOKUP(C21,'Valeurs Règlement Campagne'!$A$4:$AB$7,21,FALSE),VLOOKUP(C21,'Valeurs Règlement Campagne'!$A$4:$AB$7,21,FALSE),IF(H21=VLOOKUP(C21,'Valeurs Règlement Campagne'!$A$4:$AB$7,22,FALSE),VLOOKUP(C21,'Valeurs Règlement Campagne'!$A$4:$AB$7,22,FALSE),""))))&gt;(IF(VLOOKUP(C21,'Valeurs Règlement Campagne'!$A$4:$AB$7,20,FALSE)=IF(H21=VLOOKUP(C21,'Valeurs Règlement Campagne'!$A$4:$AB$7,20,FALSE),VLOOKUP(C21,'Valeurs Règlement Campagne'!$A$4:$AB$7,20,FALSE),IF(H21=VLOOKUP(C21,'Valeurs Règlement Campagne'!$A$4:$AB$7,21,FALSE),VLOOKUP(C21,'Valeurs Règlement Campagne'!$A$4:$AB$7,21,FALSE),IF(H21=VLOOKUP(C21,'Valeurs Règlement Campagne'!$A$4:$AB$7,22,FALSE),VLOOKUP(C21,'Valeurs Règlement Campagne'!$A$4:$AB$7,22,FALSE),""))),1,0)+IF(VLOOKUP(C21,'Valeurs Règlement Campagne'!$A$4:$AB$7,21,FALSE)=IF(H21=VLOOKUP(C21,'Valeurs Règlement Campagne'!$A$4:$AB$7,20,FALSE),VLOOKUP(C21,'Valeurs Règlement Campagne'!$A$4:$AB$7,20,FALSE),IF(H21=VLOOKUP(C21,'Valeurs Règlement Campagne'!$A$4:$AB$7,21,FALSE),VLOOKUP(C21,'Valeurs Règlement Campagne'!$A$4:$AB$7,21,FALSE),IF(H21=VLOOKUP(C21,'Valeurs Règlement Campagne'!$A$4:$AB$7,22,FALSE),VLOOKUP(C21,'Valeurs Règlement Campagne'!$A$4:$AB$7,22,FALSE),""))),1,0)+IF(VLOOKUP(C21,'Valeurs Règlement Campagne'!$A$4:$AB$7,22,FALSE)=IF(H21=VLOOKUP(C21,'Valeurs Règlement Campagne'!$A$4:$AB$7,20,FALSE),VLOOKUP(C21,'Valeurs Règlement Campagne'!$A$4:$AB$7,20,FALSE),IF(H21=VLOOKUP(C21,'Valeurs Règlement Campagne'!$A$4:$AB$7,21,FALSE),VLOOKUP(C21,'Valeurs Règlement Campagne'!$A$4:$AB$7,21,FALSE),IF(H21=VLOOKUP(C21,'Valeurs Règlement Campagne'!$A$4:$AB$7,22,FALSE),VLOOKUP(C21,'Valeurs Règlement Campagne'!$A$4:$AB$7,22,FALSE),""))),1,0)),1,0))),0))),0)</f>
        <v>0</v>
      </c>
      <c r="AL21">
        <f>IFERROR(IF(OR(C21="",C21=" ",NOT(ISNUMBER(I21))),0,IF(E21="Inconnues",IF(AND(I21&gt;=P21,I21&lt;=R21),0,1),IF(E21="Connues",IF('Valeurs Règlement Campagne'!$L$14="OUI",IF(IF(ABS(I21-VLOOKUP(C21,'Valeurs Règlement Campagne'!$A$4:$AB$7,23,FALSE))&lt;=2,VLOOKUP(C21,'Valeurs Règlement Campagne'!$A$4:$AB$7,23,FALSE),IF(ABS(I21-VLOOKUP(C21,'Valeurs Règlement Campagne'!$A$4:$AB$7,24,FALSE))&lt;=2,VLOOKUP(C21,'Valeurs Règlement Campagne'!$A$4:$AB$7,24,FALSE),IF(ABS(I21-VLOOKUP(C21,'Valeurs Règlement Campagne'!$A$4:$AB$7,25,FALSE))&lt;=2,VLOOKUP(C21,'Valeurs Règlement Campagne'!$A$4:$AB$7,25,FALSE),"")))="",1,IF(COUNTIFS($C$6:C21,C21,$E$6:E21,"Connues",$I$6:I21,"&gt;="&amp;(IF(ABS(I21-VLOOKUP(C21,'Valeurs Règlement Campagne'!$A$4:$AB$7,23,FALSE))&lt;=2,VLOOKUP(C21,'Valeurs Règlement Campagne'!$A$4:$AB$7,23,FALSE),IF(ABS(I21-VLOOKUP(C21,'Valeurs Règlement Campagne'!$A$4:$AB$7,24,FALSE))&lt;=2,VLOOKUP(C21,'Valeurs Règlement Campagne'!$A$4:$AB$7,24,FALSE),IF(ABS(I21-VLOOKUP(C21,'Valeurs Règlement Campagne'!$A$4:$AB$7,25,FALSE))&lt;=2,VLOOKUP(C21,'Valeurs Règlement Campagne'!$A$4:$AB$7,25,FALSE),"")))-2),$I$6:I21,"&lt;="&amp;(IF(ABS(I21-VLOOKUP(C21,'Valeurs Règlement Campagne'!$A$4:$AB$7,23,FALSE))&lt;=2,VLOOKUP(C21,'Valeurs Règlement Campagne'!$A$4:$AB$7,23,FALSE),IF(ABS(I21-VLOOKUP(C21,'Valeurs Règlement Campagne'!$A$4:$AB$7,24,FALSE))&lt;=2,VLOOKUP(C21,'Valeurs Règlement Campagne'!$A$4:$AB$7,24,FALSE),IF(ABS(I21-VLOOKUP(C21,'Valeurs Règlement Campagne'!$A$4:$AB$7,25,FALSE))&lt;=2,VLOOKUP(C21,'Valeurs Règlement Campagne'!$A$4:$AB$7,25,FALSE),"")))+2))&gt;(IF(VLOOKUP(C21,'Valeurs Règlement Campagne'!$A$4:$AB$7,23,FALSE)=IF(ABS(I21-VLOOKUP(C21,'Valeurs Règlement Campagne'!$A$4:$AB$7,23,FALSE))&lt;=2,VLOOKUP(C21,'Valeurs Règlement Campagne'!$A$4:$AB$7,23,FALSE),IF(ABS(I21-VLOOKUP(C21,'Valeurs Règlement Campagne'!$A$4:$AB$7,24,FALSE))&lt;=2,VLOOKUP(C21,'Valeurs Règlement Campagne'!$A$4:$AB$7,24,FALSE),IF(ABS(I21-VLOOKUP(C21,'Valeurs Règlement Campagne'!$A$4:$AB$7,25,FALSE))&lt;=2,VLOOKUP(C21,'Valeurs Règlement Campagne'!$A$4:$AB$7,25,FALSE),""))),1,0)+IF(VLOOKUP(C21,'Valeurs Règlement Campagne'!$A$4:$AB$7,24,FALSE)=IF(ABS(I21-VLOOKUP(C21,'Valeurs Règlement Campagne'!$A$4:$AB$7,23,FALSE))&lt;=2,VLOOKUP(C21,'Valeurs Règlement Campagne'!$A$4:$AB$7,23,FALSE),IF(ABS(I21-VLOOKUP(C21,'Valeurs Règlement Campagne'!$A$4:$AB$7,24,FALSE))&lt;=2,VLOOKUP(C21,'Valeurs Règlement Campagne'!$A$4:$AB$7,24,FALSE),IF(ABS(I21-VLOOKUP(C21,'Valeurs Règlement Campagne'!$A$4:$AB$7,25,FALSE))&lt;=2,VLOOKUP(C21,'Valeurs Règlement Campagne'!$A$4:$AB$7,25,FALSE),""))),1,0)+IF(VLOOKUP(C21,'Valeurs Règlement Campagne'!$A$4:$AB$7,25,FALSE)=IF(ABS(I21-VLOOKUP(C21,'Valeurs Règlement Campagne'!$A$4:$AB$7,23,FALSE))&lt;=2,VLOOKUP(C21,'Valeurs Règlement Campagne'!$A$4:$AB$7,23,FALSE),IF(ABS(I21-VLOOKUP(C21,'Valeurs Règlement Campagne'!$A$4:$AB$7,24,FALSE))&lt;=2,VLOOKUP(C21,'Valeurs Règlement Campagne'!$A$4:$AB$7,24,FALSE),IF(ABS(I21-VLOOKUP(C21,'Valeurs Règlement Campagne'!$A$4:$AB$7,25,FALSE))&lt;=2,VLOOKUP(C21,'Valeurs Règlement Campagne'!$A$4:$AB$7,25,FALSE),""))),1,0)),1,0)),IF(IF(I21=VLOOKUP(C21,'Valeurs Règlement Campagne'!$A$4:$AB$7,23,FALSE),VLOOKUP(C21,'Valeurs Règlement Campagne'!$A$4:$AB$7,23,FALSE),IF(I21=VLOOKUP(C21,'Valeurs Règlement Campagne'!$A$4:$AB$7,24,FALSE),VLOOKUP(C21,'Valeurs Règlement Campagne'!$A$4:$AB$7,24,FALSE),IF(I21=VLOOKUP(C21,'Valeurs Règlement Campagne'!$A$4:$AB$7,25,FALSE),VLOOKUP(C21,'Valeurs Règlement Campagne'!$A$4:$AB$7,25,FALSE),"")))="",1,IF(COUNTIFS($C$6:C21,C21,$E$6:E21,"Connues",$I$6:I21,IF(I21=VLOOKUP(C21,'Valeurs Règlement Campagne'!$A$4:$AB$7,23,FALSE),VLOOKUP(C21,'Valeurs Règlement Campagne'!$A$4:$AB$7,23,FALSE),IF(I21=VLOOKUP(C21,'Valeurs Règlement Campagne'!$A$4:$AB$7,24,FALSE),VLOOKUP(C21,'Valeurs Règlement Campagne'!$A$4:$AB$7,24,FALSE),IF(I21=VLOOKUP(C21,'Valeurs Règlement Campagne'!$A$4:$AB$7,25,FALSE),VLOOKUP(C21,'Valeurs Règlement Campagne'!$A$4:$AB$7,25,FALSE),""))))&gt;(IF(VLOOKUP(C21,'Valeurs Règlement Campagne'!$A$4:$AB$7,23,FALSE)=IF(I21=VLOOKUP(C21,'Valeurs Règlement Campagne'!$A$4:$AB$7,23,FALSE),VLOOKUP(C21,'Valeurs Règlement Campagne'!$A$4:$AB$7,23,FALSE),IF(I21=VLOOKUP(C21,'Valeurs Règlement Campagne'!$A$4:$AB$7,24,FALSE),VLOOKUP(C21,'Valeurs Règlement Campagne'!$A$4:$AB$7,24,FALSE),IF(I21=VLOOKUP(C21,'Valeurs Règlement Campagne'!$A$4:$AB$7,25,FALSE),VLOOKUP(C21,'Valeurs Règlement Campagne'!$A$4:$AB$7,25,FALSE),""))),1,0)+IF(VLOOKUP(C21,'Valeurs Règlement Campagne'!$A$4:$AB$7,24,FALSE)=IF(I21=VLOOKUP(C21,'Valeurs Règlement Campagne'!$A$4:$AB$7,23,FALSE),VLOOKUP(C21,'Valeurs Règlement Campagne'!$A$4:$AB$7,23,FALSE),IF(I21=VLOOKUP(C21,'Valeurs Règlement Campagne'!$A$4:$AB$7,24,FALSE),VLOOKUP(C21,'Valeurs Règlement Campagne'!$A$4:$AB$7,24,FALSE),IF(I21=VLOOKUP(C21,'Valeurs Règlement Campagne'!$A$4:$AB$7,25,FALSE),VLOOKUP(C21,'Valeurs Règlement Campagne'!$A$4:$AB$7,25,FALSE),""))),1,0)+IF(VLOOKUP(C21,'Valeurs Règlement Campagne'!$A$4:$AB$7,25,FALSE)=IF(I21=VLOOKUP(C21,'Valeurs Règlement Campagne'!$A$4:$AB$7,23,FALSE),VLOOKUP(C21,'Valeurs Règlement Campagne'!$A$4:$AB$7,23,FALSE),IF(I21=VLOOKUP(C21,'Valeurs Règlement Campagne'!$A$4:$AB$7,24,FALSE),VLOOKUP(C21,'Valeurs Règlement Campagne'!$A$4:$AB$7,24,FALSE),IF(I21=VLOOKUP(C21,'Valeurs Règlement Campagne'!$A$4:$AB$7,25,FALSE),VLOOKUP(C21,'Valeurs Règlement Campagne'!$A$4:$AB$7,25,FALSE),""))),1,0)),1,0))),0))),0)</f>
        <v>0</v>
      </c>
      <c r="AM21">
        <f>IFERROR(IF(OR(C21="",C21=" ",NOT(ISNUMBER(J21))),0,IF(E21="Inconnues",IF(AND(J21&gt;=S21,J21&lt;=T21),0,1),IF(E21="Connues",IF('Valeurs Règlement Campagne'!$L$14="OUI",IF(IF(ABS(J21-VLOOKUP(C21,'Valeurs Règlement Campagne'!$A$4:$AB$7,26,FALSE))&lt;=2,VLOOKUP(C21,'Valeurs Règlement Campagne'!$A$4:$AB$7,26,FALSE),IF(ABS(J21-VLOOKUP(C21,'Valeurs Règlement Campagne'!$A$4:$AB$7,27,FALSE))&lt;=2,VLOOKUP(C21,'Valeurs Règlement Campagne'!$A$4:$AB$7,27,FALSE),IF(ABS(J21-VLOOKUP(C21,'Valeurs Règlement Campagne'!$A$4:$AB$7,28,FALSE))&lt;=2,VLOOKUP(C21,'Valeurs Règlement Campagne'!$A$4:$AB$7,28,FALSE),"")))="",1,IF(COUNTIFS($C$6:C21,C21,$E$6:E21,"Connues",$J$6:J21,"&gt;="&amp;(IF(ABS(J21-VLOOKUP(C21,'Valeurs Règlement Campagne'!$A$4:$AB$7,26,FALSE))&lt;=2,VLOOKUP(C21,'Valeurs Règlement Campagne'!$A$4:$AB$7,26,FALSE),IF(ABS(J21-VLOOKUP(C21,'Valeurs Règlement Campagne'!$A$4:$AB$7,27,FALSE))&lt;=2,VLOOKUP(C21,'Valeurs Règlement Campagne'!$A$4:$AB$7,27,FALSE),IF(ABS(J21-VLOOKUP(C21,'Valeurs Règlement Campagne'!$A$4:$AB$7,28,FALSE))&lt;=2,VLOOKUP(C21,'Valeurs Règlement Campagne'!$A$4:$AB$7,28,FALSE),"")))-2),$J$6:J21,"&lt;="&amp;(IF(ABS(J21-VLOOKUP(C21,'Valeurs Règlement Campagne'!$A$4:$AB$7,26,FALSE))&lt;=2,VLOOKUP(C21,'Valeurs Règlement Campagne'!$A$4:$AB$7,26,FALSE),IF(ABS(J21-VLOOKUP(C21,'Valeurs Règlement Campagne'!$A$4:$AB$7,27,FALSE))&lt;=2,VLOOKUP(C21,'Valeurs Règlement Campagne'!$A$4:$AB$7,27,FALSE),IF(ABS(J21-VLOOKUP(C21,'Valeurs Règlement Campagne'!$A$4:$AB$7,28,FALSE))&lt;=2,VLOOKUP(C21,'Valeurs Règlement Campagne'!$A$4:$AB$7,28,FALSE),"")))+2))&gt;(IF(VLOOKUP(C21,'Valeurs Règlement Campagne'!$A$4:$AB$7,26,FALSE)=IF(ABS(J21-VLOOKUP(C21,'Valeurs Règlement Campagne'!$A$4:$AB$7,26,FALSE))&lt;=2,VLOOKUP(C21,'Valeurs Règlement Campagne'!$A$4:$AB$7,26,FALSE),IF(ABS(J21-VLOOKUP(C21,'Valeurs Règlement Campagne'!$A$4:$AB$7,27,FALSE))&lt;=2,VLOOKUP(C21,'Valeurs Règlement Campagne'!$A$4:$AB$7,27,FALSE),IF(ABS(J21-VLOOKUP(C21,'Valeurs Règlement Campagne'!$A$4:$AB$7,28,FALSE))&lt;=2,VLOOKUP(C21,'Valeurs Règlement Campagne'!$A$4:$AB$7,28,FALSE),""))),1,0)+IF(VLOOKUP(C21,'Valeurs Règlement Campagne'!$A$4:$AB$7,27,FALSE)=IF(ABS(J21-VLOOKUP(C21,'Valeurs Règlement Campagne'!$A$4:$AB$7,26,FALSE))&lt;=2,VLOOKUP(C21,'Valeurs Règlement Campagne'!$A$4:$AB$7,26,FALSE),IF(ABS(J21-VLOOKUP(C21,'Valeurs Règlement Campagne'!$A$4:$AB$7,27,FALSE))&lt;=2,VLOOKUP(C21,'Valeurs Règlement Campagne'!$A$4:$AB$7,27,FALSE),IF(ABS(J21-VLOOKUP(C21,'Valeurs Règlement Campagne'!$A$4:$AB$7,28,FALSE))&lt;=2,VLOOKUP(C21,'Valeurs Règlement Campagne'!$A$4:$AB$7,28,FALSE),""))),1,0)+IF(VLOOKUP(C21,'Valeurs Règlement Campagne'!$A$4:$AB$7,28,FALSE)=IF(ABS(J21-VLOOKUP(C21,'Valeurs Règlement Campagne'!$A$4:$AB$7,26,FALSE))&lt;=2,VLOOKUP(C21,'Valeurs Règlement Campagne'!$A$4:$AB$7,26,FALSE),IF(ABS(J21-VLOOKUP(C21,'Valeurs Règlement Campagne'!$A$4:$AB$7,27,FALSE))&lt;=2,VLOOKUP(C21,'Valeurs Règlement Campagne'!$A$4:$AB$7,27,FALSE),IF(ABS(J21-VLOOKUP(C21,'Valeurs Règlement Campagne'!$A$4:$AB$7,28,FALSE))&lt;=2,VLOOKUP(C21,'Valeurs Règlement Campagne'!$A$4:$AB$7,28,FALSE),""))),1,0)),1,0)),IF(IF(J21=VLOOKUP(C21,'Valeurs Règlement Campagne'!$A$4:$AB$7,26,FALSE),VLOOKUP(C21,'Valeurs Règlement Campagne'!$A$4:$AB$7,26,FALSE),IF(J21=VLOOKUP(C21,'Valeurs Règlement Campagne'!$A$4:$AB$7,27,FALSE),VLOOKUP(C21,'Valeurs Règlement Campagne'!$A$4:$AB$7,27,FALSE),IF(J21=VLOOKUP(C21,'Valeurs Règlement Campagne'!$A$4:$AB$7,28,FALSE),VLOOKUP(C21,'Valeurs Règlement Campagne'!$A$4:$AB$7,28,FALSE),"")))="",1,IF(COUNTIFS($C$6:C21,C21,$E$6:E21,"Connues",$J$6:J21,IF(J21=VLOOKUP(C21,'Valeurs Règlement Campagne'!$A$4:$AB$7,26,FALSE),VLOOKUP(C21,'Valeurs Règlement Campagne'!$A$4:$AB$7,26,FALSE),IF(J21=VLOOKUP(C21,'Valeurs Règlement Campagne'!$A$4:$AB$7,27,FALSE),VLOOKUP(C21,'Valeurs Règlement Campagne'!$A$4:$AB$7,27,FALSE),IF(J21=VLOOKUP(C21,'Valeurs Règlement Campagne'!$A$4:$AB$7,28,FALSE),VLOOKUP(C21,'Valeurs Règlement Campagne'!$A$4:$AB$7,28,FALSE),""))))&gt;(IF(VLOOKUP(C21,'Valeurs Règlement Campagne'!$A$4:$AB$7,26,FALSE)=IF(J21=VLOOKUP(C21,'Valeurs Règlement Campagne'!$A$4:$AB$7,26,FALSE),VLOOKUP(C21,'Valeurs Règlement Campagne'!$A$4:$AB$7,26,FALSE),IF(J21=VLOOKUP(C21,'Valeurs Règlement Campagne'!$A$4:$AB$7,27,FALSE),VLOOKUP(C21,'Valeurs Règlement Campagne'!$A$4:$AB$7,27,FALSE),IF(J21=VLOOKUP(C21,'Valeurs Règlement Campagne'!$A$4:$AB$7,28,FALSE),VLOOKUP(C21,'Valeurs Règlement Campagne'!$A$4:$AB$7,28,FALSE),""))),1,0)+IF(VLOOKUP(C21,'Valeurs Règlement Campagne'!$A$4:$AB$7,27,FALSE)=IF(J21=VLOOKUP(C21,'Valeurs Règlement Campagne'!$A$4:$AB$7,26,FALSE),VLOOKUP(C21,'Valeurs Règlement Campagne'!$A$4:$AB$7,26,FALSE),IF(J21=VLOOKUP(C21,'Valeurs Règlement Campagne'!$A$4:$AB$7,27,FALSE),VLOOKUP(C21,'Valeurs Règlement Campagne'!$A$4:$AB$7,27,FALSE),IF(J21=VLOOKUP(C21,'Valeurs Règlement Campagne'!$A$4:$AB$7,28,FALSE),VLOOKUP(C21,'Valeurs Règlement Campagne'!$A$4:$AB$7,28,FALSE),""))),1,0)+IF(VLOOKUP(C21,'Valeurs Règlement Campagne'!$A$4:$AB$7,28,FALSE)=IF(J21=VLOOKUP(C21,'Valeurs Règlement Campagne'!$A$4:$AB$7,26,FALSE),VLOOKUP(C21,'Valeurs Règlement Campagne'!$A$4:$AB$7,26,FALSE),IF(J21=VLOOKUP(C21,'Valeurs Règlement Campagne'!$A$4:$AB$7,27,FALSE),VLOOKUP(C21,'Valeurs Règlement Campagne'!$A$4:$AB$7,27,FALSE),IF(J21=VLOOKUP(C21,'Valeurs Règlement Campagne'!$A$4:$AB$7,28,FALSE),VLOOKUP(C21,'Valeurs Règlement Campagne'!$A$4:$AB$7,28,FALSE),""))),1,0)),1,0))),0))),0)</f>
        <v>0</v>
      </c>
    </row>
    <row r="22" spans="1:218" ht="20.75" customHeight="1">
      <c r="A22" s="127">
        <v>17</v>
      </c>
      <c r="B22" s="178"/>
      <c r="C22" s="251"/>
      <c r="D22" s="252"/>
      <c r="E22" s="179"/>
      <c r="F22" s="180"/>
      <c r="G22" s="181"/>
      <c r="H22" s="182"/>
      <c r="I22" s="183"/>
      <c r="J22" s="184"/>
      <c r="L22" s="41" t="str">
        <f>IF($E22=0," ",IF($E22=$D$31,VLOOKUP($C22,'Valeurs Règlement Campagne'!$A$4:$AB$7,14,FALSE),VLOOKUP($C22,'Valeurs Règlement Campagne'!$A$4:$M$7,4,FALSE)))</f>
        <v xml:space="preserve"> </v>
      </c>
      <c r="M22" s="42" t="str">
        <f>IF($E22=0," ",IF($E22=$D$31,VLOOKUP($C22,'Valeurs Règlement Campagne'!$A$4:$AB$7,16,FALSE),VLOOKUP($C22,'Valeurs Règlement Campagne'!$A$4:$AB$7,5,FALSE)))</f>
        <v xml:space="preserve"> </v>
      </c>
      <c r="N22" s="41" t="str">
        <f>IF($E22=0," ",IF($E22=$D$31,VLOOKUP($C22,'Valeurs Règlement Campagne'!$A$4:$AB$7,17,FALSE),VLOOKUP($C22,'Valeurs Règlement Campagne'!$A$4:$AB$7,6,FALSE)))</f>
        <v xml:space="preserve"> </v>
      </c>
      <c r="O22" s="43" t="str">
        <f>IF($E22=0," ",IF($E22=$D$31,VLOOKUP($C22,'Valeurs Règlement Campagne'!$A$4:$AB$7,19,FALSE),VLOOKUP($C22,'Valeurs Règlement Campagne'!$A$4:$AB$7,7,FALSE)))</f>
        <v xml:space="preserve"> </v>
      </c>
      <c r="P22" s="44" t="str">
        <f>IF($E22=0," ",IF($E22=$D$31,VLOOKUP($C22,'Valeurs Règlement Campagne'!$A$4:$AB$7,20,FALSE),VLOOKUP($C22,'Valeurs Règlement Campagne'!$A$4:$AB$7,8,FALSE)))</f>
        <v xml:space="preserve"> </v>
      </c>
      <c r="Q22" s="43" t="str">
        <f>IF($E22=0," ",IF($E22=$D$31,VLOOKUP($C22,'Valeurs Règlement Campagne'!$A$4:$AB$7,22,FALSE),VLOOKUP($C22,'Valeurs Règlement Campagne'!$A$4:$AB$7,9,FALSE)))</f>
        <v xml:space="preserve"> </v>
      </c>
      <c r="R22" s="47" t="str">
        <f>IF($E22=0," ",IF($E22=$D$31,VLOOKUP($C22,'Valeurs Règlement Campagne'!$A$4:$AB$7,25,FALSE),VLOOKUP($C22,'Valeurs Règlement Campagne'!$A$4:$AB$7,11,FALSE)))</f>
        <v xml:space="preserve"> </v>
      </c>
      <c r="S22" s="41" t="str">
        <f>IF($E22=0," ",IF($E22=$D$31,VLOOKUP($C22,'Valeurs Règlement Campagne'!$A$4:$AB$7,26,FALSE),VLOOKUP($C22,'Valeurs Règlement Campagne'!$A$4:$AB$7,12,FALSE)))</f>
        <v xml:space="preserve"> </v>
      </c>
      <c r="T22" s="42" t="str">
        <f>IF($E22=0," ",IF($E22=$D$31,VLOOKUP($C22,'Valeurs Règlement Campagne'!$A$4:$AB$7,28,FALSE),VLOOKUP($C22,'Valeurs Règlement Campagne'!$A$4:$AB$7,13,FALSE)))</f>
        <v xml:space="preserve"> </v>
      </c>
      <c r="U22" s="48" t="str" cm="1">
        <f t="array" ref="U22">IFERROR(IF(OR(C22="",C22=" ")," ",IF(NOT(ISNUMBER(F22))," ",IF(E22="Inconnues",AND(F22&gt;=L22,F22&lt;=M22),IF(E22="Connues",IF('Valeurs Règlement Campagne'!$L$14="OUI",IF(IF(ABS(F22-VLOOKUP(C22,'Valeurs Règlement Campagne'!$A$4:$AB$7,14,FALSE))&lt;=2,VLOOKUP(C22,'Valeurs Règlement Campagne'!$A$4:$AB$7,14,FALSE),IF(ABS(F22-VLOOKUP(C22,'Valeurs Règlement Campagne'!$A$4:$AB$7,15,FALSE))&lt;=2,VLOOKUP(C22,'Valeurs Règlement Campagne'!$A$4:$AB$7,15,FALSE),IF(ABS(F22-VLOOKUP(C22,'Valeurs Règlement Campagne'!$A$4:$AB$7,16,FALSE))&lt;=2,VLOOKUP(C22,'Valeurs Règlement Campagne'!$A$4:$AB$7,16,FALSE),"")))="",FALSE,IF(COUNTIFS($C$6:C22,C22,$E$6:E22,"Connues",$F$6:F22,"&gt;="&amp;(IF(ABS(F22-VLOOKUP(C22,'Valeurs Règlement Campagne'!$A$4:$AB$7,14,FALSE))&lt;=2,VLOOKUP(C22,'Valeurs Règlement Campagne'!$A$4:$AB$7,14,FALSE),IF(ABS(F22-VLOOKUP(C22,'Valeurs Règlement Campagne'!$A$4:$AB$7,15,FALSE))&lt;=2,VLOOKUP(C22,'Valeurs Règlement Campagne'!$A$4:$AB$7,15,FALSE),IF(ABS(F22-VLOOKUP(C22,'Valeurs Règlement Campagne'!$A$4:$AB$7,16,FALSE))&lt;=2,VLOOKUP(C22,'Valeurs Règlement Campagne'!$A$4:$AB$7,16,FALSE),"")))-2),$F$6:F22,"&lt;="&amp;(IF(ABS(F22-VLOOKUP(C22,'Valeurs Règlement Campagne'!$A$4:$AB$7,14,FALSE))&lt;=2,VLOOKUP(C22,'Valeurs Règlement Campagne'!$A$4:$AB$7,14,FALSE),IF(ABS(F22-VLOOKUP(C22,'Valeurs Règlement Campagne'!$A$4:$AB$7,15,FALSE))&lt;=2,VLOOKUP(C22,'Valeurs Règlement Campagne'!$A$4:$AB$7,15,FALSE),IF(ABS(F22-VLOOKUP(C22,'Valeurs Règlement Campagne'!$A$4:$AB$7,16,FALSE))&lt;=2,VLOOKUP(C22,'Valeurs Règlement Campagne'!$A$4:$AB$7,16,FALSE),"")))+2))&gt;(IF(VLOOKUP(C22,'Valeurs Règlement Campagne'!$A$4:$AB$7,14,FALSE)=IF(ABS(F22-VLOOKUP(C22,'Valeurs Règlement Campagne'!$A$4:$AB$7,14,FALSE))&lt;=2,VLOOKUP(C22,'Valeurs Règlement Campagne'!$A$4:$AB$7,14,FALSE),IF(ABS(F22-VLOOKUP(C22,'Valeurs Règlement Campagne'!$A$4:$AB$7,15,FALSE))&lt;=2,VLOOKUP(C22,'Valeurs Règlement Campagne'!$A$4:$AB$7,15,FALSE),IF(ABS(F22-VLOOKUP(C22,'Valeurs Règlement Campagne'!$A$4:$AB$7,16,FALSE))&lt;=2,VLOOKUP(C22,'Valeurs Règlement Campagne'!$A$4:$AB$7,16,FALSE),""))),1,0)+IF(VLOOKUP(C22,'Valeurs Règlement Campagne'!$A$4:$AB$7,15,FALSE)=IF(ABS(F22-VLOOKUP(C22,'Valeurs Règlement Campagne'!$A$4:$AB$7,14,FALSE))&lt;=2,VLOOKUP(C22,'Valeurs Règlement Campagne'!$A$4:$AB$7,14,FALSE),IF(ABS(F22-VLOOKUP(C22,'Valeurs Règlement Campagne'!$A$4:$AB$7,15,FALSE))&lt;=2,VLOOKUP(C22,'Valeurs Règlement Campagne'!$A$4:$AB$7,15,FALSE),IF(ABS(F22-VLOOKUP(C22,'Valeurs Règlement Campagne'!$A$4:$AB$7,16,FALSE))&lt;=2,VLOOKUP(C22,'Valeurs Règlement Campagne'!$A$4:$AB$7,16,FALSE),""))),1,0)+IF(VLOOKUP(C22,'Valeurs Règlement Campagne'!$A$4:$AB$7,16,FALSE)=IF(ABS(F22-VLOOKUP(C22,'Valeurs Règlement Campagne'!$A$4:$AB$7,14,FALSE))&lt;=2,VLOOKUP(C22,'Valeurs Règlement Campagne'!$A$4:$AB$7,14,FALSE),IF(ABS(F22-VLOOKUP(C22,'Valeurs Règlement Campagne'!$A$4:$AB$7,15,FALSE))&lt;=2,VLOOKUP(C22,'Valeurs Règlement Campagne'!$A$4:$AB$7,15,FALSE),IF(ABS(F22-VLOOKUP(C22,'Valeurs Règlement Campagne'!$A$4:$AB$7,16,FALSE))&lt;=2,VLOOKUP(C22,'Valeurs Règlement Campagne'!$A$4:$AB$7,16,FALSE),""))),1,0)),"Doublon",TRUE)),IF(IF(F22=VLOOKUP(C22,'Valeurs Règlement Campagne'!$A$4:$AB$7,14,FALSE),VLOOKUP(C22,'Valeurs Règlement Campagne'!$A$4:$AB$7,14,FALSE),IF(F22=VLOOKUP(C22,'Valeurs Règlement Campagne'!$A$4:$AB$7,15,FALSE),VLOOKUP(C22,'Valeurs Règlement Campagne'!$A$4:$AB$7,15,FALSE),IF(F22=VLOOKUP(C22,'Valeurs Règlement Campagne'!$A$4:$AB$7,16,FALSE),VLOOKUP(C22,'Valeurs Règlement Campagne'!$A$4:$AB$7,16,FALSE),"")))="",FALSE,IF(COUNTIFS($C$6:C22,C22,$E$6:E22,"Connues",$F$6:F22,IF(F22=VLOOKUP(C22,'Valeurs Règlement Campagne'!$A$4:$AB$7,14,FALSE),VLOOKUP(C22,'Valeurs Règlement Campagne'!$A$4:$AB$7,14,FALSE),IF(F22=VLOOKUP(C22,'Valeurs Règlement Campagne'!$A$4:$AB$7,15,FALSE),VLOOKUP(C22,'Valeurs Règlement Campagne'!$A$4:$AB$7,15,FALSE),IF(F22=VLOOKUP(C22,'Valeurs Règlement Campagne'!$A$4:$AB$7,16,FALSE),VLOOKUP(C22,'Valeurs Règlement Campagne'!$A$4:$AB$7,16,FALSE),""))))&gt;(IF(VLOOKUP(C22,'Valeurs Règlement Campagne'!$A$4:$AB$7,14,FALSE)=IF(F22=VLOOKUP(C22,'Valeurs Règlement Campagne'!$A$4:$AB$7,14,FALSE),VLOOKUP(C22,'Valeurs Règlement Campagne'!$A$4:$AB$7,14,FALSE),IF(F22=VLOOKUP(C22,'Valeurs Règlement Campagne'!$A$4:$AB$7,15,FALSE),VLOOKUP(C22,'Valeurs Règlement Campagne'!$A$4:$AB$7,15,FALSE),IF(F22=VLOOKUP(C22,'Valeurs Règlement Campagne'!$A$4:$AB$7,16,FALSE),VLOOKUP(C22,'Valeurs Règlement Campagne'!$A$4:$AB$7,16,FALSE),""))),1,0)+IF(VLOOKUP(C22,'Valeurs Règlement Campagne'!$A$4:$AB$7,15,FALSE)=IF(F22=VLOOKUP(C22,'Valeurs Règlement Campagne'!$A$4:$AB$7,14,FALSE),VLOOKUP(C22,'Valeurs Règlement Campagne'!$A$4:$AB$7,14,FALSE),IF(F22=VLOOKUP(C22,'Valeurs Règlement Campagne'!$A$4:$AB$7,15,FALSE),VLOOKUP(C22,'Valeurs Règlement Campagne'!$A$4:$AB$7,15,FALSE),IF(F22=VLOOKUP(C22,'Valeurs Règlement Campagne'!$A$4:$AB$7,16,FALSE),VLOOKUP(C22,'Valeurs Règlement Campagne'!$A$4:$AB$7,16,FALSE),""))),1,0)+IF(VLOOKUP(C22,'Valeurs Règlement Campagne'!$A$4:$AB$7,16,FALSE)=IF(F22=VLOOKUP(C22,'Valeurs Règlement Campagne'!$A$4:$AB$7,14,FALSE),VLOOKUP(C22,'Valeurs Règlement Campagne'!$A$4:$AB$7,14,FALSE),IF(F22=VLOOKUP(C22,'Valeurs Règlement Campagne'!$A$4:$AB$7,15,FALSE),VLOOKUP(C22,'Valeurs Règlement Campagne'!$A$4:$AB$7,15,FALSE),IF(F22=VLOOKUP(C22,'Valeurs Règlement Campagne'!$A$4:$AB$7,16,FALSE),VLOOKUP(C22,'Valeurs Règlement Campagne'!$A$4:$AB$7,16,FALSE),""))),1,0)),"Doublon",TRUE)))," "))))," ")</f>
        <v xml:space="preserve"> </v>
      </c>
      <c r="V22" s="49" t="str" cm="1">
        <f t="array" ref="V22">IFERROR(IF(OR(C22="",C22=" ")," ",IF(NOT(ISNUMBER(G22))," ",IF(E22="Inconnues",AND(G22&gt;=N22,G22&lt;=O22),IF(E22="Connues",IF('Valeurs Règlement Campagne'!$L$14="OUI",IF(IF(ABS(G22-VLOOKUP(C22,'Valeurs Règlement Campagne'!$A$4:$AB$7,17,FALSE))&lt;=2,VLOOKUP(C22,'Valeurs Règlement Campagne'!$A$4:$AB$7,17,FALSE),IF(ABS(G22-VLOOKUP(C22,'Valeurs Règlement Campagne'!$A$4:$AB$7,18,FALSE))&lt;=2,VLOOKUP(C22,'Valeurs Règlement Campagne'!$A$4:$AB$7,18,FALSE),IF(ABS(G22-VLOOKUP(C22,'Valeurs Règlement Campagne'!$A$4:$AB$7,19,FALSE))&lt;=2,VLOOKUP(C22,'Valeurs Règlement Campagne'!$A$4:$AB$7,19,FALSE),"")))="",FALSE,IF(COUNTIFS($C$6:C22,C22,$E$6:E22,"Connues",$G$6:G22,"&gt;="&amp;(IF(ABS(G22-VLOOKUP(C22,'Valeurs Règlement Campagne'!$A$4:$AB$7,17,FALSE))&lt;=2,VLOOKUP(C22,'Valeurs Règlement Campagne'!$A$4:$AB$7,17,FALSE),IF(ABS(G22-VLOOKUP(C22,'Valeurs Règlement Campagne'!$A$4:$AB$7,18,FALSE))&lt;=2,VLOOKUP(C22,'Valeurs Règlement Campagne'!$A$4:$AB$7,18,FALSE),IF(ABS(G22-VLOOKUP(C22,'Valeurs Règlement Campagne'!$A$4:$AB$7,19,FALSE))&lt;=2,VLOOKUP(C22,'Valeurs Règlement Campagne'!$A$4:$AB$7,19,FALSE),"")))-2),$G$6:G22,"&lt;="&amp;(IF(ABS(G22-VLOOKUP(C22,'Valeurs Règlement Campagne'!$A$4:$AB$7,17,FALSE))&lt;=2,VLOOKUP(C22,'Valeurs Règlement Campagne'!$A$4:$AB$7,17,FALSE),IF(ABS(G22-VLOOKUP(C22,'Valeurs Règlement Campagne'!$A$4:$AB$7,18,FALSE))&lt;=2,VLOOKUP(C22,'Valeurs Règlement Campagne'!$A$4:$AB$7,18,FALSE),IF(ABS(G22-VLOOKUP(C22,'Valeurs Règlement Campagne'!$A$4:$AB$7,19,FALSE))&lt;=2,VLOOKUP(C22,'Valeurs Règlement Campagne'!$A$4:$AB$7,19,FALSE),"")))+2))&gt;(IF(VLOOKUP(C22,'Valeurs Règlement Campagne'!$A$4:$AB$7,17,FALSE)=IF(ABS(G22-VLOOKUP(C22,'Valeurs Règlement Campagne'!$A$4:$AB$7,17,FALSE))&lt;=2,VLOOKUP(C22,'Valeurs Règlement Campagne'!$A$4:$AB$7,17,FALSE),IF(ABS(G22-VLOOKUP(C22,'Valeurs Règlement Campagne'!$A$4:$AB$7,18,FALSE))&lt;=2,VLOOKUP(C22,'Valeurs Règlement Campagne'!$A$4:$AB$7,18,FALSE),IF(ABS(G22-VLOOKUP(C22,'Valeurs Règlement Campagne'!$A$4:$AB$7,19,FALSE))&lt;=2,VLOOKUP(C22,'Valeurs Règlement Campagne'!$A$4:$AB$7,19,FALSE),""))),1,0)+IF(VLOOKUP(C22,'Valeurs Règlement Campagne'!$A$4:$AB$7,18,FALSE)=IF(ABS(G22-VLOOKUP(C22,'Valeurs Règlement Campagne'!$A$4:$AB$7,17,FALSE))&lt;=2,VLOOKUP(C22,'Valeurs Règlement Campagne'!$A$4:$AB$7,17,FALSE),IF(ABS(G22-VLOOKUP(C22,'Valeurs Règlement Campagne'!$A$4:$AB$7,18,FALSE))&lt;=2,VLOOKUP(C22,'Valeurs Règlement Campagne'!$A$4:$AB$7,18,FALSE),IF(ABS(G22-VLOOKUP(C22,'Valeurs Règlement Campagne'!$A$4:$AB$7,19,FALSE))&lt;=2,VLOOKUP(C22,'Valeurs Règlement Campagne'!$A$4:$AB$7,19,FALSE),""))),1,0)+IF(VLOOKUP(C22,'Valeurs Règlement Campagne'!$A$4:$AB$7,19,FALSE)=IF(ABS(G22-VLOOKUP(C22,'Valeurs Règlement Campagne'!$A$4:$AB$7,17,FALSE))&lt;=2,VLOOKUP(C22,'Valeurs Règlement Campagne'!$A$4:$AB$7,17,FALSE),IF(ABS(G22-VLOOKUP(C22,'Valeurs Règlement Campagne'!$A$4:$AB$7,18,FALSE))&lt;=2,VLOOKUP(C22,'Valeurs Règlement Campagne'!$A$4:$AB$7,18,FALSE),IF(ABS(G22-VLOOKUP(C22,'Valeurs Règlement Campagne'!$A$4:$AB$7,19,FALSE))&lt;=2,VLOOKUP(C22,'Valeurs Règlement Campagne'!$A$4:$AB$7,19,FALSE),""))),1,0)),"Doublon",TRUE)),IF(IF(G22=VLOOKUP(C22,'Valeurs Règlement Campagne'!$A$4:$AB$7,17,FALSE),VLOOKUP(C22,'Valeurs Règlement Campagne'!$A$4:$AB$7,17,FALSE),IF(G22=VLOOKUP(C22,'Valeurs Règlement Campagne'!$A$4:$AB$7,18,FALSE),VLOOKUP(C22,'Valeurs Règlement Campagne'!$A$4:$AB$7,18,FALSE),IF(G22=VLOOKUP(C22,'Valeurs Règlement Campagne'!$A$4:$AB$7,19,FALSE),VLOOKUP(C22,'Valeurs Règlement Campagne'!$A$4:$AB$7,19,FALSE),"")))="",FALSE,IF(COUNTIFS($C$6:C22,C22,$E$6:E22,"Connues",$G$6:G22,IF(G22=VLOOKUP(C22,'Valeurs Règlement Campagne'!$A$4:$AB$7,17,FALSE),VLOOKUP(C22,'Valeurs Règlement Campagne'!$A$4:$AB$7,17,FALSE),IF(G22=VLOOKUP(C22,'Valeurs Règlement Campagne'!$A$4:$AB$7,18,FALSE),VLOOKUP(C22,'Valeurs Règlement Campagne'!$A$4:$AB$7,18,FALSE),IF(G22=VLOOKUP(C22,'Valeurs Règlement Campagne'!$A$4:$AB$7,19,FALSE),VLOOKUP(C22,'Valeurs Règlement Campagne'!$A$4:$AB$7,19,FALSE),""))))&gt;(IF(VLOOKUP(C22,'Valeurs Règlement Campagne'!$A$4:$AB$7,17,FALSE)=IF(G22=VLOOKUP(C22,'Valeurs Règlement Campagne'!$A$4:$AB$7,17,FALSE),VLOOKUP(C22,'Valeurs Règlement Campagne'!$A$4:$AB$7,17,FALSE),IF(G22=VLOOKUP(C22,'Valeurs Règlement Campagne'!$A$4:$AB$7,18,FALSE),VLOOKUP(C22,'Valeurs Règlement Campagne'!$A$4:$AB$7,18,FALSE),IF(G22=VLOOKUP(C22,'Valeurs Règlement Campagne'!$A$4:$AB$7,19,FALSE),VLOOKUP(C22,'Valeurs Règlement Campagne'!$A$4:$AB$7,19,FALSE),""))),1,0)+IF(VLOOKUP(C22,'Valeurs Règlement Campagne'!$A$4:$AB$7,18,FALSE)=IF(G22=VLOOKUP(C22,'Valeurs Règlement Campagne'!$A$4:$AB$7,17,FALSE),VLOOKUP(C22,'Valeurs Règlement Campagne'!$A$4:$AB$7,17,FALSE),IF(G22=VLOOKUP(C22,'Valeurs Règlement Campagne'!$A$4:$AB$7,18,FALSE),VLOOKUP(C22,'Valeurs Règlement Campagne'!$A$4:$AB$7,18,FALSE),IF(G22=VLOOKUP(C22,'Valeurs Règlement Campagne'!$A$4:$AB$7,19,FALSE),VLOOKUP(C22,'Valeurs Règlement Campagne'!$A$4:$AB$7,19,FALSE),""))),1,0)+IF(VLOOKUP(C22,'Valeurs Règlement Campagne'!$A$4:$AB$7,19,FALSE)=IF(G22=VLOOKUP(C22,'Valeurs Règlement Campagne'!$A$4:$AB$7,17,FALSE),VLOOKUP(C22,'Valeurs Règlement Campagne'!$A$4:$AB$7,17,FALSE),IF(G22=VLOOKUP(C22,'Valeurs Règlement Campagne'!$A$4:$AB$7,18,FALSE),VLOOKUP(C22,'Valeurs Règlement Campagne'!$A$4:$AB$7,18,FALSE),IF(G22=VLOOKUP(C22,'Valeurs Règlement Campagne'!$A$4:$AB$7,19,FALSE),VLOOKUP(C22,'Valeurs Règlement Campagne'!$A$4:$AB$7,19,FALSE),""))),1,0)),"Doublon",TRUE)))," "))))," ")</f>
        <v xml:space="preserve"> </v>
      </c>
      <c r="W22" s="49" t="str" cm="1">
        <f t="array" ref="W22">IFERROR(IF(OR(C22="",C22=" ")," ",IF(NOT(ISNUMBER(H22))," ",IF(E22="Inconnues",AND(H22&gt;=P22,H22&lt;=Q22),IF(E22="Connues",IF('Valeurs Règlement Campagne'!$L$14="OUI",IF(IF(ABS(H22-VLOOKUP(C22,'Valeurs Règlement Campagne'!$A$4:$AB$7,20,FALSE))&lt;=2,VLOOKUP(C22,'Valeurs Règlement Campagne'!$A$4:$AB$7,20,FALSE),IF(ABS(H22-VLOOKUP(C22,'Valeurs Règlement Campagne'!$A$4:$AB$7,21,FALSE))&lt;=2,VLOOKUP(C22,'Valeurs Règlement Campagne'!$A$4:$AB$7,21,FALSE),IF(ABS(H22-VLOOKUP(C22,'Valeurs Règlement Campagne'!$A$4:$AB$7,22,FALSE))&lt;=2,VLOOKUP(C22,'Valeurs Règlement Campagne'!$A$4:$AB$7,22,FALSE),"")))="",FALSE,IF(COUNTIFS($C$6:C22,C22,$E$6:E22,"Connues",$H$6:H22,"&gt;="&amp;(IF(ABS(H22-VLOOKUP(C22,'Valeurs Règlement Campagne'!$A$4:$AB$7,20,FALSE))&lt;=2,VLOOKUP(C22,'Valeurs Règlement Campagne'!$A$4:$AB$7,20,FALSE),IF(ABS(H22-VLOOKUP(C22,'Valeurs Règlement Campagne'!$A$4:$AB$7,21,FALSE))&lt;=2,VLOOKUP(C22,'Valeurs Règlement Campagne'!$A$4:$AB$7,21,FALSE),IF(ABS(H22-VLOOKUP(C22,'Valeurs Règlement Campagne'!$A$4:$AB$7,22,FALSE))&lt;=2,VLOOKUP(C22,'Valeurs Règlement Campagne'!$A$4:$AB$7,22,FALSE),"")))-2),$H$6:H22,"&lt;="&amp;(IF(ABS(H22-VLOOKUP(C22,'Valeurs Règlement Campagne'!$A$4:$AB$7,20,FALSE))&lt;=2,VLOOKUP(C22,'Valeurs Règlement Campagne'!$A$4:$AB$7,20,FALSE),IF(ABS(H22-VLOOKUP(C22,'Valeurs Règlement Campagne'!$A$4:$AB$7,21,FALSE))&lt;=2,VLOOKUP(C22,'Valeurs Règlement Campagne'!$A$4:$AB$7,21,FALSE),IF(ABS(H22-VLOOKUP(C22,'Valeurs Règlement Campagne'!$A$4:$AB$7,22,FALSE))&lt;=2,VLOOKUP(C22,'Valeurs Règlement Campagne'!$A$4:$AB$7,22,FALSE),"")))+2))&gt;(IF(VLOOKUP(C22,'Valeurs Règlement Campagne'!$A$4:$AB$7,20,FALSE)=IF(ABS(H22-VLOOKUP(C22,'Valeurs Règlement Campagne'!$A$4:$AB$7,20,FALSE))&lt;=2,VLOOKUP(C22,'Valeurs Règlement Campagne'!$A$4:$AB$7,20,FALSE),IF(ABS(H22-VLOOKUP(C22,'Valeurs Règlement Campagne'!$A$4:$AB$7,21,FALSE))&lt;=2,VLOOKUP(C22,'Valeurs Règlement Campagne'!$A$4:$AB$7,21,FALSE),IF(ABS(H22-VLOOKUP(C22,'Valeurs Règlement Campagne'!$A$4:$AB$7,22,FALSE))&lt;=2,VLOOKUP(C22,'Valeurs Règlement Campagne'!$A$4:$AB$7,22,FALSE),""))),1,0)+IF(VLOOKUP(C22,'Valeurs Règlement Campagne'!$A$4:$AB$7,21,FALSE)=IF(ABS(H22-VLOOKUP(C22,'Valeurs Règlement Campagne'!$A$4:$AB$7,20,FALSE))&lt;=2,VLOOKUP(C22,'Valeurs Règlement Campagne'!$A$4:$AB$7,20,FALSE),IF(ABS(H22-VLOOKUP(C22,'Valeurs Règlement Campagne'!$A$4:$AB$7,21,FALSE))&lt;=2,VLOOKUP(C22,'Valeurs Règlement Campagne'!$A$4:$AB$7,21,FALSE),IF(ABS(H22-VLOOKUP(C22,'Valeurs Règlement Campagne'!$A$4:$AB$7,22,FALSE))&lt;=2,VLOOKUP(C22,'Valeurs Règlement Campagne'!$A$4:$AB$7,22,FALSE),""))),1,0)+IF(VLOOKUP(C22,'Valeurs Règlement Campagne'!$A$4:$AB$7,22,FALSE)=IF(ABS(H22-VLOOKUP(C22,'Valeurs Règlement Campagne'!$A$4:$AB$7,20,FALSE))&lt;=2,VLOOKUP(C22,'Valeurs Règlement Campagne'!$A$4:$AB$7,20,FALSE),IF(ABS(H22-VLOOKUP(C22,'Valeurs Règlement Campagne'!$A$4:$AB$7,21,FALSE))&lt;=2,VLOOKUP(C22,'Valeurs Règlement Campagne'!$A$4:$AB$7,21,FALSE),IF(ABS(H22-VLOOKUP(C22,'Valeurs Règlement Campagne'!$A$4:$AB$7,22,FALSE))&lt;=2,VLOOKUP(C22,'Valeurs Règlement Campagne'!$A$4:$AB$7,22,FALSE),""))),1,0)),"Doublon",TRUE)),IF(IF(H22=VLOOKUP(C22,'Valeurs Règlement Campagne'!$A$4:$AB$7,20,FALSE),VLOOKUP(C22,'Valeurs Règlement Campagne'!$A$4:$AB$7,20,FALSE),IF(H22=VLOOKUP(C22,'Valeurs Règlement Campagne'!$A$4:$AB$7,21,FALSE),VLOOKUP(C22,'Valeurs Règlement Campagne'!$A$4:$AB$7,21,FALSE),IF(H22=VLOOKUP(C22,'Valeurs Règlement Campagne'!$A$4:$AB$7,22,FALSE),VLOOKUP(C22,'Valeurs Règlement Campagne'!$A$4:$AB$7,22,FALSE),"")))="",FALSE,IF(COUNTIFS($C$6:C22,C22,$E$6:E22,"Connues",$H$6:H22,IF(H22=VLOOKUP(C22,'Valeurs Règlement Campagne'!$A$4:$AB$7,20,FALSE),VLOOKUP(C22,'Valeurs Règlement Campagne'!$A$4:$AB$7,20,FALSE),IF(H22=VLOOKUP(C22,'Valeurs Règlement Campagne'!$A$4:$AB$7,21,FALSE),VLOOKUP(C22,'Valeurs Règlement Campagne'!$A$4:$AB$7,21,FALSE),IF(H22=VLOOKUP(C22,'Valeurs Règlement Campagne'!$A$4:$AB$7,22,FALSE),VLOOKUP(C22,'Valeurs Règlement Campagne'!$A$4:$AB$7,22,FALSE),""))))&gt;(IF(VLOOKUP(C22,'Valeurs Règlement Campagne'!$A$4:$AB$7,20,FALSE)=IF(H22=VLOOKUP(C22,'Valeurs Règlement Campagne'!$A$4:$AB$7,20,FALSE),VLOOKUP(C22,'Valeurs Règlement Campagne'!$A$4:$AB$7,20,FALSE),IF(H22=VLOOKUP(C22,'Valeurs Règlement Campagne'!$A$4:$AB$7,21,FALSE),VLOOKUP(C22,'Valeurs Règlement Campagne'!$A$4:$AB$7,21,FALSE),IF(H22=VLOOKUP(C22,'Valeurs Règlement Campagne'!$A$4:$AB$7,22,FALSE),VLOOKUP(C22,'Valeurs Règlement Campagne'!$A$4:$AB$7,22,FALSE),""))),1,0)+IF(VLOOKUP(C22,'Valeurs Règlement Campagne'!$A$4:$AB$7,21,FALSE)=IF(H22=VLOOKUP(C22,'Valeurs Règlement Campagne'!$A$4:$AB$7,20,FALSE),VLOOKUP(C22,'Valeurs Règlement Campagne'!$A$4:$AB$7,20,FALSE),IF(H22=VLOOKUP(C22,'Valeurs Règlement Campagne'!$A$4:$AB$7,21,FALSE),VLOOKUP(C22,'Valeurs Règlement Campagne'!$A$4:$AB$7,21,FALSE),IF(H22=VLOOKUP(C22,'Valeurs Règlement Campagne'!$A$4:$AB$7,22,FALSE),VLOOKUP(C22,'Valeurs Règlement Campagne'!$A$4:$AB$7,22,FALSE),""))),1,0)+IF(VLOOKUP(C22,'Valeurs Règlement Campagne'!$A$4:$AB$7,22,FALSE)=IF(H22=VLOOKUP(C22,'Valeurs Règlement Campagne'!$A$4:$AB$7,20,FALSE),VLOOKUP(C22,'Valeurs Règlement Campagne'!$A$4:$AB$7,20,FALSE),IF(H22=VLOOKUP(C22,'Valeurs Règlement Campagne'!$A$4:$AB$7,21,FALSE),VLOOKUP(C22,'Valeurs Règlement Campagne'!$A$4:$AB$7,21,FALSE),IF(H22=VLOOKUP(C22,'Valeurs Règlement Campagne'!$A$4:$AB$7,22,FALSE),VLOOKUP(C22,'Valeurs Règlement Campagne'!$A$4:$AB$7,22,FALSE),""))),1,0)),"Doublon",TRUE)))," "))))," ")</f>
        <v xml:space="preserve"> </v>
      </c>
      <c r="X22" s="49" t="str" cm="1">
        <f t="array" ref="X22">IFERROR(IF(OR(C22="",C22=" ")," ",IF(NOT(ISNUMBER(I22))," ",IF(E22="Inconnues",AND(I22&gt;=P22,I22&lt;=R22),IF(E22="Connues",IF('Valeurs Règlement Campagne'!$L$14="OUI",IF(IF(ABS(I22-VLOOKUP(C22,'Valeurs Règlement Campagne'!$A$4:$AB$7,23,FALSE))&lt;=2,VLOOKUP(C22,'Valeurs Règlement Campagne'!$A$4:$AB$7,23,FALSE),IF(ABS(I22-VLOOKUP(C22,'Valeurs Règlement Campagne'!$A$4:$AB$7,24,FALSE))&lt;=2,VLOOKUP(C22,'Valeurs Règlement Campagne'!$A$4:$AB$7,24,FALSE),IF(ABS(I22-VLOOKUP(C22,'Valeurs Règlement Campagne'!$A$4:$AB$7,25,FALSE))&lt;=2,VLOOKUP(C22,'Valeurs Règlement Campagne'!$A$4:$AB$7,25,FALSE),"")))="",FALSE,IF(COUNTIFS($C$6:C22,C22,$E$6:E22,"Connues",$I$6:I22,"&gt;="&amp;(IF(ABS(I22-VLOOKUP(C22,'Valeurs Règlement Campagne'!$A$4:$AB$7,23,FALSE))&lt;=2,VLOOKUP(C22,'Valeurs Règlement Campagne'!$A$4:$AB$7,23,FALSE),IF(ABS(I22-VLOOKUP(C22,'Valeurs Règlement Campagne'!$A$4:$AB$7,24,FALSE))&lt;=2,VLOOKUP(C22,'Valeurs Règlement Campagne'!$A$4:$AB$7,24,FALSE),IF(ABS(I22-VLOOKUP(C22,'Valeurs Règlement Campagne'!$A$4:$AB$7,25,FALSE))&lt;=2,VLOOKUP(C22,'Valeurs Règlement Campagne'!$A$4:$AB$7,25,FALSE),"")))-2),$I$6:I22,"&lt;="&amp;(IF(ABS(I22-VLOOKUP(C22,'Valeurs Règlement Campagne'!$A$4:$AB$7,23,FALSE))&lt;=2,VLOOKUP(C22,'Valeurs Règlement Campagne'!$A$4:$AB$7,23,FALSE),IF(ABS(I22-VLOOKUP(C22,'Valeurs Règlement Campagne'!$A$4:$AB$7,24,FALSE))&lt;=2,VLOOKUP(C22,'Valeurs Règlement Campagne'!$A$4:$AB$7,24,FALSE),IF(ABS(I22-VLOOKUP(C22,'Valeurs Règlement Campagne'!$A$4:$AB$7,25,FALSE))&lt;=2,VLOOKUP(C22,'Valeurs Règlement Campagne'!$A$4:$AB$7,25,FALSE),"")))+2))&gt;(IF(VLOOKUP(C22,'Valeurs Règlement Campagne'!$A$4:$AB$7,23,FALSE)=IF(ABS(I22-VLOOKUP(C22,'Valeurs Règlement Campagne'!$A$4:$AB$7,23,FALSE))&lt;=2,VLOOKUP(C22,'Valeurs Règlement Campagne'!$A$4:$AB$7,23,FALSE),IF(ABS(I22-VLOOKUP(C22,'Valeurs Règlement Campagne'!$A$4:$AB$7,24,FALSE))&lt;=2,VLOOKUP(C22,'Valeurs Règlement Campagne'!$A$4:$AB$7,24,FALSE),IF(ABS(I22-VLOOKUP(C22,'Valeurs Règlement Campagne'!$A$4:$AB$7,25,FALSE))&lt;=2,VLOOKUP(C22,'Valeurs Règlement Campagne'!$A$4:$AB$7,25,FALSE),""))),1,0)+IF(VLOOKUP(C22,'Valeurs Règlement Campagne'!$A$4:$AB$7,24,FALSE)=IF(ABS(I22-VLOOKUP(C22,'Valeurs Règlement Campagne'!$A$4:$AB$7,23,FALSE))&lt;=2,VLOOKUP(C22,'Valeurs Règlement Campagne'!$A$4:$AB$7,23,FALSE),IF(ABS(I22-VLOOKUP(C22,'Valeurs Règlement Campagne'!$A$4:$AB$7,24,FALSE))&lt;=2,VLOOKUP(C22,'Valeurs Règlement Campagne'!$A$4:$AB$7,24,FALSE),IF(ABS(I22-VLOOKUP(C22,'Valeurs Règlement Campagne'!$A$4:$AB$7,25,FALSE))&lt;=2,VLOOKUP(C22,'Valeurs Règlement Campagne'!$A$4:$AB$7,25,FALSE),""))),1,0)+IF(VLOOKUP(C22,'Valeurs Règlement Campagne'!$A$4:$AB$7,25,FALSE)=IF(ABS(I22-VLOOKUP(C22,'Valeurs Règlement Campagne'!$A$4:$AB$7,23,FALSE))&lt;=2,VLOOKUP(C22,'Valeurs Règlement Campagne'!$A$4:$AB$7,23,FALSE),IF(ABS(I22-VLOOKUP(C22,'Valeurs Règlement Campagne'!$A$4:$AB$7,24,FALSE))&lt;=2,VLOOKUP(C22,'Valeurs Règlement Campagne'!$A$4:$AB$7,24,FALSE),IF(ABS(I22-VLOOKUP(C22,'Valeurs Règlement Campagne'!$A$4:$AB$7,25,FALSE))&lt;=2,VLOOKUP(C22,'Valeurs Règlement Campagne'!$A$4:$AB$7,25,FALSE),""))),1,0)),"Doublon",TRUE)),IF(IF(I22=VLOOKUP(C22,'Valeurs Règlement Campagne'!$A$4:$AB$7,23,FALSE),VLOOKUP(C22,'Valeurs Règlement Campagne'!$A$4:$AB$7,23,FALSE),IF(I22=VLOOKUP(C22,'Valeurs Règlement Campagne'!$A$4:$AB$7,24,FALSE),VLOOKUP(C22,'Valeurs Règlement Campagne'!$A$4:$AB$7,24,FALSE),IF(I22=VLOOKUP(C22,'Valeurs Règlement Campagne'!$A$4:$AB$7,25,FALSE),VLOOKUP(C22,'Valeurs Règlement Campagne'!$A$4:$AB$7,25,FALSE),"")))="",FALSE,IF(COUNTIFS($C$6:C22,C22,$E$6:E22,"Connues",$I$6:I22,IF(I22=VLOOKUP(C22,'Valeurs Règlement Campagne'!$A$4:$AB$7,23,FALSE),VLOOKUP(C22,'Valeurs Règlement Campagne'!$A$4:$AB$7,23,FALSE),IF(I22=VLOOKUP(C22,'Valeurs Règlement Campagne'!$A$4:$AB$7,24,FALSE),VLOOKUP(C22,'Valeurs Règlement Campagne'!$A$4:$AB$7,24,FALSE),IF(I22=VLOOKUP(C22,'Valeurs Règlement Campagne'!$A$4:$AB$7,25,FALSE),VLOOKUP(C22,'Valeurs Règlement Campagne'!$A$4:$AB$7,25,FALSE),""))))&gt;(IF(VLOOKUP(C22,'Valeurs Règlement Campagne'!$A$4:$AB$7,23,FALSE)=IF(I22=VLOOKUP(C22,'Valeurs Règlement Campagne'!$A$4:$AB$7,23,FALSE),VLOOKUP(C22,'Valeurs Règlement Campagne'!$A$4:$AB$7,23,FALSE),IF(I22=VLOOKUP(C22,'Valeurs Règlement Campagne'!$A$4:$AB$7,24,FALSE),VLOOKUP(C22,'Valeurs Règlement Campagne'!$A$4:$AB$7,24,FALSE),IF(I22=VLOOKUP(C22,'Valeurs Règlement Campagne'!$A$4:$AB$7,25,FALSE),VLOOKUP(C22,'Valeurs Règlement Campagne'!$A$4:$AB$7,25,FALSE),""))),1,0)+IF(VLOOKUP(C22,'Valeurs Règlement Campagne'!$A$4:$AB$7,24,FALSE)=IF(I22=VLOOKUP(C22,'Valeurs Règlement Campagne'!$A$4:$AB$7,23,FALSE),VLOOKUP(C22,'Valeurs Règlement Campagne'!$A$4:$AB$7,23,FALSE),IF(I22=VLOOKUP(C22,'Valeurs Règlement Campagne'!$A$4:$AB$7,24,FALSE),VLOOKUP(C22,'Valeurs Règlement Campagne'!$A$4:$AB$7,24,FALSE),IF(I22=VLOOKUP(C22,'Valeurs Règlement Campagne'!$A$4:$AB$7,25,FALSE),VLOOKUP(C22,'Valeurs Règlement Campagne'!$A$4:$AB$7,25,FALSE),""))),1,0)+IF(VLOOKUP(C22,'Valeurs Règlement Campagne'!$A$4:$AB$7,25,FALSE)=IF(I22=VLOOKUP(C22,'Valeurs Règlement Campagne'!$A$4:$AB$7,23,FALSE),VLOOKUP(C22,'Valeurs Règlement Campagne'!$A$4:$AB$7,23,FALSE),IF(I22=VLOOKUP(C22,'Valeurs Règlement Campagne'!$A$4:$AB$7,24,FALSE),VLOOKUP(C22,'Valeurs Règlement Campagne'!$A$4:$AB$7,24,FALSE),IF(I22=VLOOKUP(C22,'Valeurs Règlement Campagne'!$A$4:$AB$7,25,FALSE),VLOOKUP(C22,'Valeurs Règlement Campagne'!$A$4:$AB$7,25,FALSE),""))),1,0)),"Doublon",TRUE)))," "))))," ")</f>
        <v xml:space="preserve"> </v>
      </c>
      <c r="Y22" s="142" t="str" cm="1">
        <f t="array" ref="Y22">IFERROR(IF(OR(C22="",C22=" ")," ",IF(NOT(ISNUMBER(J22))," ",IF(E22="Inconnues",AND(J22&gt;=S22,J22&lt;=T22),IF(E22="Connues",IF('Valeurs Règlement Campagne'!$L$14="OUI",IF(IF(ABS(J22-VLOOKUP(C22,'Valeurs Règlement Campagne'!$A$4:$AB$7,26,FALSE))&lt;=2,VLOOKUP(C22,'Valeurs Règlement Campagne'!$A$4:$AB$7,26,FALSE),IF(ABS(J22-VLOOKUP(C22,'Valeurs Règlement Campagne'!$A$4:$AB$7,27,FALSE))&lt;=2,VLOOKUP(C22,'Valeurs Règlement Campagne'!$A$4:$AB$7,27,FALSE),IF(ABS(J22-VLOOKUP(C22,'Valeurs Règlement Campagne'!$A$4:$AB$7,28,FALSE))&lt;=2,VLOOKUP(C22,'Valeurs Règlement Campagne'!$A$4:$AB$7,28,FALSE),"")))="",FALSE,IF(COUNTIFS($C$6:C22,C22,$E$6:E22,"Connues",$J$6:J22,"&gt;="&amp;(IF(ABS(J22-VLOOKUP(C22,'Valeurs Règlement Campagne'!$A$4:$AB$7,26,FALSE))&lt;=2,VLOOKUP(C22,'Valeurs Règlement Campagne'!$A$4:$AB$7,26,FALSE),IF(ABS(J22-VLOOKUP(C22,'Valeurs Règlement Campagne'!$A$4:$AB$7,27,FALSE))&lt;=2,VLOOKUP(C22,'Valeurs Règlement Campagne'!$A$4:$AB$7,27,FALSE),IF(ABS(J22-VLOOKUP(C22,'Valeurs Règlement Campagne'!$A$4:$AB$7,28,FALSE))&lt;=2,VLOOKUP(C22,'Valeurs Règlement Campagne'!$A$4:$AB$7,28,FALSE),"")))-2),$J$6:J22,"&lt;="&amp;(IF(ABS(J22-VLOOKUP(C22,'Valeurs Règlement Campagne'!$A$4:$AB$7,26,FALSE))&lt;=2,VLOOKUP(C22,'Valeurs Règlement Campagne'!$A$4:$AB$7,26,FALSE),IF(ABS(J22-VLOOKUP(C22,'Valeurs Règlement Campagne'!$A$4:$AB$7,27,FALSE))&lt;=2,VLOOKUP(C22,'Valeurs Règlement Campagne'!$A$4:$AB$7,27,FALSE),IF(ABS(J22-VLOOKUP(C22,'Valeurs Règlement Campagne'!$A$4:$AB$7,28,FALSE))&lt;=2,VLOOKUP(C22,'Valeurs Règlement Campagne'!$A$4:$AB$7,28,FALSE),"")))+2))&gt;(IF(VLOOKUP(C22,'Valeurs Règlement Campagne'!$A$4:$AB$7,26,FALSE)=IF(ABS(J22-VLOOKUP(C22,'Valeurs Règlement Campagne'!$A$4:$AB$7,26,FALSE))&lt;=2,VLOOKUP(C22,'Valeurs Règlement Campagne'!$A$4:$AB$7,26,FALSE),IF(ABS(J22-VLOOKUP(C22,'Valeurs Règlement Campagne'!$A$4:$AB$7,27,FALSE))&lt;=2,VLOOKUP(C22,'Valeurs Règlement Campagne'!$A$4:$AB$7,27,FALSE),IF(ABS(J22-VLOOKUP(C22,'Valeurs Règlement Campagne'!$A$4:$AB$7,28,FALSE))&lt;=2,VLOOKUP(C22,'Valeurs Règlement Campagne'!$A$4:$AB$7,28,FALSE),""))),1,0)+IF(VLOOKUP(C22,'Valeurs Règlement Campagne'!$A$4:$AB$7,27,FALSE)=IF(ABS(J22-VLOOKUP(C22,'Valeurs Règlement Campagne'!$A$4:$AB$7,26,FALSE))&lt;=2,VLOOKUP(C22,'Valeurs Règlement Campagne'!$A$4:$AB$7,26,FALSE),IF(ABS(J22-VLOOKUP(C22,'Valeurs Règlement Campagne'!$A$4:$AB$7,27,FALSE))&lt;=2,VLOOKUP(C22,'Valeurs Règlement Campagne'!$A$4:$AB$7,27,FALSE),IF(ABS(J22-VLOOKUP(C22,'Valeurs Règlement Campagne'!$A$4:$AB$7,28,FALSE))&lt;=2,VLOOKUP(C22,'Valeurs Règlement Campagne'!$A$4:$AB$7,28,FALSE),""))),1,0)+IF(VLOOKUP(C22,'Valeurs Règlement Campagne'!$A$4:$AB$7,28,FALSE)=IF(ABS(J22-VLOOKUP(C22,'Valeurs Règlement Campagne'!$A$4:$AB$7,26,FALSE))&lt;=2,VLOOKUP(C22,'Valeurs Règlement Campagne'!$A$4:$AB$7,26,FALSE),IF(ABS(J22-VLOOKUP(C22,'Valeurs Règlement Campagne'!$A$4:$AB$7,27,FALSE))&lt;=2,VLOOKUP(C22,'Valeurs Règlement Campagne'!$A$4:$AB$7,27,FALSE),IF(ABS(J22-VLOOKUP(C22,'Valeurs Règlement Campagne'!$A$4:$AB$7,28,FALSE))&lt;=2,VLOOKUP(C22,'Valeurs Règlement Campagne'!$A$4:$AB$7,28,FALSE),""))),1,0)),"Doublon",TRUE)),IF(IF(J22=VLOOKUP(C22,'Valeurs Règlement Campagne'!$A$4:$AB$7,26,FALSE),VLOOKUP(C22,'Valeurs Règlement Campagne'!$A$4:$AB$7,26,FALSE),IF(J22=VLOOKUP(C22,'Valeurs Règlement Campagne'!$A$4:$AB$7,27,FALSE),VLOOKUP(C22,'Valeurs Règlement Campagne'!$A$4:$AB$7,27,FALSE),IF(J22=VLOOKUP(C22,'Valeurs Règlement Campagne'!$A$4:$AB$7,28,FALSE),VLOOKUP(C22,'Valeurs Règlement Campagne'!$A$4:$AB$7,28,FALSE),"")))="",FALSE,IF(COUNTIFS($C$6:C22,C22,$E$6:E22,"Connues",$J$6:J22,IF(J22=VLOOKUP(C22,'Valeurs Règlement Campagne'!$A$4:$AB$7,26,FALSE),VLOOKUP(C22,'Valeurs Règlement Campagne'!$A$4:$AB$7,26,FALSE),IF(J22=VLOOKUP(C22,'Valeurs Règlement Campagne'!$A$4:$AB$7,27,FALSE),VLOOKUP(C22,'Valeurs Règlement Campagne'!$A$4:$AB$7,27,FALSE),IF(J22=VLOOKUP(C22,'Valeurs Règlement Campagne'!$A$4:$AB$7,28,FALSE),VLOOKUP(C22,'Valeurs Règlement Campagne'!$A$4:$AB$7,28,FALSE),""))))&gt;(IF(VLOOKUP(C22,'Valeurs Règlement Campagne'!$A$4:$AB$7,26,FALSE)=IF(J22=VLOOKUP(C22,'Valeurs Règlement Campagne'!$A$4:$AB$7,26,FALSE),VLOOKUP(C22,'Valeurs Règlement Campagne'!$A$4:$AB$7,26,FALSE),IF(J22=VLOOKUP(C22,'Valeurs Règlement Campagne'!$A$4:$AB$7,27,FALSE),VLOOKUP(C22,'Valeurs Règlement Campagne'!$A$4:$AB$7,27,FALSE),IF(J22=VLOOKUP(C22,'Valeurs Règlement Campagne'!$A$4:$AB$7,28,FALSE),VLOOKUP(C22,'Valeurs Règlement Campagne'!$A$4:$AB$7,28,FALSE),""))),1,0)+IF(VLOOKUP(C22,'Valeurs Règlement Campagne'!$A$4:$AB$7,27,FALSE)=IF(J22=VLOOKUP(C22,'Valeurs Règlement Campagne'!$A$4:$AB$7,26,FALSE),VLOOKUP(C22,'Valeurs Règlement Campagne'!$A$4:$AB$7,26,FALSE),IF(J22=VLOOKUP(C22,'Valeurs Règlement Campagne'!$A$4:$AB$7,27,FALSE),VLOOKUP(C22,'Valeurs Règlement Campagne'!$A$4:$AB$7,27,FALSE),IF(J22=VLOOKUP(C22,'Valeurs Règlement Campagne'!$A$4:$AB$7,28,FALSE),VLOOKUP(C22,'Valeurs Règlement Campagne'!$A$4:$AB$7,28,FALSE),""))),1,0)+IF(VLOOKUP(C22,'Valeurs Règlement Campagne'!$A$4:$AB$7,28,FALSE)=IF(J22=VLOOKUP(C22,'Valeurs Règlement Campagne'!$A$4:$AB$7,26,FALSE),VLOOKUP(C22,'Valeurs Règlement Campagne'!$A$4:$AB$7,26,FALSE),IF(J22=VLOOKUP(C22,'Valeurs Règlement Campagne'!$A$4:$AB$7,27,FALSE),VLOOKUP(C22,'Valeurs Règlement Campagne'!$A$4:$AB$7,27,FALSE),IF(J22=VLOOKUP(C22,'Valeurs Règlement Campagne'!$A$4:$AB$7,28,FALSE),VLOOKUP(C22,'Valeurs Règlement Campagne'!$A$4:$AB$7,28,FALSE),""))),1,0)),"Doublon",TRUE)))," "))))," ")</f>
        <v xml:space="preserve"> </v>
      </c>
      <c r="Z22" s="253" t="str">
        <f t="shared" si="3"/>
        <v xml:space="preserve"> </v>
      </c>
      <c r="AA22" s="254"/>
      <c r="AB22" s="254" t="str">
        <f t="shared" si="0"/>
        <v xml:space="preserve"> </v>
      </c>
      <c r="AC22" s="254"/>
      <c r="AD22" s="254" t="str">
        <f t="shared" si="1"/>
        <v xml:space="preserve"> </v>
      </c>
      <c r="AE22" s="254"/>
      <c r="AF22" s="254" t="str">
        <f t="shared" si="4"/>
        <v xml:space="preserve"> </v>
      </c>
      <c r="AG22" s="299"/>
      <c r="AH22" s="50" t="str">
        <f t="shared" si="2"/>
        <v/>
      </c>
      <c r="AI22" s="39">
        <f>IFERROR(IF(OR(C22="",C22=" ",NOT(ISNUMBER(F22))),0,IF(E22="Inconnues",IF(AND(F22&gt;=L22,F22&lt;=M22),0,1),IF(E22="Connues",IF('Valeurs Règlement Campagne'!$L$14="OUI",IF(IF(ABS(F22-VLOOKUP(C22,'Valeurs Règlement Campagne'!$A$4:$AB$7,14,FALSE))&lt;=2,VLOOKUP(C22,'Valeurs Règlement Campagne'!$A$4:$AB$7,14,FALSE),IF(ABS(F22-VLOOKUP(C22,'Valeurs Règlement Campagne'!$A$4:$AB$7,15,FALSE))&lt;=2,VLOOKUP(C22,'Valeurs Règlement Campagne'!$A$4:$AB$7,15,FALSE),IF(ABS(F22-VLOOKUP(C22,'Valeurs Règlement Campagne'!$A$4:$AB$7,16,FALSE))&lt;=2,VLOOKUP(C22,'Valeurs Règlement Campagne'!$A$4:$AB$7,16,FALSE),"")))="",1,IF(COUNTIFS($C$6:C22,C22,$E$6:E22,"Connues",$F$6:F22,"&gt;="&amp;(IF(ABS(F22-VLOOKUP(C22,'Valeurs Règlement Campagne'!$A$4:$AB$7,14,FALSE))&lt;=2,VLOOKUP(C22,'Valeurs Règlement Campagne'!$A$4:$AB$7,14,FALSE),IF(ABS(F22-VLOOKUP(C22,'Valeurs Règlement Campagne'!$A$4:$AB$7,15,FALSE))&lt;=2,VLOOKUP(C22,'Valeurs Règlement Campagne'!$A$4:$AB$7,15,FALSE),IF(ABS(F22-VLOOKUP(C22,'Valeurs Règlement Campagne'!$A$4:$AB$7,16,FALSE))&lt;=2,VLOOKUP(C22,'Valeurs Règlement Campagne'!$A$4:$AB$7,16,FALSE),"")))-2),$F$6:F22,"&lt;="&amp;(IF(ABS(F22-VLOOKUP(C22,'Valeurs Règlement Campagne'!$A$4:$AB$7,14,FALSE))&lt;=2,VLOOKUP(C22,'Valeurs Règlement Campagne'!$A$4:$AB$7,14,FALSE),IF(ABS(F22-VLOOKUP(C22,'Valeurs Règlement Campagne'!$A$4:$AB$7,15,FALSE))&lt;=2,VLOOKUP(C22,'Valeurs Règlement Campagne'!$A$4:$AB$7,15,FALSE),IF(ABS(F22-VLOOKUP(C22,'Valeurs Règlement Campagne'!$A$4:$AB$7,16,FALSE))&lt;=2,VLOOKUP(C22,'Valeurs Règlement Campagne'!$A$4:$AB$7,16,FALSE),"")))+2))&gt;(IF(VLOOKUP(C22,'Valeurs Règlement Campagne'!$A$4:$AB$7,14,FALSE)=IF(ABS(F22-VLOOKUP(C22,'Valeurs Règlement Campagne'!$A$4:$AB$7,14,FALSE))&lt;=2,VLOOKUP(C22,'Valeurs Règlement Campagne'!$A$4:$AB$7,14,FALSE),IF(ABS(F22-VLOOKUP(C22,'Valeurs Règlement Campagne'!$A$4:$AB$7,15,FALSE))&lt;=2,VLOOKUP(C22,'Valeurs Règlement Campagne'!$A$4:$AB$7,15,FALSE),IF(ABS(F22-VLOOKUP(C22,'Valeurs Règlement Campagne'!$A$4:$AB$7,16,FALSE))&lt;=2,VLOOKUP(C22,'Valeurs Règlement Campagne'!$A$4:$AB$7,16,FALSE),""))),1,0)+IF(VLOOKUP(C22,'Valeurs Règlement Campagne'!$A$4:$AB$7,15,FALSE)=IF(ABS(F22-VLOOKUP(C22,'Valeurs Règlement Campagne'!$A$4:$AB$7,14,FALSE))&lt;=2,VLOOKUP(C22,'Valeurs Règlement Campagne'!$A$4:$AB$7,14,FALSE),IF(ABS(F22-VLOOKUP(C22,'Valeurs Règlement Campagne'!$A$4:$AB$7,15,FALSE))&lt;=2,VLOOKUP(C22,'Valeurs Règlement Campagne'!$A$4:$AB$7,15,FALSE),IF(ABS(F22-VLOOKUP(C22,'Valeurs Règlement Campagne'!$A$4:$AB$7,16,FALSE))&lt;=2,VLOOKUP(C22,'Valeurs Règlement Campagne'!$A$4:$AB$7,16,FALSE),""))),1,0)+IF(VLOOKUP(C22,'Valeurs Règlement Campagne'!$A$4:$AB$7,16,FALSE)=IF(ABS(F22-VLOOKUP(C22,'Valeurs Règlement Campagne'!$A$4:$AB$7,14,FALSE))&lt;=2,VLOOKUP(C22,'Valeurs Règlement Campagne'!$A$4:$AB$7,14,FALSE),IF(ABS(F22-VLOOKUP(C22,'Valeurs Règlement Campagne'!$A$4:$AB$7,15,FALSE))&lt;=2,VLOOKUP(C22,'Valeurs Règlement Campagne'!$A$4:$AB$7,15,FALSE),IF(ABS(F22-VLOOKUP(C22,'Valeurs Règlement Campagne'!$A$4:$AB$7,16,FALSE))&lt;=2,VLOOKUP(C22,'Valeurs Règlement Campagne'!$A$4:$AB$7,16,FALSE),""))),1,0)),1,0)),IF(IF(F22=VLOOKUP(C22,'Valeurs Règlement Campagne'!$A$4:$AB$7,14,FALSE),VLOOKUP(C22,'Valeurs Règlement Campagne'!$A$4:$AB$7,14,FALSE),IF(F22=VLOOKUP(C22,'Valeurs Règlement Campagne'!$A$4:$AB$7,15,FALSE),VLOOKUP(C22,'Valeurs Règlement Campagne'!$A$4:$AB$7,15,FALSE),IF(F22=VLOOKUP(C22,'Valeurs Règlement Campagne'!$A$4:$AB$7,16,FALSE),VLOOKUP(C22,'Valeurs Règlement Campagne'!$A$4:$AB$7,16,FALSE),"")))="",1,IF(COUNTIFS($C$6:C22,C22,$E$6:E22,"Connues",$F$6:F22,IF(F22=VLOOKUP(C22,'Valeurs Règlement Campagne'!$A$4:$AB$7,14,FALSE),VLOOKUP(C22,'Valeurs Règlement Campagne'!$A$4:$AB$7,14,FALSE),IF(F22=VLOOKUP(C22,'Valeurs Règlement Campagne'!$A$4:$AB$7,15,FALSE),VLOOKUP(C22,'Valeurs Règlement Campagne'!$A$4:$AB$7,15,FALSE),IF(F22=VLOOKUP(C22,'Valeurs Règlement Campagne'!$A$4:$AB$7,16,FALSE),VLOOKUP(C22,'Valeurs Règlement Campagne'!$A$4:$AB$7,16,FALSE),""))))&gt;(IF(VLOOKUP(C22,'Valeurs Règlement Campagne'!$A$4:$AB$7,14,FALSE)=IF(F22=VLOOKUP(C22,'Valeurs Règlement Campagne'!$A$4:$AB$7,14,FALSE),VLOOKUP(C22,'Valeurs Règlement Campagne'!$A$4:$AB$7,14,FALSE),IF(F22=VLOOKUP(C22,'Valeurs Règlement Campagne'!$A$4:$AB$7,15,FALSE),VLOOKUP(C22,'Valeurs Règlement Campagne'!$A$4:$AB$7,15,FALSE),IF(F22=VLOOKUP(C22,'Valeurs Règlement Campagne'!$A$4:$AB$7,16,FALSE),VLOOKUP(C22,'Valeurs Règlement Campagne'!$A$4:$AB$7,16,FALSE),""))),1,0)+IF(VLOOKUP(C22,'Valeurs Règlement Campagne'!$A$4:$AB$7,15,FALSE)=IF(F22=VLOOKUP(C22,'Valeurs Règlement Campagne'!$A$4:$AB$7,14,FALSE),VLOOKUP(C22,'Valeurs Règlement Campagne'!$A$4:$AB$7,14,FALSE),IF(F22=VLOOKUP(C22,'Valeurs Règlement Campagne'!$A$4:$AB$7,15,FALSE),VLOOKUP(C22,'Valeurs Règlement Campagne'!$A$4:$AB$7,15,FALSE),IF(F22=VLOOKUP(C22,'Valeurs Règlement Campagne'!$A$4:$AB$7,16,FALSE),VLOOKUP(C22,'Valeurs Règlement Campagne'!$A$4:$AB$7,16,FALSE),""))),1,0)+IF(VLOOKUP(C22,'Valeurs Règlement Campagne'!$A$4:$AB$7,16,FALSE)=IF(F22=VLOOKUP(C22,'Valeurs Règlement Campagne'!$A$4:$AB$7,14,FALSE),VLOOKUP(C22,'Valeurs Règlement Campagne'!$A$4:$AB$7,14,FALSE),IF(F22=VLOOKUP(C22,'Valeurs Règlement Campagne'!$A$4:$AB$7,15,FALSE),VLOOKUP(C22,'Valeurs Règlement Campagne'!$A$4:$AB$7,15,FALSE),IF(F22=VLOOKUP(C22,'Valeurs Règlement Campagne'!$A$4:$AB$7,16,FALSE),VLOOKUP(C22,'Valeurs Règlement Campagne'!$A$4:$AB$7,16,FALSE),""))),1,0)),1,0))),0))),0)</f>
        <v>0</v>
      </c>
      <c r="AJ22" s="39">
        <f>IFERROR(IF(OR(C22="",C22=" ",NOT(ISNUMBER(G22))),0,IF(E22="Inconnues",IF(AND(G22&gt;=N22,G22&lt;=O22),0,1),IF(E22="Connues",IF('Valeurs Règlement Campagne'!$L$14="OUI",IF(IF(ABS(G22-VLOOKUP(C22,'Valeurs Règlement Campagne'!$A$4:$AB$7,17,FALSE))&lt;=2,VLOOKUP(C22,'Valeurs Règlement Campagne'!$A$4:$AB$7,17,FALSE),IF(ABS(G22-VLOOKUP(C22,'Valeurs Règlement Campagne'!$A$4:$AB$7,18,FALSE))&lt;=2,VLOOKUP(C22,'Valeurs Règlement Campagne'!$A$4:$AB$7,18,FALSE),IF(ABS(G22-VLOOKUP(C22,'Valeurs Règlement Campagne'!$A$4:$AB$7,19,FALSE))&lt;=2,VLOOKUP(C22,'Valeurs Règlement Campagne'!$A$4:$AB$7,19,FALSE),"")))="",1,IF(COUNTIFS($C$6:C22,C22,$E$6:E22,"Connues",$G$6:G22,"&gt;="&amp;(IF(ABS(G22-VLOOKUP(C22,'Valeurs Règlement Campagne'!$A$4:$AB$7,17,FALSE))&lt;=2,VLOOKUP(C22,'Valeurs Règlement Campagne'!$A$4:$AB$7,17,FALSE),IF(ABS(G22-VLOOKUP(C22,'Valeurs Règlement Campagne'!$A$4:$AB$7,18,FALSE))&lt;=2,VLOOKUP(C22,'Valeurs Règlement Campagne'!$A$4:$AB$7,18,FALSE),IF(ABS(G22-VLOOKUP(C22,'Valeurs Règlement Campagne'!$A$4:$AB$7,19,FALSE))&lt;=2,VLOOKUP(C22,'Valeurs Règlement Campagne'!$A$4:$AB$7,19,FALSE),"")))-2),$G$6:G22,"&lt;="&amp;(IF(ABS(G22-VLOOKUP(C22,'Valeurs Règlement Campagne'!$A$4:$AB$7,17,FALSE))&lt;=2,VLOOKUP(C22,'Valeurs Règlement Campagne'!$A$4:$AB$7,17,FALSE),IF(ABS(G22-VLOOKUP(C22,'Valeurs Règlement Campagne'!$A$4:$AB$7,18,FALSE))&lt;=2,VLOOKUP(C22,'Valeurs Règlement Campagne'!$A$4:$AB$7,18,FALSE),IF(ABS(G22-VLOOKUP(C22,'Valeurs Règlement Campagne'!$A$4:$AB$7,19,FALSE))&lt;=2,VLOOKUP(C22,'Valeurs Règlement Campagne'!$A$4:$AB$7,19,FALSE),"")))+2))&gt;(IF(VLOOKUP(C22,'Valeurs Règlement Campagne'!$A$4:$AB$7,17,FALSE)=IF(ABS(G22-VLOOKUP(C22,'Valeurs Règlement Campagne'!$A$4:$AB$7,17,FALSE))&lt;=2,VLOOKUP(C22,'Valeurs Règlement Campagne'!$A$4:$AB$7,17,FALSE),IF(ABS(G22-VLOOKUP(C22,'Valeurs Règlement Campagne'!$A$4:$AB$7,18,FALSE))&lt;=2,VLOOKUP(C22,'Valeurs Règlement Campagne'!$A$4:$AB$7,18,FALSE),IF(ABS(G22-VLOOKUP(C22,'Valeurs Règlement Campagne'!$A$4:$AB$7,19,FALSE))&lt;=2,VLOOKUP(C22,'Valeurs Règlement Campagne'!$A$4:$AB$7,19,FALSE),""))),1,0)+IF(VLOOKUP(C22,'Valeurs Règlement Campagne'!$A$4:$AB$7,18,FALSE)=IF(ABS(G22-VLOOKUP(C22,'Valeurs Règlement Campagne'!$A$4:$AB$7,17,FALSE))&lt;=2,VLOOKUP(C22,'Valeurs Règlement Campagne'!$A$4:$AB$7,17,FALSE),IF(ABS(G22-VLOOKUP(C22,'Valeurs Règlement Campagne'!$A$4:$AB$7,18,FALSE))&lt;=2,VLOOKUP(C22,'Valeurs Règlement Campagne'!$A$4:$AB$7,18,FALSE),IF(ABS(G22-VLOOKUP(C22,'Valeurs Règlement Campagne'!$A$4:$AB$7,19,FALSE))&lt;=2,VLOOKUP(C22,'Valeurs Règlement Campagne'!$A$4:$AB$7,19,FALSE),""))),1,0)+IF(VLOOKUP(C22,'Valeurs Règlement Campagne'!$A$4:$AB$7,19,FALSE)=IF(ABS(G22-VLOOKUP(C22,'Valeurs Règlement Campagne'!$A$4:$AB$7,17,FALSE))&lt;=2,VLOOKUP(C22,'Valeurs Règlement Campagne'!$A$4:$AB$7,17,FALSE),IF(ABS(G22-VLOOKUP(C22,'Valeurs Règlement Campagne'!$A$4:$AB$7,18,FALSE))&lt;=2,VLOOKUP(C22,'Valeurs Règlement Campagne'!$A$4:$AB$7,18,FALSE),IF(ABS(G22-VLOOKUP(C22,'Valeurs Règlement Campagne'!$A$4:$AB$7,19,FALSE))&lt;=2,VLOOKUP(C22,'Valeurs Règlement Campagne'!$A$4:$AB$7,19,FALSE),""))),1,0)),1,0)),IF(IF(G22=VLOOKUP(C22,'Valeurs Règlement Campagne'!$A$4:$AB$7,17,FALSE),VLOOKUP(C22,'Valeurs Règlement Campagne'!$A$4:$AB$7,17,FALSE),IF(G22=VLOOKUP(C22,'Valeurs Règlement Campagne'!$A$4:$AB$7,18,FALSE),VLOOKUP(C22,'Valeurs Règlement Campagne'!$A$4:$AB$7,18,FALSE),IF(G22=VLOOKUP(C22,'Valeurs Règlement Campagne'!$A$4:$AB$7,19,FALSE),VLOOKUP(C22,'Valeurs Règlement Campagne'!$A$4:$AB$7,19,FALSE),"")))="",1,IF(COUNTIFS($C$6:C22,C22,$E$6:E22,"Connues",$G$6:G22,IF(G22=VLOOKUP(C22,'Valeurs Règlement Campagne'!$A$4:$AB$7,17,FALSE),VLOOKUP(C22,'Valeurs Règlement Campagne'!$A$4:$AB$7,17,FALSE),IF(G22=VLOOKUP(C22,'Valeurs Règlement Campagne'!$A$4:$AB$7,18,FALSE),VLOOKUP(C22,'Valeurs Règlement Campagne'!$A$4:$AB$7,18,FALSE),IF(G22=VLOOKUP(C22,'Valeurs Règlement Campagne'!$A$4:$AB$7,19,FALSE),VLOOKUP(C22,'Valeurs Règlement Campagne'!$A$4:$AB$7,19,FALSE),""))))&gt;(IF(VLOOKUP(C22,'Valeurs Règlement Campagne'!$A$4:$AB$7,17,FALSE)=IF(G22=VLOOKUP(C22,'Valeurs Règlement Campagne'!$A$4:$AB$7,17,FALSE),VLOOKUP(C22,'Valeurs Règlement Campagne'!$A$4:$AB$7,17,FALSE),IF(G22=VLOOKUP(C22,'Valeurs Règlement Campagne'!$A$4:$AB$7,18,FALSE),VLOOKUP(C22,'Valeurs Règlement Campagne'!$A$4:$AB$7,18,FALSE),IF(G22=VLOOKUP(C22,'Valeurs Règlement Campagne'!$A$4:$AB$7,19,FALSE),VLOOKUP(C22,'Valeurs Règlement Campagne'!$A$4:$AB$7,19,FALSE),""))),1,0)+IF(VLOOKUP(C22,'Valeurs Règlement Campagne'!$A$4:$AB$7,18,FALSE)=IF(G22=VLOOKUP(C22,'Valeurs Règlement Campagne'!$A$4:$AB$7,17,FALSE),VLOOKUP(C22,'Valeurs Règlement Campagne'!$A$4:$AB$7,17,FALSE),IF(G22=VLOOKUP(C22,'Valeurs Règlement Campagne'!$A$4:$AB$7,18,FALSE),VLOOKUP(C22,'Valeurs Règlement Campagne'!$A$4:$AB$7,18,FALSE),IF(G22=VLOOKUP(C22,'Valeurs Règlement Campagne'!$A$4:$AB$7,19,FALSE),VLOOKUP(C22,'Valeurs Règlement Campagne'!$A$4:$AB$7,19,FALSE),""))),1,0)+IF(VLOOKUP(C22,'Valeurs Règlement Campagne'!$A$4:$AB$7,19,FALSE)=IF(G22=VLOOKUP(C22,'Valeurs Règlement Campagne'!$A$4:$AB$7,17,FALSE),VLOOKUP(C22,'Valeurs Règlement Campagne'!$A$4:$AB$7,17,FALSE),IF(G22=VLOOKUP(C22,'Valeurs Règlement Campagne'!$A$4:$AB$7,18,FALSE),VLOOKUP(C22,'Valeurs Règlement Campagne'!$A$4:$AB$7,18,FALSE),IF(G22=VLOOKUP(C22,'Valeurs Règlement Campagne'!$A$4:$AB$7,19,FALSE),VLOOKUP(C22,'Valeurs Règlement Campagne'!$A$4:$AB$7,19,FALSE),""))),1,0)),1,0))),0))),0)</f>
        <v>0</v>
      </c>
      <c r="AK22" s="39">
        <f>IFERROR(IF(OR(C22="",C22=" ",NOT(ISNUMBER(H22))),0,IF(E22="Inconnues",IF(AND(H22&gt;=P22,H22&lt;=Q22),0,1),IF(E22="Connues",IF('Valeurs Règlement Campagne'!$L$14="OUI",IF(IF(ABS(H22-VLOOKUP(C22,'Valeurs Règlement Campagne'!$A$4:$AB$7,20,FALSE))&lt;=2,VLOOKUP(C22,'Valeurs Règlement Campagne'!$A$4:$AB$7,20,FALSE),IF(ABS(H22-VLOOKUP(C22,'Valeurs Règlement Campagne'!$A$4:$AB$7,21,FALSE))&lt;=2,VLOOKUP(C22,'Valeurs Règlement Campagne'!$A$4:$AB$7,21,FALSE),IF(ABS(H22-VLOOKUP(C22,'Valeurs Règlement Campagne'!$A$4:$AB$7,22,FALSE))&lt;=2,VLOOKUP(C22,'Valeurs Règlement Campagne'!$A$4:$AB$7,22,FALSE),"")))="",1,IF(COUNTIFS($C$6:C22,C22,$E$6:E22,"Connues",$H$6:H22,"&gt;="&amp;(IF(ABS(H22-VLOOKUP(C22,'Valeurs Règlement Campagne'!$A$4:$AB$7,20,FALSE))&lt;=2,VLOOKUP(C22,'Valeurs Règlement Campagne'!$A$4:$AB$7,20,FALSE),IF(ABS(H22-VLOOKUP(C22,'Valeurs Règlement Campagne'!$A$4:$AB$7,21,FALSE))&lt;=2,VLOOKUP(C22,'Valeurs Règlement Campagne'!$A$4:$AB$7,21,FALSE),IF(ABS(H22-VLOOKUP(C22,'Valeurs Règlement Campagne'!$A$4:$AB$7,22,FALSE))&lt;=2,VLOOKUP(C22,'Valeurs Règlement Campagne'!$A$4:$AB$7,22,FALSE),"")))-2),$H$6:H22,"&lt;="&amp;(IF(ABS(H22-VLOOKUP(C22,'Valeurs Règlement Campagne'!$A$4:$AB$7,20,FALSE))&lt;=2,VLOOKUP(C22,'Valeurs Règlement Campagne'!$A$4:$AB$7,20,FALSE),IF(ABS(H22-VLOOKUP(C22,'Valeurs Règlement Campagne'!$A$4:$AB$7,21,FALSE))&lt;=2,VLOOKUP(C22,'Valeurs Règlement Campagne'!$A$4:$AB$7,21,FALSE),IF(ABS(H22-VLOOKUP(C22,'Valeurs Règlement Campagne'!$A$4:$AB$7,22,FALSE))&lt;=2,VLOOKUP(C22,'Valeurs Règlement Campagne'!$A$4:$AB$7,22,FALSE),"")))+2))&gt;(IF(VLOOKUP(C22,'Valeurs Règlement Campagne'!$A$4:$AB$7,20,FALSE)=IF(ABS(H22-VLOOKUP(C22,'Valeurs Règlement Campagne'!$A$4:$AB$7,20,FALSE))&lt;=2,VLOOKUP(C22,'Valeurs Règlement Campagne'!$A$4:$AB$7,20,FALSE),IF(ABS(H22-VLOOKUP(C22,'Valeurs Règlement Campagne'!$A$4:$AB$7,21,FALSE))&lt;=2,VLOOKUP(C22,'Valeurs Règlement Campagne'!$A$4:$AB$7,21,FALSE),IF(ABS(H22-VLOOKUP(C22,'Valeurs Règlement Campagne'!$A$4:$AB$7,22,FALSE))&lt;=2,VLOOKUP(C22,'Valeurs Règlement Campagne'!$A$4:$AB$7,22,FALSE),""))),1,0)+IF(VLOOKUP(C22,'Valeurs Règlement Campagne'!$A$4:$AB$7,21,FALSE)=IF(ABS(H22-VLOOKUP(C22,'Valeurs Règlement Campagne'!$A$4:$AB$7,20,FALSE))&lt;=2,VLOOKUP(C22,'Valeurs Règlement Campagne'!$A$4:$AB$7,20,FALSE),IF(ABS(H22-VLOOKUP(C22,'Valeurs Règlement Campagne'!$A$4:$AB$7,21,FALSE))&lt;=2,VLOOKUP(C22,'Valeurs Règlement Campagne'!$A$4:$AB$7,21,FALSE),IF(ABS(H22-VLOOKUP(C22,'Valeurs Règlement Campagne'!$A$4:$AB$7,22,FALSE))&lt;=2,VLOOKUP(C22,'Valeurs Règlement Campagne'!$A$4:$AB$7,22,FALSE),""))),1,0)+IF(VLOOKUP(C22,'Valeurs Règlement Campagne'!$A$4:$AB$7,22,FALSE)=IF(ABS(H22-VLOOKUP(C22,'Valeurs Règlement Campagne'!$A$4:$AB$7,20,FALSE))&lt;=2,VLOOKUP(C22,'Valeurs Règlement Campagne'!$A$4:$AB$7,20,FALSE),IF(ABS(H22-VLOOKUP(C22,'Valeurs Règlement Campagne'!$A$4:$AB$7,21,FALSE))&lt;=2,VLOOKUP(C22,'Valeurs Règlement Campagne'!$A$4:$AB$7,21,FALSE),IF(ABS(H22-VLOOKUP(C22,'Valeurs Règlement Campagne'!$A$4:$AB$7,22,FALSE))&lt;=2,VLOOKUP(C22,'Valeurs Règlement Campagne'!$A$4:$AB$7,22,FALSE),""))),1,0)),1,0)),IF(IF(H22=VLOOKUP(C22,'Valeurs Règlement Campagne'!$A$4:$AB$7,20,FALSE),VLOOKUP(C22,'Valeurs Règlement Campagne'!$A$4:$AB$7,20,FALSE),IF(H22=VLOOKUP(C22,'Valeurs Règlement Campagne'!$A$4:$AB$7,21,FALSE),VLOOKUP(C22,'Valeurs Règlement Campagne'!$A$4:$AB$7,21,FALSE),IF(H22=VLOOKUP(C22,'Valeurs Règlement Campagne'!$A$4:$AB$7,22,FALSE),VLOOKUP(C22,'Valeurs Règlement Campagne'!$A$4:$AB$7,22,FALSE),"")))="",1,IF(COUNTIFS($C$6:C22,C22,$E$6:E22,"Connues",$H$6:H22,IF(H22=VLOOKUP(C22,'Valeurs Règlement Campagne'!$A$4:$AB$7,20,FALSE),VLOOKUP(C22,'Valeurs Règlement Campagne'!$A$4:$AB$7,20,FALSE),IF(H22=VLOOKUP(C22,'Valeurs Règlement Campagne'!$A$4:$AB$7,21,FALSE),VLOOKUP(C22,'Valeurs Règlement Campagne'!$A$4:$AB$7,21,FALSE),IF(H22=VLOOKUP(C22,'Valeurs Règlement Campagne'!$A$4:$AB$7,22,FALSE),VLOOKUP(C22,'Valeurs Règlement Campagne'!$A$4:$AB$7,22,FALSE),""))))&gt;(IF(VLOOKUP(C22,'Valeurs Règlement Campagne'!$A$4:$AB$7,20,FALSE)=IF(H22=VLOOKUP(C22,'Valeurs Règlement Campagne'!$A$4:$AB$7,20,FALSE),VLOOKUP(C22,'Valeurs Règlement Campagne'!$A$4:$AB$7,20,FALSE),IF(H22=VLOOKUP(C22,'Valeurs Règlement Campagne'!$A$4:$AB$7,21,FALSE),VLOOKUP(C22,'Valeurs Règlement Campagne'!$A$4:$AB$7,21,FALSE),IF(H22=VLOOKUP(C22,'Valeurs Règlement Campagne'!$A$4:$AB$7,22,FALSE),VLOOKUP(C22,'Valeurs Règlement Campagne'!$A$4:$AB$7,22,FALSE),""))),1,0)+IF(VLOOKUP(C22,'Valeurs Règlement Campagne'!$A$4:$AB$7,21,FALSE)=IF(H22=VLOOKUP(C22,'Valeurs Règlement Campagne'!$A$4:$AB$7,20,FALSE),VLOOKUP(C22,'Valeurs Règlement Campagne'!$A$4:$AB$7,20,FALSE),IF(H22=VLOOKUP(C22,'Valeurs Règlement Campagne'!$A$4:$AB$7,21,FALSE),VLOOKUP(C22,'Valeurs Règlement Campagne'!$A$4:$AB$7,21,FALSE),IF(H22=VLOOKUP(C22,'Valeurs Règlement Campagne'!$A$4:$AB$7,22,FALSE),VLOOKUP(C22,'Valeurs Règlement Campagne'!$A$4:$AB$7,22,FALSE),""))),1,0)+IF(VLOOKUP(C22,'Valeurs Règlement Campagne'!$A$4:$AB$7,22,FALSE)=IF(H22=VLOOKUP(C22,'Valeurs Règlement Campagne'!$A$4:$AB$7,20,FALSE),VLOOKUP(C22,'Valeurs Règlement Campagne'!$A$4:$AB$7,20,FALSE),IF(H22=VLOOKUP(C22,'Valeurs Règlement Campagne'!$A$4:$AB$7,21,FALSE),VLOOKUP(C22,'Valeurs Règlement Campagne'!$A$4:$AB$7,21,FALSE),IF(H22=VLOOKUP(C22,'Valeurs Règlement Campagne'!$A$4:$AB$7,22,FALSE),VLOOKUP(C22,'Valeurs Règlement Campagne'!$A$4:$AB$7,22,FALSE),""))),1,0)),1,0))),0))),0)</f>
        <v>0</v>
      </c>
      <c r="AL22">
        <f>IFERROR(IF(OR(C22="",C22=" ",NOT(ISNUMBER(I22))),0,IF(E22="Inconnues",IF(AND(I22&gt;=P22,I22&lt;=R22),0,1),IF(E22="Connues",IF('Valeurs Règlement Campagne'!$L$14="OUI",IF(IF(ABS(I22-VLOOKUP(C22,'Valeurs Règlement Campagne'!$A$4:$AB$7,23,FALSE))&lt;=2,VLOOKUP(C22,'Valeurs Règlement Campagne'!$A$4:$AB$7,23,FALSE),IF(ABS(I22-VLOOKUP(C22,'Valeurs Règlement Campagne'!$A$4:$AB$7,24,FALSE))&lt;=2,VLOOKUP(C22,'Valeurs Règlement Campagne'!$A$4:$AB$7,24,FALSE),IF(ABS(I22-VLOOKUP(C22,'Valeurs Règlement Campagne'!$A$4:$AB$7,25,FALSE))&lt;=2,VLOOKUP(C22,'Valeurs Règlement Campagne'!$A$4:$AB$7,25,FALSE),"")))="",1,IF(COUNTIFS($C$6:C22,C22,$E$6:E22,"Connues",$I$6:I22,"&gt;="&amp;(IF(ABS(I22-VLOOKUP(C22,'Valeurs Règlement Campagne'!$A$4:$AB$7,23,FALSE))&lt;=2,VLOOKUP(C22,'Valeurs Règlement Campagne'!$A$4:$AB$7,23,FALSE),IF(ABS(I22-VLOOKUP(C22,'Valeurs Règlement Campagne'!$A$4:$AB$7,24,FALSE))&lt;=2,VLOOKUP(C22,'Valeurs Règlement Campagne'!$A$4:$AB$7,24,FALSE),IF(ABS(I22-VLOOKUP(C22,'Valeurs Règlement Campagne'!$A$4:$AB$7,25,FALSE))&lt;=2,VLOOKUP(C22,'Valeurs Règlement Campagne'!$A$4:$AB$7,25,FALSE),"")))-2),$I$6:I22,"&lt;="&amp;(IF(ABS(I22-VLOOKUP(C22,'Valeurs Règlement Campagne'!$A$4:$AB$7,23,FALSE))&lt;=2,VLOOKUP(C22,'Valeurs Règlement Campagne'!$A$4:$AB$7,23,FALSE),IF(ABS(I22-VLOOKUP(C22,'Valeurs Règlement Campagne'!$A$4:$AB$7,24,FALSE))&lt;=2,VLOOKUP(C22,'Valeurs Règlement Campagne'!$A$4:$AB$7,24,FALSE),IF(ABS(I22-VLOOKUP(C22,'Valeurs Règlement Campagne'!$A$4:$AB$7,25,FALSE))&lt;=2,VLOOKUP(C22,'Valeurs Règlement Campagne'!$A$4:$AB$7,25,FALSE),"")))+2))&gt;(IF(VLOOKUP(C22,'Valeurs Règlement Campagne'!$A$4:$AB$7,23,FALSE)=IF(ABS(I22-VLOOKUP(C22,'Valeurs Règlement Campagne'!$A$4:$AB$7,23,FALSE))&lt;=2,VLOOKUP(C22,'Valeurs Règlement Campagne'!$A$4:$AB$7,23,FALSE),IF(ABS(I22-VLOOKUP(C22,'Valeurs Règlement Campagne'!$A$4:$AB$7,24,FALSE))&lt;=2,VLOOKUP(C22,'Valeurs Règlement Campagne'!$A$4:$AB$7,24,FALSE),IF(ABS(I22-VLOOKUP(C22,'Valeurs Règlement Campagne'!$A$4:$AB$7,25,FALSE))&lt;=2,VLOOKUP(C22,'Valeurs Règlement Campagne'!$A$4:$AB$7,25,FALSE),""))),1,0)+IF(VLOOKUP(C22,'Valeurs Règlement Campagne'!$A$4:$AB$7,24,FALSE)=IF(ABS(I22-VLOOKUP(C22,'Valeurs Règlement Campagne'!$A$4:$AB$7,23,FALSE))&lt;=2,VLOOKUP(C22,'Valeurs Règlement Campagne'!$A$4:$AB$7,23,FALSE),IF(ABS(I22-VLOOKUP(C22,'Valeurs Règlement Campagne'!$A$4:$AB$7,24,FALSE))&lt;=2,VLOOKUP(C22,'Valeurs Règlement Campagne'!$A$4:$AB$7,24,FALSE),IF(ABS(I22-VLOOKUP(C22,'Valeurs Règlement Campagne'!$A$4:$AB$7,25,FALSE))&lt;=2,VLOOKUP(C22,'Valeurs Règlement Campagne'!$A$4:$AB$7,25,FALSE),""))),1,0)+IF(VLOOKUP(C22,'Valeurs Règlement Campagne'!$A$4:$AB$7,25,FALSE)=IF(ABS(I22-VLOOKUP(C22,'Valeurs Règlement Campagne'!$A$4:$AB$7,23,FALSE))&lt;=2,VLOOKUP(C22,'Valeurs Règlement Campagne'!$A$4:$AB$7,23,FALSE),IF(ABS(I22-VLOOKUP(C22,'Valeurs Règlement Campagne'!$A$4:$AB$7,24,FALSE))&lt;=2,VLOOKUP(C22,'Valeurs Règlement Campagne'!$A$4:$AB$7,24,FALSE),IF(ABS(I22-VLOOKUP(C22,'Valeurs Règlement Campagne'!$A$4:$AB$7,25,FALSE))&lt;=2,VLOOKUP(C22,'Valeurs Règlement Campagne'!$A$4:$AB$7,25,FALSE),""))),1,0)),1,0)),IF(IF(I22=VLOOKUP(C22,'Valeurs Règlement Campagne'!$A$4:$AB$7,23,FALSE),VLOOKUP(C22,'Valeurs Règlement Campagne'!$A$4:$AB$7,23,FALSE),IF(I22=VLOOKUP(C22,'Valeurs Règlement Campagne'!$A$4:$AB$7,24,FALSE),VLOOKUP(C22,'Valeurs Règlement Campagne'!$A$4:$AB$7,24,FALSE),IF(I22=VLOOKUP(C22,'Valeurs Règlement Campagne'!$A$4:$AB$7,25,FALSE),VLOOKUP(C22,'Valeurs Règlement Campagne'!$A$4:$AB$7,25,FALSE),"")))="",1,IF(COUNTIFS($C$6:C22,C22,$E$6:E22,"Connues",$I$6:I22,IF(I22=VLOOKUP(C22,'Valeurs Règlement Campagne'!$A$4:$AB$7,23,FALSE),VLOOKUP(C22,'Valeurs Règlement Campagne'!$A$4:$AB$7,23,FALSE),IF(I22=VLOOKUP(C22,'Valeurs Règlement Campagne'!$A$4:$AB$7,24,FALSE),VLOOKUP(C22,'Valeurs Règlement Campagne'!$A$4:$AB$7,24,FALSE),IF(I22=VLOOKUP(C22,'Valeurs Règlement Campagne'!$A$4:$AB$7,25,FALSE),VLOOKUP(C22,'Valeurs Règlement Campagne'!$A$4:$AB$7,25,FALSE),""))))&gt;(IF(VLOOKUP(C22,'Valeurs Règlement Campagne'!$A$4:$AB$7,23,FALSE)=IF(I22=VLOOKUP(C22,'Valeurs Règlement Campagne'!$A$4:$AB$7,23,FALSE),VLOOKUP(C22,'Valeurs Règlement Campagne'!$A$4:$AB$7,23,FALSE),IF(I22=VLOOKUP(C22,'Valeurs Règlement Campagne'!$A$4:$AB$7,24,FALSE),VLOOKUP(C22,'Valeurs Règlement Campagne'!$A$4:$AB$7,24,FALSE),IF(I22=VLOOKUP(C22,'Valeurs Règlement Campagne'!$A$4:$AB$7,25,FALSE),VLOOKUP(C22,'Valeurs Règlement Campagne'!$A$4:$AB$7,25,FALSE),""))),1,0)+IF(VLOOKUP(C22,'Valeurs Règlement Campagne'!$A$4:$AB$7,24,FALSE)=IF(I22=VLOOKUP(C22,'Valeurs Règlement Campagne'!$A$4:$AB$7,23,FALSE),VLOOKUP(C22,'Valeurs Règlement Campagne'!$A$4:$AB$7,23,FALSE),IF(I22=VLOOKUP(C22,'Valeurs Règlement Campagne'!$A$4:$AB$7,24,FALSE),VLOOKUP(C22,'Valeurs Règlement Campagne'!$A$4:$AB$7,24,FALSE),IF(I22=VLOOKUP(C22,'Valeurs Règlement Campagne'!$A$4:$AB$7,25,FALSE),VLOOKUP(C22,'Valeurs Règlement Campagne'!$A$4:$AB$7,25,FALSE),""))),1,0)+IF(VLOOKUP(C22,'Valeurs Règlement Campagne'!$A$4:$AB$7,25,FALSE)=IF(I22=VLOOKUP(C22,'Valeurs Règlement Campagne'!$A$4:$AB$7,23,FALSE),VLOOKUP(C22,'Valeurs Règlement Campagne'!$A$4:$AB$7,23,FALSE),IF(I22=VLOOKUP(C22,'Valeurs Règlement Campagne'!$A$4:$AB$7,24,FALSE),VLOOKUP(C22,'Valeurs Règlement Campagne'!$A$4:$AB$7,24,FALSE),IF(I22=VLOOKUP(C22,'Valeurs Règlement Campagne'!$A$4:$AB$7,25,FALSE),VLOOKUP(C22,'Valeurs Règlement Campagne'!$A$4:$AB$7,25,FALSE),""))),1,0)),1,0))),0))),0)</f>
        <v>0</v>
      </c>
      <c r="AM22">
        <f>IFERROR(IF(OR(C22="",C22=" ",NOT(ISNUMBER(J22))),0,IF(E22="Inconnues",IF(AND(J22&gt;=S22,J22&lt;=T22),0,1),IF(E22="Connues",IF('Valeurs Règlement Campagne'!$L$14="OUI",IF(IF(ABS(J22-VLOOKUP(C22,'Valeurs Règlement Campagne'!$A$4:$AB$7,26,FALSE))&lt;=2,VLOOKUP(C22,'Valeurs Règlement Campagne'!$A$4:$AB$7,26,FALSE),IF(ABS(J22-VLOOKUP(C22,'Valeurs Règlement Campagne'!$A$4:$AB$7,27,FALSE))&lt;=2,VLOOKUP(C22,'Valeurs Règlement Campagne'!$A$4:$AB$7,27,FALSE),IF(ABS(J22-VLOOKUP(C22,'Valeurs Règlement Campagne'!$A$4:$AB$7,28,FALSE))&lt;=2,VLOOKUP(C22,'Valeurs Règlement Campagne'!$A$4:$AB$7,28,FALSE),"")))="",1,IF(COUNTIFS($C$6:C22,C22,$E$6:E22,"Connues",$J$6:J22,"&gt;="&amp;(IF(ABS(J22-VLOOKUP(C22,'Valeurs Règlement Campagne'!$A$4:$AB$7,26,FALSE))&lt;=2,VLOOKUP(C22,'Valeurs Règlement Campagne'!$A$4:$AB$7,26,FALSE),IF(ABS(J22-VLOOKUP(C22,'Valeurs Règlement Campagne'!$A$4:$AB$7,27,FALSE))&lt;=2,VLOOKUP(C22,'Valeurs Règlement Campagne'!$A$4:$AB$7,27,FALSE),IF(ABS(J22-VLOOKUP(C22,'Valeurs Règlement Campagne'!$A$4:$AB$7,28,FALSE))&lt;=2,VLOOKUP(C22,'Valeurs Règlement Campagne'!$A$4:$AB$7,28,FALSE),"")))-2),$J$6:J22,"&lt;="&amp;(IF(ABS(J22-VLOOKUP(C22,'Valeurs Règlement Campagne'!$A$4:$AB$7,26,FALSE))&lt;=2,VLOOKUP(C22,'Valeurs Règlement Campagne'!$A$4:$AB$7,26,FALSE),IF(ABS(J22-VLOOKUP(C22,'Valeurs Règlement Campagne'!$A$4:$AB$7,27,FALSE))&lt;=2,VLOOKUP(C22,'Valeurs Règlement Campagne'!$A$4:$AB$7,27,FALSE),IF(ABS(J22-VLOOKUP(C22,'Valeurs Règlement Campagne'!$A$4:$AB$7,28,FALSE))&lt;=2,VLOOKUP(C22,'Valeurs Règlement Campagne'!$A$4:$AB$7,28,FALSE),"")))+2))&gt;(IF(VLOOKUP(C22,'Valeurs Règlement Campagne'!$A$4:$AB$7,26,FALSE)=IF(ABS(J22-VLOOKUP(C22,'Valeurs Règlement Campagne'!$A$4:$AB$7,26,FALSE))&lt;=2,VLOOKUP(C22,'Valeurs Règlement Campagne'!$A$4:$AB$7,26,FALSE),IF(ABS(J22-VLOOKUP(C22,'Valeurs Règlement Campagne'!$A$4:$AB$7,27,FALSE))&lt;=2,VLOOKUP(C22,'Valeurs Règlement Campagne'!$A$4:$AB$7,27,FALSE),IF(ABS(J22-VLOOKUP(C22,'Valeurs Règlement Campagne'!$A$4:$AB$7,28,FALSE))&lt;=2,VLOOKUP(C22,'Valeurs Règlement Campagne'!$A$4:$AB$7,28,FALSE),""))),1,0)+IF(VLOOKUP(C22,'Valeurs Règlement Campagne'!$A$4:$AB$7,27,FALSE)=IF(ABS(J22-VLOOKUP(C22,'Valeurs Règlement Campagne'!$A$4:$AB$7,26,FALSE))&lt;=2,VLOOKUP(C22,'Valeurs Règlement Campagne'!$A$4:$AB$7,26,FALSE),IF(ABS(J22-VLOOKUP(C22,'Valeurs Règlement Campagne'!$A$4:$AB$7,27,FALSE))&lt;=2,VLOOKUP(C22,'Valeurs Règlement Campagne'!$A$4:$AB$7,27,FALSE),IF(ABS(J22-VLOOKUP(C22,'Valeurs Règlement Campagne'!$A$4:$AB$7,28,FALSE))&lt;=2,VLOOKUP(C22,'Valeurs Règlement Campagne'!$A$4:$AB$7,28,FALSE),""))),1,0)+IF(VLOOKUP(C22,'Valeurs Règlement Campagne'!$A$4:$AB$7,28,FALSE)=IF(ABS(J22-VLOOKUP(C22,'Valeurs Règlement Campagne'!$A$4:$AB$7,26,FALSE))&lt;=2,VLOOKUP(C22,'Valeurs Règlement Campagne'!$A$4:$AB$7,26,FALSE),IF(ABS(J22-VLOOKUP(C22,'Valeurs Règlement Campagne'!$A$4:$AB$7,27,FALSE))&lt;=2,VLOOKUP(C22,'Valeurs Règlement Campagne'!$A$4:$AB$7,27,FALSE),IF(ABS(J22-VLOOKUP(C22,'Valeurs Règlement Campagne'!$A$4:$AB$7,28,FALSE))&lt;=2,VLOOKUP(C22,'Valeurs Règlement Campagne'!$A$4:$AB$7,28,FALSE),""))),1,0)),1,0)),IF(IF(J22=VLOOKUP(C22,'Valeurs Règlement Campagne'!$A$4:$AB$7,26,FALSE),VLOOKUP(C22,'Valeurs Règlement Campagne'!$A$4:$AB$7,26,FALSE),IF(J22=VLOOKUP(C22,'Valeurs Règlement Campagne'!$A$4:$AB$7,27,FALSE),VLOOKUP(C22,'Valeurs Règlement Campagne'!$A$4:$AB$7,27,FALSE),IF(J22=VLOOKUP(C22,'Valeurs Règlement Campagne'!$A$4:$AB$7,28,FALSE),VLOOKUP(C22,'Valeurs Règlement Campagne'!$A$4:$AB$7,28,FALSE),"")))="",1,IF(COUNTIFS($C$6:C22,C22,$E$6:E22,"Connues",$J$6:J22,IF(J22=VLOOKUP(C22,'Valeurs Règlement Campagne'!$A$4:$AB$7,26,FALSE),VLOOKUP(C22,'Valeurs Règlement Campagne'!$A$4:$AB$7,26,FALSE),IF(J22=VLOOKUP(C22,'Valeurs Règlement Campagne'!$A$4:$AB$7,27,FALSE),VLOOKUP(C22,'Valeurs Règlement Campagne'!$A$4:$AB$7,27,FALSE),IF(J22=VLOOKUP(C22,'Valeurs Règlement Campagne'!$A$4:$AB$7,28,FALSE),VLOOKUP(C22,'Valeurs Règlement Campagne'!$A$4:$AB$7,28,FALSE),""))))&gt;(IF(VLOOKUP(C22,'Valeurs Règlement Campagne'!$A$4:$AB$7,26,FALSE)=IF(J22=VLOOKUP(C22,'Valeurs Règlement Campagne'!$A$4:$AB$7,26,FALSE),VLOOKUP(C22,'Valeurs Règlement Campagne'!$A$4:$AB$7,26,FALSE),IF(J22=VLOOKUP(C22,'Valeurs Règlement Campagne'!$A$4:$AB$7,27,FALSE),VLOOKUP(C22,'Valeurs Règlement Campagne'!$A$4:$AB$7,27,FALSE),IF(J22=VLOOKUP(C22,'Valeurs Règlement Campagne'!$A$4:$AB$7,28,FALSE),VLOOKUP(C22,'Valeurs Règlement Campagne'!$A$4:$AB$7,28,FALSE),""))),1,0)+IF(VLOOKUP(C22,'Valeurs Règlement Campagne'!$A$4:$AB$7,27,FALSE)=IF(J22=VLOOKUP(C22,'Valeurs Règlement Campagne'!$A$4:$AB$7,26,FALSE),VLOOKUP(C22,'Valeurs Règlement Campagne'!$A$4:$AB$7,26,FALSE),IF(J22=VLOOKUP(C22,'Valeurs Règlement Campagne'!$A$4:$AB$7,27,FALSE),VLOOKUP(C22,'Valeurs Règlement Campagne'!$A$4:$AB$7,27,FALSE),IF(J22=VLOOKUP(C22,'Valeurs Règlement Campagne'!$A$4:$AB$7,28,FALSE),VLOOKUP(C22,'Valeurs Règlement Campagne'!$A$4:$AB$7,28,FALSE),""))),1,0)+IF(VLOOKUP(C22,'Valeurs Règlement Campagne'!$A$4:$AB$7,28,FALSE)=IF(J22=VLOOKUP(C22,'Valeurs Règlement Campagne'!$A$4:$AB$7,26,FALSE),VLOOKUP(C22,'Valeurs Règlement Campagne'!$A$4:$AB$7,26,FALSE),IF(J22=VLOOKUP(C22,'Valeurs Règlement Campagne'!$A$4:$AB$7,27,FALSE),VLOOKUP(C22,'Valeurs Règlement Campagne'!$A$4:$AB$7,27,FALSE),IF(J22=VLOOKUP(C22,'Valeurs Règlement Campagne'!$A$4:$AB$7,28,FALSE),VLOOKUP(C22,'Valeurs Règlement Campagne'!$A$4:$AB$7,28,FALSE),""))),1,0)),1,0))),0))),0)</f>
        <v>0</v>
      </c>
    </row>
    <row r="23" spans="1:218" ht="20.75" customHeight="1">
      <c r="A23" s="127">
        <v>18</v>
      </c>
      <c r="B23" s="178"/>
      <c r="C23" s="251"/>
      <c r="D23" s="252"/>
      <c r="E23" s="179"/>
      <c r="F23" s="175"/>
      <c r="G23" s="176"/>
      <c r="H23" s="177"/>
      <c r="I23" s="183"/>
      <c r="J23" s="184"/>
      <c r="L23" s="41" t="str">
        <f>IF($E23=0," ",IF($E23=$D$31,VLOOKUP($C23,'Valeurs Règlement Campagne'!$A$4:$AB$7,14,FALSE),VLOOKUP($C23,'Valeurs Règlement Campagne'!$A$4:$M$7,4,FALSE)))</f>
        <v xml:space="preserve"> </v>
      </c>
      <c r="M23" s="42" t="str">
        <f>IF($E23=0," ",IF($E23=$D$31,VLOOKUP($C23,'Valeurs Règlement Campagne'!$A$4:$AB$7,16,FALSE),VLOOKUP($C23,'Valeurs Règlement Campagne'!$A$4:$AB$7,5,FALSE)))</f>
        <v xml:space="preserve"> </v>
      </c>
      <c r="N23" s="41" t="str">
        <f>IF($E23=0," ",IF($E23=$D$31,VLOOKUP($C23,'Valeurs Règlement Campagne'!$A$4:$AB$7,17,FALSE),VLOOKUP($C23,'Valeurs Règlement Campagne'!$A$4:$AB$7,6,FALSE)))</f>
        <v xml:space="preserve"> </v>
      </c>
      <c r="O23" s="43" t="str">
        <f>IF($E23=0," ",IF($E23=$D$31,VLOOKUP($C23,'Valeurs Règlement Campagne'!$A$4:$AB$7,19,FALSE),VLOOKUP($C23,'Valeurs Règlement Campagne'!$A$4:$AB$7,7,FALSE)))</f>
        <v xml:space="preserve"> </v>
      </c>
      <c r="P23" s="44" t="str">
        <f>IF($E23=0," ",IF($E23=$D$31,VLOOKUP($C23,'Valeurs Règlement Campagne'!$A$4:$AB$7,20,FALSE),VLOOKUP($C23,'Valeurs Règlement Campagne'!$A$4:$AB$7,8,FALSE)))</f>
        <v xml:space="preserve"> </v>
      </c>
      <c r="Q23" s="43" t="str">
        <f>IF($E23=0," ",IF($E23=$D$31,VLOOKUP($C23,'Valeurs Règlement Campagne'!$A$4:$AB$7,22,FALSE),VLOOKUP($C23,'Valeurs Règlement Campagne'!$A$4:$AB$7,9,FALSE)))</f>
        <v xml:space="preserve"> </v>
      </c>
      <c r="R23" s="47" t="str">
        <f>IF($E23=0," ",IF($E23=$D$31,VLOOKUP($C23,'Valeurs Règlement Campagne'!$A$4:$AB$7,25,FALSE),VLOOKUP($C23,'Valeurs Règlement Campagne'!$A$4:$AB$7,11,FALSE)))</f>
        <v xml:space="preserve"> </v>
      </c>
      <c r="S23" s="41" t="str">
        <f>IF($E23=0," ",IF($E23=$D$31,VLOOKUP($C23,'Valeurs Règlement Campagne'!$A$4:$AB$7,26,FALSE),VLOOKUP($C23,'Valeurs Règlement Campagne'!$A$4:$AB$7,12,FALSE)))</f>
        <v xml:space="preserve"> </v>
      </c>
      <c r="T23" s="42" t="str">
        <f>IF($E23=0," ",IF($E23=$D$31,VLOOKUP($C23,'Valeurs Règlement Campagne'!$A$4:$AB$7,28,FALSE),VLOOKUP($C23,'Valeurs Règlement Campagne'!$A$4:$AB$7,13,FALSE)))</f>
        <v xml:space="preserve"> </v>
      </c>
      <c r="U23" s="48" t="str" cm="1">
        <f t="array" ref="U23">IFERROR(IF(OR(C23="",C23=" ")," ",IF(NOT(ISNUMBER(F23))," ",IF(E23="Inconnues",AND(F23&gt;=L23,F23&lt;=M23),IF(E23="Connues",IF('Valeurs Règlement Campagne'!$L$14="OUI",IF(IF(ABS(F23-VLOOKUP(C23,'Valeurs Règlement Campagne'!$A$4:$AB$7,14,FALSE))&lt;=2,VLOOKUP(C23,'Valeurs Règlement Campagne'!$A$4:$AB$7,14,FALSE),IF(ABS(F23-VLOOKUP(C23,'Valeurs Règlement Campagne'!$A$4:$AB$7,15,FALSE))&lt;=2,VLOOKUP(C23,'Valeurs Règlement Campagne'!$A$4:$AB$7,15,FALSE),IF(ABS(F23-VLOOKUP(C23,'Valeurs Règlement Campagne'!$A$4:$AB$7,16,FALSE))&lt;=2,VLOOKUP(C23,'Valeurs Règlement Campagne'!$A$4:$AB$7,16,FALSE),"")))="",FALSE,IF(COUNTIFS($C$6:C23,C23,$E$6:E23,"Connues",$F$6:F23,"&gt;="&amp;(IF(ABS(F23-VLOOKUP(C23,'Valeurs Règlement Campagne'!$A$4:$AB$7,14,FALSE))&lt;=2,VLOOKUP(C23,'Valeurs Règlement Campagne'!$A$4:$AB$7,14,FALSE),IF(ABS(F23-VLOOKUP(C23,'Valeurs Règlement Campagne'!$A$4:$AB$7,15,FALSE))&lt;=2,VLOOKUP(C23,'Valeurs Règlement Campagne'!$A$4:$AB$7,15,FALSE),IF(ABS(F23-VLOOKUP(C23,'Valeurs Règlement Campagne'!$A$4:$AB$7,16,FALSE))&lt;=2,VLOOKUP(C23,'Valeurs Règlement Campagne'!$A$4:$AB$7,16,FALSE),"")))-2),$F$6:F23,"&lt;="&amp;(IF(ABS(F23-VLOOKUP(C23,'Valeurs Règlement Campagne'!$A$4:$AB$7,14,FALSE))&lt;=2,VLOOKUP(C23,'Valeurs Règlement Campagne'!$A$4:$AB$7,14,FALSE),IF(ABS(F23-VLOOKUP(C23,'Valeurs Règlement Campagne'!$A$4:$AB$7,15,FALSE))&lt;=2,VLOOKUP(C23,'Valeurs Règlement Campagne'!$A$4:$AB$7,15,FALSE),IF(ABS(F23-VLOOKUP(C23,'Valeurs Règlement Campagne'!$A$4:$AB$7,16,FALSE))&lt;=2,VLOOKUP(C23,'Valeurs Règlement Campagne'!$A$4:$AB$7,16,FALSE),"")))+2))&gt;(IF(VLOOKUP(C23,'Valeurs Règlement Campagne'!$A$4:$AB$7,14,FALSE)=IF(ABS(F23-VLOOKUP(C23,'Valeurs Règlement Campagne'!$A$4:$AB$7,14,FALSE))&lt;=2,VLOOKUP(C23,'Valeurs Règlement Campagne'!$A$4:$AB$7,14,FALSE),IF(ABS(F23-VLOOKUP(C23,'Valeurs Règlement Campagne'!$A$4:$AB$7,15,FALSE))&lt;=2,VLOOKUP(C23,'Valeurs Règlement Campagne'!$A$4:$AB$7,15,FALSE),IF(ABS(F23-VLOOKUP(C23,'Valeurs Règlement Campagne'!$A$4:$AB$7,16,FALSE))&lt;=2,VLOOKUP(C23,'Valeurs Règlement Campagne'!$A$4:$AB$7,16,FALSE),""))),1,0)+IF(VLOOKUP(C23,'Valeurs Règlement Campagne'!$A$4:$AB$7,15,FALSE)=IF(ABS(F23-VLOOKUP(C23,'Valeurs Règlement Campagne'!$A$4:$AB$7,14,FALSE))&lt;=2,VLOOKUP(C23,'Valeurs Règlement Campagne'!$A$4:$AB$7,14,FALSE),IF(ABS(F23-VLOOKUP(C23,'Valeurs Règlement Campagne'!$A$4:$AB$7,15,FALSE))&lt;=2,VLOOKUP(C23,'Valeurs Règlement Campagne'!$A$4:$AB$7,15,FALSE),IF(ABS(F23-VLOOKUP(C23,'Valeurs Règlement Campagne'!$A$4:$AB$7,16,FALSE))&lt;=2,VLOOKUP(C23,'Valeurs Règlement Campagne'!$A$4:$AB$7,16,FALSE),""))),1,0)+IF(VLOOKUP(C23,'Valeurs Règlement Campagne'!$A$4:$AB$7,16,FALSE)=IF(ABS(F23-VLOOKUP(C23,'Valeurs Règlement Campagne'!$A$4:$AB$7,14,FALSE))&lt;=2,VLOOKUP(C23,'Valeurs Règlement Campagne'!$A$4:$AB$7,14,FALSE),IF(ABS(F23-VLOOKUP(C23,'Valeurs Règlement Campagne'!$A$4:$AB$7,15,FALSE))&lt;=2,VLOOKUP(C23,'Valeurs Règlement Campagne'!$A$4:$AB$7,15,FALSE),IF(ABS(F23-VLOOKUP(C23,'Valeurs Règlement Campagne'!$A$4:$AB$7,16,FALSE))&lt;=2,VLOOKUP(C23,'Valeurs Règlement Campagne'!$A$4:$AB$7,16,FALSE),""))),1,0)),"Doublon",TRUE)),IF(IF(F23=VLOOKUP(C23,'Valeurs Règlement Campagne'!$A$4:$AB$7,14,FALSE),VLOOKUP(C23,'Valeurs Règlement Campagne'!$A$4:$AB$7,14,FALSE),IF(F23=VLOOKUP(C23,'Valeurs Règlement Campagne'!$A$4:$AB$7,15,FALSE),VLOOKUP(C23,'Valeurs Règlement Campagne'!$A$4:$AB$7,15,FALSE),IF(F23=VLOOKUP(C23,'Valeurs Règlement Campagne'!$A$4:$AB$7,16,FALSE),VLOOKUP(C23,'Valeurs Règlement Campagne'!$A$4:$AB$7,16,FALSE),"")))="",FALSE,IF(COUNTIFS($C$6:C23,C23,$E$6:E23,"Connues",$F$6:F23,IF(F23=VLOOKUP(C23,'Valeurs Règlement Campagne'!$A$4:$AB$7,14,FALSE),VLOOKUP(C23,'Valeurs Règlement Campagne'!$A$4:$AB$7,14,FALSE),IF(F23=VLOOKUP(C23,'Valeurs Règlement Campagne'!$A$4:$AB$7,15,FALSE),VLOOKUP(C23,'Valeurs Règlement Campagne'!$A$4:$AB$7,15,FALSE),IF(F23=VLOOKUP(C23,'Valeurs Règlement Campagne'!$A$4:$AB$7,16,FALSE),VLOOKUP(C23,'Valeurs Règlement Campagne'!$A$4:$AB$7,16,FALSE),""))))&gt;(IF(VLOOKUP(C23,'Valeurs Règlement Campagne'!$A$4:$AB$7,14,FALSE)=IF(F23=VLOOKUP(C23,'Valeurs Règlement Campagne'!$A$4:$AB$7,14,FALSE),VLOOKUP(C23,'Valeurs Règlement Campagne'!$A$4:$AB$7,14,FALSE),IF(F23=VLOOKUP(C23,'Valeurs Règlement Campagne'!$A$4:$AB$7,15,FALSE),VLOOKUP(C23,'Valeurs Règlement Campagne'!$A$4:$AB$7,15,FALSE),IF(F23=VLOOKUP(C23,'Valeurs Règlement Campagne'!$A$4:$AB$7,16,FALSE),VLOOKUP(C23,'Valeurs Règlement Campagne'!$A$4:$AB$7,16,FALSE),""))),1,0)+IF(VLOOKUP(C23,'Valeurs Règlement Campagne'!$A$4:$AB$7,15,FALSE)=IF(F23=VLOOKUP(C23,'Valeurs Règlement Campagne'!$A$4:$AB$7,14,FALSE),VLOOKUP(C23,'Valeurs Règlement Campagne'!$A$4:$AB$7,14,FALSE),IF(F23=VLOOKUP(C23,'Valeurs Règlement Campagne'!$A$4:$AB$7,15,FALSE),VLOOKUP(C23,'Valeurs Règlement Campagne'!$A$4:$AB$7,15,FALSE),IF(F23=VLOOKUP(C23,'Valeurs Règlement Campagne'!$A$4:$AB$7,16,FALSE),VLOOKUP(C23,'Valeurs Règlement Campagne'!$A$4:$AB$7,16,FALSE),""))),1,0)+IF(VLOOKUP(C23,'Valeurs Règlement Campagne'!$A$4:$AB$7,16,FALSE)=IF(F23=VLOOKUP(C23,'Valeurs Règlement Campagne'!$A$4:$AB$7,14,FALSE),VLOOKUP(C23,'Valeurs Règlement Campagne'!$A$4:$AB$7,14,FALSE),IF(F23=VLOOKUP(C23,'Valeurs Règlement Campagne'!$A$4:$AB$7,15,FALSE),VLOOKUP(C23,'Valeurs Règlement Campagne'!$A$4:$AB$7,15,FALSE),IF(F23=VLOOKUP(C23,'Valeurs Règlement Campagne'!$A$4:$AB$7,16,FALSE),VLOOKUP(C23,'Valeurs Règlement Campagne'!$A$4:$AB$7,16,FALSE),""))),1,0)),"Doublon",TRUE)))," "))))," ")</f>
        <v xml:space="preserve"> </v>
      </c>
      <c r="V23" s="49" t="str" cm="1">
        <f t="array" ref="V23">IFERROR(IF(OR(C23="",C23=" ")," ",IF(NOT(ISNUMBER(G23))," ",IF(E23="Inconnues",AND(G23&gt;=N23,G23&lt;=O23),IF(E23="Connues",IF('Valeurs Règlement Campagne'!$L$14="OUI",IF(IF(ABS(G23-VLOOKUP(C23,'Valeurs Règlement Campagne'!$A$4:$AB$7,17,FALSE))&lt;=2,VLOOKUP(C23,'Valeurs Règlement Campagne'!$A$4:$AB$7,17,FALSE),IF(ABS(G23-VLOOKUP(C23,'Valeurs Règlement Campagne'!$A$4:$AB$7,18,FALSE))&lt;=2,VLOOKUP(C23,'Valeurs Règlement Campagne'!$A$4:$AB$7,18,FALSE),IF(ABS(G23-VLOOKUP(C23,'Valeurs Règlement Campagne'!$A$4:$AB$7,19,FALSE))&lt;=2,VLOOKUP(C23,'Valeurs Règlement Campagne'!$A$4:$AB$7,19,FALSE),"")))="",FALSE,IF(COUNTIFS($C$6:C23,C23,$E$6:E23,"Connues",$G$6:G23,"&gt;="&amp;(IF(ABS(G23-VLOOKUP(C23,'Valeurs Règlement Campagne'!$A$4:$AB$7,17,FALSE))&lt;=2,VLOOKUP(C23,'Valeurs Règlement Campagne'!$A$4:$AB$7,17,FALSE),IF(ABS(G23-VLOOKUP(C23,'Valeurs Règlement Campagne'!$A$4:$AB$7,18,FALSE))&lt;=2,VLOOKUP(C23,'Valeurs Règlement Campagne'!$A$4:$AB$7,18,FALSE),IF(ABS(G23-VLOOKUP(C23,'Valeurs Règlement Campagne'!$A$4:$AB$7,19,FALSE))&lt;=2,VLOOKUP(C23,'Valeurs Règlement Campagne'!$A$4:$AB$7,19,FALSE),"")))-2),$G$6:G23,"&lt;="&amp;(IF(ABS(G23-VLOOKUP(C23,'Valeurs Règlement Campagne'!$A$4:$AB$7,17,FALSE))&lt;=2,VLOOKUP(C23,'Valeurs Règlement Campagne'!$A$4:$AB$7,17,FALSE),IF(ABS(G23-VLOOKUP(C23,'Valeurs Règlement Campagne'!$A$4:$AB$7,18,FALSE))&lt;=2,VLOOKUP(C23,'Valeurs Règlement Campagne'!$A$4:$AB$7,18,FALSE),IF(ABS(G23-VLOOKUP(C23,'Valeurs Règlement Campagne'!$A$4:$AB$7,19,FALSE))&lt;=2,VLOOKUP(C23,'Valeurs Règlement Campagne'!$A$4:$AB$7,19,FALSE),"")))+2))&gt;(IF(VLOOKUP(C23,'Valeurs Règlement Campagne'!$A$4:$AB$7,17,FALSE)=IF(ABS(G23-VLOOKUP(C23,'Valeurs Règlement Campagne'!$A$4:$AB$7,17,FALSE))&lt;=2,VLOOKUP(C23,'Valeurs Règlement Campagne'!$A$4:$AB$7,17,FALSE),IF(ABS(G23-VLOOKUP(C23,'Valeurs Règlement Campagne'!$A$4:$AB$7,18,FALSE))&lt;=2,VLOOKUP(C23,'Valeurs Règlement Campagne'!$A$4:$AB$7,18,FALSE),IF(ABS(G23-VLOOKUP(C23,'Valeurs Règlement Campagne'!$A$4:$AB$7,19,FALSE))&lt;=2,VLOOKUP(C23,'Valeurs Règlement Campagne'!$A$4:$AB$7,19,FALSE),""))),1,0)+IF(VLOOKUP(C23,'Valeurs Règlement Campagne'!$A$4:$AB$7,18,FALSE)=IF(ABS(G23-VLOOKUP(C23,'Valeurs Règlement Campagne'!$A$4:$AB$7,17,FALSE))&lt;=2,VLOOKUP(C23,'Valeurs Règlement Campagne'!$A$4:$AB$7,17,FALSE),IF(ABS(G23-VLOOKUP(C23,'Valeurs Règlement Campagne'!$A$4:$AB$7,18,FALSE))&lt;=2,VLOOKUP(C23,'Valeurs Règlement Campagne'!$A$4:$AB$7,18,FALSE),IF(ABS(G23-VLOOKUP(C23,'Valeurs Règlement Campagne'!$A$4:$AB$7,19,FALSE))&lt;=2,VLOOKUP(C23,'Valeurs Règlement Campagne'!$A$4:$AB$7,19,FALSE),""))),1,0)+IF(VLOOKUP(C23,'Valeurs Règlement Campagne'!$A$4:$AB$7,19,FALSE)=IF(ABS(G23-VLOOKUP(C23,'Valeurs Règlement Campagne'!$A$4:$AB$7,17,FALSE))&lt;=2,VLOOKUP(C23,'Valeurs Règlement Campagne'!$A$4:$AB$7,17,FALSE),IF(ABS(G23-VLOOKUP(C23,'Valeurs Règlement Campagne'!$A$4:$AB$7,18,FALSE))&lt;=2,VLOOKUP(C23,'Valeurs Règlement Campagne'!$A$4:$AB$7,18,FALSE),IF(ABS(G23-VLOOKUP(C23,'Valeurs Règlement Campagne'!$A$4:$AB$7,19,FALSE))&lt;=2,VLOOKUP(C23,'Valeurs Règlement Campagne'!$A$4:$AB$7,19,FALSE),""))),1,0)),"Doublon",TRUE)),IF(IF(G23=VLOOKUP(C23,'Valeurs Règlement Campagne'!$A$4:$AB$7,17,FALSE),VLOOKUP(C23,'Valeurs Règlement Campagne'!$A$4:$AB$7,17,FALSE),IF(G23=VLOOKUP(C23,'Valeurs Règlement Campagne'!$A$4:$AB$7,18,FALSE),VLOOKUP(C23,'Valeurs Règlement Campagne'!$A$4:$AB$7,18,FALSE),IF(G23=VLOOKUP(C23,'Valeurs Règlement Campagne'!$A$4:$AB$7,19,FALSE),VLOOKUP(C23,'Valeurs Règlement Campagne'!$A$4:$AB$7,19,FALSE),"")))="",FALSE,IF(COUNTIFS($C$6:C23,C23,$E$6:E23,"Connues",$G$6:G23,IF(G23=VLOOKUP(C23,'Valeurs Règlement Campagne'!$A$4:$AB$7,17,FALSE),VLOOKUP(C23,'Valeurs Règlement Campagne'!$A$4:$AB$7,17,FALSE),IF(G23=VLOOKUP(C23,'Valeurs Règlement Campagne'!$A$4:$AB$7,18,FALSE),VLOOKUP(C23,'Valeurs Règlement Campagne'!$A$4:$AB$7,18,FALSE),IF(G23=VLOOKUP(C23,'Valeurs Règlement Campagne'!$A$4:$AB$7,19,FALSE),VLOOKUP(C23,'Valeurs Règlement Campagne'!$A$4:$AB$7,19,FALSE),""))))&gt;(IF(VLOOKUP(C23,'Valeurs Règlement Campagne'!$A$4:$AB$7,17,FALSE)=IF(G23=VLOOKUP(C23,'Valeurs Règlement Campagne'!$A$4:$AB$7,17,FALSE),VLOOKUP(C23,'Valeurs Règlement Campagne'!$A$4:$AB$7,17,FALSE),IF(G23=VLOOKUP(C23,'Valeurs Règlement Campagne'!$A$4:$AB$7,18,FALSE),VLOOKUP(C23,'Valeurs Règlement Campagne'!$A$4:$AB$7,18,FALSE),IF(G23=VLOOKUP(C23,'Valeurs Règlement Campagne'!$A$4:$AB$7,19,FALSE),VLOOKUP(C23,'Valeurs Règlement Campagne'!$A$4:$AB$7,19,FALSE),""))),1,0)+IF(VLOOKUP(C23,'Valeurs Règlement Campagne'!$A$4:$AB$7,18,FALSE)=IF(G23=VLOOKUP(C23,'Valeurs Règlement Campagne'!$A$4:$AB$7,17,FALSE),VLOOKUP(C23,'Valeurs Règlement Campagne'!$A$4:$AB$7,17,FALSE),IF(G23=VLOOKUP(C23,'Valeurs Règlement Campagne'!$A$4:$AB$7,18,FALSE),VLOOKUP(C23,'Valeurs Règlement Campagne'!$A$4:$AB$7,18,FALSE),IF(G23=VLOOKUP(C23,'Valeurs Règlement Campagne'!$A$4:$AB$7,19,FALSE),VLOOKUP(C23,'Valeurs Règlement Campagne'!$A$4:$AB$7,19,FALSE),""))),1,0)+IF(VLOOKUP(C23,'Valeurs Règlement Campagne'!$A$4:$AB$7,19,FALSE)=IF(G23=VLOOKUP(C23,'Valeurs Règlement Campagne'!$A$4:$AB$7,17,FALSE),VLOOKUP(C23,'Valeurs Règlement Campagne'!$A$4:$AB$7,17,FALSE),IF(G23=VLOOKUP(C23,'Valeurs Règlement Campagne'!$A$4:$AB$7,18,FALSE),VLOOKUP(C23,'Valeurs Règlement Campagne'!$A$4:$AB$7,18,FALSE),IF(G23=VLOOKUP(C23,'Valeurs Règlement Campagne'!$A$4:$AB$7,19,FALSE),VLOOKUP(C23,'Valeurs Règlement Campagne'!$A$4:$AB$7,19,FALSE),""))),1,0)),"Doublon",TRUE)))," "))))," ")</f>
        <v xml:space="preserve"> </v>
      </c>
      <c r="W23" s="49" t="str" cm="1">
        <f t="array" ref="W23">IFERROR(IF(OR(C23="",C23=" ")," ",IF(NOT(ISNUMBER(H23))," ",IF(E23="Inconnues",AND(H23&gt;=P23,H23&lt;=Q23),IF(E23="Connues",IF('Valeurs Règlement Campagne'!$L$14="OUI",IF(IF(ABS(H23-VLOOKUP(C23,'Valeurs Règlement Campagne'!$A$4:$AB$7,20,FALSE))&lt;=2,VLOOKUP(C23,'Valeurs Règlement Campagne'!$A$4:$AB$7,20,FALSE),IF(ABS(H23-VLOOKUP(C23,'Valeurs Règlement Campagne'!$A$4:$AB$7,21,FALSE))&lt;=2,VLOOKUP(C23,'Valeurs Règlement Campagne'!$A$4:$AB$7,21,FALSE),IF(ABS(H23-VLOOKUP(C23,'Valeurs Règlement Campagne'!$A$4:$AB$7,22,FALSE))&lt;=2,VLOOKUP(C23,'Valeurs Règlement Campagne'!$A$4:$AB$7,22,FALSE),"")))="",FALSE,IF(COUNTIFS($C$6:C23,C23,$E$6:E23,"Connues",$H$6:H23,"&gt;="&amp;(IF(ABS(H23-VLOOKUP(C23,'Valeurs Règlement Campagne'!$A$4:$AB$7,20,FALSE))&lt;=2,VLOOKUP(C23,'Valeurs Règlement Campagne'!$A$4:$AB$7,20,FALSE),IF(ABS(H23-VLOOKUP(C23,'Valeurs Règlement Campagne'!$A$4:$AB$7,21,FALSE))&lt;=2,VLOOKUP(C23,'Valeurs Règlement Campagne'!$A$4:$AB$7,21,FALSE),IF(ABS(H23-VLOOKUP(C23,'Valeurs Règlement Campagne'!$A$4:$AB$7,22,FALSE))&lt;=2,VLOOKUP(C23,'Valeurs Règlement Campagne'!$A$4:$AB$7,22,FALSE),"")))-2),$H$6:H23,"&lt;="&amp;(IF(ABS(H23-VLOOKUP(C23,'Valeurs Règlement Campagne'!$A$4:$AB$7,20,FALSE))&lt;=2,VLOOKUP(C23,'Valeurs Règlement Campagne'!$A$4:$AB$7,20,FALSE),IF(ABS(H23-VLOOKUP(C23,'Valeurs Règlement Campagne'!$A$4:$AB$7,21,FALSE))&lt;=2,VLOOKUP(C23,'Valeurs Règlement Campagne'!$A$4:$AB$7,21,FALSE),IF(ABS(H23-VLOOKUP(C23,'Valeurs Règlement Campagne'!$A$4:$AB$7,22,FALSE))&lt;=2,VLOOKUP(C23,'Valeurs Règlement Campagne'!$A$4:$AB$7,22,FALSE),"")))+2))&gt;(IF(VLOOKUP(C23,'Valeurs Règlement Campagne'!$A$4:$AB$7,20,FALSE)=IF(ABS(H23-VLOOKUP(C23,'Valeurs Règlement Campagne'!$A$4:$AB$7,20,FALSE))&lt;=2,VLOOKUP(C23,'Valeurs Règlement Campagne'!$A$4:$AB$7,20,FALSE),IF(ABS(H23-VLOOKUP(C23,'Valeurs Règlement Campagne'!$A$4:$AB$7,21,FALSE))&lt;=2,VLOOKUP(C23,'Valeurs Règlement Campagne'!$A$4:$AB$7,21,FALSE),IF(ABS(H23-VLOOKUP(C23,'Valeurs Règlement Campagne'!$A$4:$AB$7,22,FALSE))&lt;=2,VLOOKUP(C23,'Valeurs Règlement Campagne'!$A$4:$AB$7,22,FALSE),""))),1,0)+IF(VLOOKUP(C23,'Valeurs Règlement Campagne'!$A$4:$AB$7,21,FALSE)=IF(ABS(H23-VLOOKUP(C23,'Valeurs Règlement Campagne'!$A$4:$AB$7,20,FALSE))&lt;=2,VLOOKUP(C23,'Valeurs Règlement Campagne'!$A$4:$AB$7,20,FALSE),IF(ABS(H23-VLOOKUP(C23,'Valeurs Règlement Campagne'!$A$4:$AB$7,21,FALSE))&lt;=2,VLOOKUP(C23,'Valeurs Règlement Campagne'!$A$4:$AB$7,21,FALSE),IF(ABS(H23-VLOOKUP(C23,'Valeurs Règlement Campagne'!$A$4:$AB$7,22,FALSE))&lt;=2,VLOOKUP(C23,'Valeurs Règlement Campagne'!$A$4:$AB$7,22,FALSE),""))),1,0)+IF(VLOOKUP(C23,'Valeurs Règlement Campagne'!$A$4:$AB$7,22,FALSE)=IF(ABS(H23-VLOOKUP(C23,'Valeurs Règlement Campagne'!$A$4:$AB$7,20,FALSE))&lt;=2,VLOOKUP(C23,'Valeurs Règlement Campagne'!$A$4:$AB$7,20,FALSE),IF(ABS(H23-VLOOKUP(C23,'Valeurs Règlement Campagne'!$A$4:$AB$7,21,FALSE))&lt;=2,VLOOKUP(C23,'Valeurs Règlement Campagne'!$A$4:$AB$7,21,FALSE),IF(ABS(H23-VLOOKUP(C23,'Valeurs Règlement Campagne'!$A$4:$AB$7,22,FALSE))&lt;=2,VLOOKUP(C23,'Valeurs Règlement Campagne'!$A$4:$AB$7,22,FALSE),""))),1,0)),"Doublon",TRUE)),IF(IF(H23=VLOOKUP(C23,'Valeurs Règlement Campagne'!$A$4:$AB$7,20,FALSE),VLOOKUP(C23,'Valeurs Règlement Campagne'!$A$4:$AB$7,20,FALSE),IF(H23=VLOOKUP(C23,'Valeurs Règlement Campagne'!$A$4:$AB$7,21,FALSE),VLOOKUP(C23,'Valeurs Règlement Campagne'!$A$4:$AB$7,21,FALSE),IF(H23=VLOOKUP(C23,'Valeurs Règlement Campagne'!$A$4:$AB$7,22,FALSE),VLOOKUP(C23,'Valeurs Règlement Campagne'!$A$4:$AB$7,22,FALSE),"")))="",FALSE,IF(COUNTIFS($C$6:C23,C23,$E$6:E23,"Connues",$H$6:H23,IF(H23=VLOOKUP(C23,'Valeurs Règlement Campagne'!$A$4:$AB$7,20,FALSE),VLOOKUP(C23,'Valeurs Règlement Campagne'!$A$4:$AB$7,20,FALSE),IF(H23=VLOOKUP(C23,'Valeurs Règlement Campagne'!$A$4:$AB$7,21,FALSE),VLOOKUP(C23,'Valeurs Règlement Campagne'!$A$4:$AB$7,21,FALSE),IF(H23=VLOOKUP(C23,'Valeurs Règlement Campagne'!$A$4:$AB$7,22,FALSE),VLOOKUP(C23,'Valeurs Règlement Campagne'!$A$4:$AB$7,22,FALSE),""))))&gt;(IF(VLOOKUP(C23,'Valeurs Règlement Campagne'!$A$4:$AB$7,20,FALSE)=IF(H23=VLOOKUP(C23,'Valeurs Règlement Campagne'!$A$4:$AB$7,20,FALSE),VLOOKUP(C23,'Valeurs Règlement Campagne'!$A$4:$AB$7,20,FALSE),IF(H23=VLOOKUP(C23,'Valeurs Règlement Campagne'!$A$4:$AB$7,21,FALSE),VLOOKUP(C23,'Valeurs Règlement Campagne'!$A$4:$AB$7,21,FALSE),IF(H23=VLOOKUP(C23,'Valeurs Règlement Campagne'!$A$4:$AB$7,22,FALSE),VLOOKUP(C23,'Valeurs Règlement Campagne'!$A$4:$AB$7,22,FALSE),""))),1,0)+IF(VLOOKUP(C23,'Valeurs Règlement Campagne'!$A$4:$AB$7,21,FALSE)=IF(H23=VLOOKUP(C23,'Valeurs Règlement Campagne'!$A$4:$AB$7,20,FALSE),VLOOKUP(C23,'Valeurs Règlement Campagne'!$A$4:$AB$7,20,FALSE),IF(H23=VLOOKUP(C23,'Valeurs Règlement Campagne'!$A$4:$AB$7,21,FALSE),VLOOKUP(C23,'Valeurs Règlement Campagne'!$A$4:$AB$7,21,FALSE),IF(H23=VLOOKUP(C23,'Valeurs Règlement Campagne'!$A$4:$AB$7,22,FALSE),VLOOKUP(C23,'Valeurs Règlement Campagne'!$A$4:$AB$7,22,FALSE),""))),1,0)+IF(VLOOKUP(C23,'Valeurs Règlement Campagne'!$A$4:$AB$7,22,FALSE)=IF(H23=VLOOKUP(C23,'Valeurs Règlement Campagne'!$A$4:$AB$7,20,FALSE),VLOOKUP(C23,'Valeurs Règlement Campagne'!$A$4:$AB$7,20,FALSE),IF(H23=VLOOKUP(C23,'Valeurs Règlement Campagne'!$A$4:$AB$7,21,FALSE),VLOOKUP(C23,'Valeurs Règlement Campagne'!$A$4:$AB$7,21,FALSE),IF(H23=VLOOKUP(C23,'Valeurs Règlement Campagne'!$A$4:$AB$7,22,FALSE),VLOOKUP(C23,'Valeurs Règlement Campagne'!$A$4:$AB$7,22,FALSE),""))),1,0)),"Doublon",TRUE)))," "))))," ")</f>
        <v xml:space="preserve"> </v>
      </c>
      <c r="X23" s="49" t="str" cm="1">
        <f t="array" ref="X23">IFERROR(IF(OR(C23="",C23=" ")," ",IF(NOT(ISNUMBER(I23))," ",IF(E23="Inconnues",AND(I23&gt;=P23,I23&lt;=R23),IF(E23="Connues",IF('Valeurs Règlement Campagne'!$L$14="OUI",IF(IF(ABS(I23-VLOOKUP(C23,'Valeurs Règlement Campagne'!$A$4:$AB$7,23,FALSE))&lt;=2,VLOOKUP(C23,'Valeurs Règlement Campagne'!$A$4:$AB$7,23,FALSE),IF(ABS(I23-VLOOKUP(C23,'Valeurs Règlement Campagne'!$A$4:$AB$7,24,FALSE))&lt;=2,VLOOKUP(C23,'Valeurs Règlement Campagne'!$A$4:$AB$7,24,FALSE),IF(ABS(I23-VLOOKUP(C23,'Valeurs Règlement Campagne'!$A$4:$AB$7,25,FALSE))&lt;=2,VLOOKUP(C23,'Valeurs Règlement Campagne'!$A$4:$AB$7,25,FALSE),"")))="",FALSE,IF(COUNTIFS($C$6:C23,C23,$E$6:E23,"Connues",$I$6:I23,"&gt;="&amp;(IF(ABS(I23-VLOOKUP(C23,'Valeurs Règlement Campagne'!$A$4:$AB$7,23,FALSE))&lt;=2,VLOOKUP(C23,'Valeurs Règlement Campagne'!$A$4:$AB$7,23,FALSE),IF(ABS(I23-VLOOKUP(C23,'Valeurs Règlement Campagne'!$A$4:$AB$7,24,FALSE))&lt;=2,VLOOKUP(C23,'Valeurs Règlement Campagne'!$A$4:$AB$7,24,FALSE),IF(ABS(I23-VLOOKUP(C23,'Valeurs Règlement Campagne'!$A$4:$AB$7,25,FALSE))&lt;=2,VLOOKUP(C23,'Valeurs Règlement Campagne'!$A$4:$AB$7,25,FALSE),"")))-2),$I$6:I23,"&lt;="&amp;(IF(ABS(I23-VLOOKUP(C23,'Valeurs Règlement Campagne'!$A$4:$AB$7,23,FALSE))&lt;=2,VLOOKUP(C23,'Valeurs Règlement Campagne'!$A$4:$AB$7,23,FALSE),IF(ABS(I23-VLOOKUP(C23,'Valeurs Règlement Campagne'!$A$4:$AB$7,24,FALSE))&lt;=2,VLOOKUP(C23,'Valeurs Règlement Campagne'!$A$4:$AB$7,24,FALSE),IF(ABS(I23-VLOOKUP(C23,'Valeurs Règlement Campagne'!$A$4:$AB$7,25,FALSE))&lt;=2,VLOOKUP(C23,'Valeurs Règlement Campagne'!$A$4:$AB$7,25,FALSE),"")))+2))&gt;(IF(VLOOKUP(C23,'Valeurs Règlement Campagne'!$A$4:$AB$7,23,FALSE)=IF(ABS(I23-VLOOKUP(C23,'Valeurs Règlement Campagne'!$A$4:$AB$7,23,FALSE))&lt;=2,VLOOKUP(C23,'Valeurs Règlement Campagne'!$A$4:$AB$7,23,FALSE),IF(ABS(I23-VLOOKUP(C23,'Valeurs Règlement Campagne'!$A$4:$AB$7,24,FALSE))&lt;=2,VLOOKUP(C23,'Valeurs Règlement Campagne'!$A$4:$AB$7,24,FALSE),IF(ABS(I23-VLOOKUP(C23,'Valeurs Règlement Campagne'!$A$4:$AB$7,25,FALSE))&lt;=2,VLOOKUP(C23,'Valeurs Règlement Campagne'!$A$4:$AB$7,25,FALSE),""))),1,0)+IF(VLOOKUP(C23,'Valeurs Règlement Campagne'!$A$4:$AB$7,24,FALSE)=IF(ABS(I23-VLOOKUP(C23,'Valeurs Règlement Campagne'!$A$4:$AB$7,23,FALSE))&lt;=2,VLOOKUP(C23,'Valeurs Règlement Campagne'!$A$4:$AB$7,23,FALSE),IF(ABS(I23-VLOOKUP(C23,'Valeurs Règlement Campagne'!$A$4:$AB$7,24,FALSE))&lt;=2,VLOOKUP(C23,'Valeurs Règlement Campagne'!$A$4:$AB$7,24,FALSE),IF(ABS(I23-VLOOKUP(C23,'Valeurs Règlement Campagne'!$A$4:$AB$7,25,FALSE))&lt;=2,VLOOKUP(C23,'Valeurs Règlement Campagne'!$A$4:$AB$7,25,FALSE),""))),1,0)+IF(VLOOKUP(C23,'Valeurs Règlement Campagne'!$A$4:$AB$7,25,FALSE)=IF(ABS(I23-VLOOKUP(C23,'Valeurs Règlement Campagne'!$A$4:$AB$7,23,FALSE))&lt;=2,VLOOKUP(C23,'Valeurs Règlement Campagne'!$A$4:$AB$7,23,FALSE),IF(ABS(I23-VLOOKUP(C23,'Valeurs Règlement Campagne'!$A$4:$AB$7,24,FALSE))&lt;=2,VLOOKUP(C23,'Valeurs Règlement Campagne'!$A$4:$AB$7,24,FALSE),IF(ABS(I23-VLOOKUP(C23,'Valeurs Règlement Campagne'!$A$4:$AB$7,25,FALSE))&lt;=2,VLOOKUP(C23,'Valeurs Règlement Campagne'!$A$4:$AB$7,25,FALSE),""))),1,0)),"Doublon",TRUE)),IF(IF(I23=VLOOKUP(C23,'Valeurs Règlement Campagne'!$A$4:$AB$7,23,FALSE),VLOOKUP(C23,'Valeurs Règlement Campagne'!$A$4:$AB$7,23,FALSE),IF(I23=VLOOKUP(C23,'Valeurs Règlement Campagne'!$A$4:$AB$7,24,FALSE),VLOOKUP(C23,'Valeurs Règlement Campagne'!$A$4:$AB$7,24,FALSE),IF(I23=VLOOKUP(C23,'Valeurs Règlement Campagne'!$A$4:$AB$7,25,FALSE),VLOOKUP(C23,'Valeurs Règlement Campagne'!$A$4:$AB$7,25,FALSE),"")))="",FALSE,IF(COUNTIFS($C$6:C23,C23,$E$6:E23,"Connues",$I$6:I23,IF(I23=VLOOKUP(C23,'Valeurs Règlement Campagne'!$A$4:$AB$7,23,FALSE),VLOOKUP(C23,'Valeurs Règlement Campagne'!$A$4:$AB$7,23,FALSE),IF(I23=VLOOKUP(C23,'Valeurs Règlement Campagne'!$A$4:$AB$7,24,FALSE),VLOOKUP(C23,'Valeurs Règlement Campagne'!$A$4:$AB$7,24,FALSE),IF(I23=VLOOKUP(C23,'Valeurs Règlement Campagne'!$A$4:$AB$7,25,FALSE),VLOOKUP(C23,'Valeurs Règlement Campagne'!$A$4:$AB$7,25,FALSE),""))))&gt;(IF(VLOOKUP(C23,'Valeurs Règlement Campagne'!$A$4:$AB$7,23,FALSE)=IF(I23=VLOOKUP(C23,'Valeurs Règlement Campagne'!$A$4:$AB$7,23,FALSE),VLOOKUP(C23,'Valeurs Règlement Campagne'!$A$4:$AB$7,23,FALSE),IF(I23=VLOOKUP(C23,'Valeurs Règlement Campagne'!$A$4:$AB$7,24,FALSE),VLOOKUP(C23,'Valeurs Règlement Campagne'!$A$4:$AB$7,24,FALSE),IF(I23=VLOOKUP(C23,'Valeurs Règlement Campagne'!$A$4:$AB$7,25,FALSE),VLOOKUP(C23,'Valeurs Règlement Campagne'!$A$4:$AB$7,25,FALSE),""))),1,0)+IF(VLOOKUP(C23,'Valeurs Règlement Campagne'!$A$4:$AB$7,24,FALSE)=IF(I23=VLOOKUP(C23,'Valeurs Règlement Campagne'!$A$4:$AB$7,23,FALSE),VLOOKUP(C23,'Valeurs Règlement Campagne'!$A$4:$AB$7,23,FALSE),IF(I23=VLOOKUP(C23,'Valeurs Règlement Campagne'!$A$4:$AB$7,24,FALSE),VLOOKUP(C23,'Valeurs Règlement Campagne'!$A$4:$AB$7,24,FALSE),IF(I23=VLOOKUP(C23,'Valeurs Règlement Campagne'!$A$4:$AB$7,25,FALSE),VLOOKUP(C23,'Valeurs Règlement Campagne'!$A$4:$AB$7,25,FALSE),""))),1,0)+IF(VLOOKUP(C23,'Valeurs Règlement Campagne'!$A$4:$AB$7,25,FALSE)=IF(I23=VLOOKUP(C23,'Valeurs Règlement Campagne'!$A$4:$AB$7,23,FALSE),VLOOKUP(C23,'Valeurs Règlement Campagne'!$A$4:$AB$7,23,FALSE),IF(I23=VLOOKUP(C23,'Valeurs Règlement Campagne'!$A$4:$AB$7,24,FALSE),VLOOKUP(C23,'Valeurs Règlement Campagne'!$A$4:$AB$7,24,FALSE),IF(I23=VLOOKUP(C23,'Valeurs Règlement Campagne'!$A$4:$AB$7,25,FALSE),VLOOKUP(C23,'Valeurs Règlement Campagne'!$A$4:$AB$7,25,FALSE),""))),1,0)),"Doublon",TRUE)))," "))))," ")</f>
        <v xml:space="preserve"> </v>
      </c>
      <c r="Y23" s="142" t="str" cm="1">
        <f t="array" ref="Y23">IFERROR(IF(OR(C23="",C23=" ")," ",IF(NOT(ISNUMBER(J23))," ",IF(E23="Inconnues",AND(J23&gt;=S23,J23&lt;=T23),IF(E23="Connues",IF('Valeurs Règlement Campagne'!$L$14="OUI",IF(IF(ABS(J23-VLOOKUP(C23,'Valeurs Règlement Campagne'!$A$4:$AB$7,26,FALSE))&lt;=2,VLOOKUP(C23,'Valeurs Règlement Campagne'!$A$4:$AB$7,26,FALSE),IF(ABS(J23-VLOOKUP(C23,'Valeurs Règlement Campagne'!$A$4:$AB$7,27,FALSE))&lt;=2,VLOOKUP(C23,'Valeurs Règlement Campagne'!$A$4:$AB$7,27,FALSE),IF(ABS(J23-VLOOKUP(C23,'Valeurs Règlement Campagne'!$A$4:$AB$7,28,FALSE))&lt;=2,VLOOKUP(C23,'Valeurs Règlement Campagne'!$A$4:$AB$7,28,FALSE),"")))="",FALSE,IF(COUNTIFS($C$6:C23,C23,$E$6:E23,"Connues",$J$6:J23,"&gt;="&amp;(IF(ABS(J23-VLOOKUP(C23,'Valeurs Règlement Campagne'!$A$4:$AB$7,26,FALSE))&lt;=2,VLOOKUP(C23,'Valeurs Règlement Campagne'!$A$4:$AB$7,26,FALSE),IF(ABS(J23-VLOOKUP(C23,'Valeurs Règlement Campagne'!$A$4:$AB$7,27,FALSE))&lt;=2,VLOOKUP(C23,'Valeurs Règlement Campagne'!$A$4:$AB$7,27,FALSE),IF(ABS(J23-VLOOKUP(C23,'Valeurs Règlement Campagne'!$A$4:$AB$7,28,FALSE))&lt;=2,VLOOKUP(C23,'Valeurs Règlement Campagne'!$A$4:$AB$7,28,FALSE),"")))-2),$J$6:J23,"&lt;="&amp;(IF(ABS(J23-VLOOKUP(C23,'Valeurs Règlement Campagne'!$A$4:$AB$7,26,FALSE))&lt;=2,VLOOKUP(C23,'Valeurs Règlement Campagne'!$A$4:$AB$7,26,FALSE),IF(ABS(J23-VLOOKUP(C23,'Valeurs Règlement Campagne'!$A$4:$AB$7,27,FALSE))&lt;=2,VLOOKUP(C23,'Valeurs Règlement Campagne'!$A$4:$AB$7,27,FALSE),IF(ABS(J23-VLOOKUP(C23,'Valeurs Règlement Campagne'!$A$4:$AB$7,28,FALSE))&lt;=2,VLOOKUP(C23,'Valeurs Règlement Campagne'!$A$4:$AB$7,28,FALSE),"")))+2))&gt;(IF(VLOOKUP(C23,'Valeurs Règlement Campagne'!$A$4:$AB$7,26,FALSE)=IF(ABS(J23-VLOOKUP(C23,'Valeurs Règlement Campagne'!$A$4:$AB$7,26,FALSE))&lt;=2,VLOOKUP(C23,'Valeurs Règlement Campagne'!$A$4:$AB$7,26,FALSE),IF(ABS(J23-VLOOKUP(C23,'Valeurs Règlement Campagne'!$A$4:$AB$7,27,FALSE))&lt;=2,VLOOKUP(C23,'Valeurs Règlement Campagne'!$A$4:$AB$7,27,FALSE),IF(ABS(J23-VLOOKUP(C23,'Valeurs Règlement Campagne'!$A$4:$AB$7,28,FALSE))&lt;=2,VLOOKUP(C23,'Valeurs Règlement Campagne'!$A$4:$AB$7,28,FALSE),""))),1,0)+IF(VLOOKUP(C23,'Valeurs Règlement Campagne'!$A$4:$AB$7,27,FALSE)=IF(ABS(J23-VLOOKUP(C23,'Valeurs Règlement Campagne'!$A$4:$AB$7,26,FALSE))&lt;=2,VLOOKUP(C23,'Valeurs Règlement Campagne'!$A$4:$AB$7,26,FALSE),IF(ABS(J23-VLOOKUP(C23,'Valeurs Règlement Campagne'!$A$4:$AB$7,27,FALSE))&lt;=2,VLOOKUP(C23,'Valeurs Règlement Campagne'!$A$4:$AB$7,27,FALSE),IF(ABS(J23-VLOOKUP(C23,'Valeurs Règlement Campagne'!$A$4:$AB$7,28,FALSE))&lt;=2,VLOOKUP(C23,'Valeurs Règlement Campagne'!$A$4:$AB$7,28,FALSE),""))),1,0)+IF(VLOOKUP(C23,'Valeurs Règlement Campagne'!$A$4:$AB$7,28,FALSE)=IF(ABS(J23-VLOOKUP(C23,'Valeurs Règlement Campagne'!$A$4:$AB$7,26,FALSE))&lt;=2,VLOOKUP(C23,'Valeurs Règlement Campagne'!$A$4:$AB$7,26,FALSE),IF(ABS(J23-VLOOKUP(C23,'Valeurs Règlement Campagne'!$A$4:$AB$7,27,FALSE))&lt;=2,VLOOKUP(C23,'Valeurs Règlement Campagne'!$A$4:$AB$7,27,FALSE),IF(ABS(J23-VLOOKUP(C23,'Valeurs Règlement Campagne'!$A$4:$AB$7,28,FALSE))&lt;=2,VLOOKUP(C23,'Valeurs Règlement Campagne'!$A$4:$AB$7,28,FALSE),""))),1,0)),"Doublon",TRUE)),IF(IF(J23=VLOOKUP(C23,'Valeurs Règlement Campagne'!$A$4:$AB$7,26,FALSE),VLOOKUP(C23,'Valeurs Règlement Campagne'!$A$4:$AB$7,26,FALSE),IF(J23=VLOOKUP(C23,'Valeurs Règlement Campagne'!$A$4:$AB$7,27,FALSE),VLOOKUP(C23,'Valeurs Règlement Campagne'!$A$4:$AB$7,27,FALSE),IF(J23=VLOOKUP(C23,'Valeurs Règlement Campagne'!$A$4:$AB$7,28,FALSE),VLOOKUP(C23,'Valeurs Règlement Campagne'!$A$4:$AB$7,28,FALSE),"")))="",FALSE,IF(COUNTIFS($C$6:C23,C23,$E$6:E23,"Connues",$J$6:J23,IF(J23=VLOOKUP(C23,'Valeurs Règlement Campagne'!$A$4:$AB$7,26,FALSE),VLOOKUP(C23,'Valeurs Règlement Campagne'!$A$4:$AB$7,26,FALSE),IF(J23=VLOOKUP(C23,'Valeurs Règlement Campagne'!$A$4:$AB$7,27,FALSE),VLOOKUP(C23,'Valeurs Règlement Campagne'!$A$4:$AB$7,27,FALSE),IF(J23=VLOOKUP(C23,'Valeurs Règlement Campagne'!$A$4:$AB$7,28,FALSE),VLOOKUP(C23,'Valeurs Règlement Campagne'!$A$4:$AB$7,28,FALSE),""))))&gt;(IF(VLOOKUP(C23,'Valeurs Règlement Campagne'!$A$4:$AB$7,26,FALSE)=IF(J23=VLOOKUP(C23,'Valeurs Règlement Campagne'!$A$4:$AB$7,26,FALSE),VLOOKUP(C23,'Valeurs Règlement Campagne'!$A$4:$AB$7,26,FALSE),IF(J23=VLOOKUP(C23,'Valeurs Règlement Campagne'!$A$4:$AB$7,27,FALSE),VLOOKUP(C23,'Valeurs Règlement Campagne'!$A$4:$AB$7,27,FALSE),IF(J23=VLOOKUP(C23,'Valeurs Règlement Campagne'!$A$4:$AB$7,28,FALSE),VLOOKUP(C23,'Valeurs Règlement Campagne'!$A$4:$AB$7,28,FALSE),""))),1,0)+IF(VLOOKUP(C23,'Valeurs Règlement Campagne'!$A$4:$AB$7,27,FALSE)=IF(J23=VLOOKUP(C23,'Valeurs Règlement Campagne'!$A$4:$AB$7,26,FALSE),VLOOKUP(C23,'Valeurs Règlement Campagne'!$A$4:$AB$7,26,FALSE),IF(J23=VLOOKUP(C23,'Valeurs Règlement Campagne'!$A$4:$AB$7,27,FALSE),VLOOKUP(C23,'Valeurs Règlement Campagne'!$A$4:$AB$7,27,FALSE),IF(J23=VLOOKUP(C23,'Valeurs Règlement Campagne'!$A$4:$AB$7,28,FALSE),VLOOKUP(C23,'Valeurs Règlement Campagne'!$A$4:$AB$7,28,FALSE),""))),1,0)+IF(VLOOKUP(C23,'Valeurs Règlement Campagne'!$A$4:$AB$7,28,FALSE)=IF(J23=VLOOKUP(C23,'Valeurs Règlement Campagne'!$A$4:$AB$7,26,FALSE),VLOOKUP(C23,'Valeurs Règlement Campagne'!$A$4:$AB$7,26,FALSE),IF(J23=VLOOKUP(C23,'Valeurs Règlement Campagne'!$A$4:$AB$7,27,FALSE),VLOOKUP(C23,'Valeurs Règlement Campagne'!$A$4:$AB$7,27,FALSE),IF(J23=VLOOKUP(C23,'Valeurs Règlement Campagne'!$A$4:$AB$7,28,FALSE),VLOOKUP(C23,'Valeurs Règlement Campagne'!$A$4:$AB$7,28,FALSE),""))),1,0)),"Doublon",TRUE)))," "))))," ")</f>
        <v xml:space="preserve"> </v>
      </c>
      <c r="Z23" s="253" t="str">
        <f t="shared" si="3"/>
        <v xml:space="preserve"> </v>
      </c>
      <c r="AA23" s="254"/>
      <c r="AB23" s="254" t="str">
        <f t="shared" si="0"/>
        <v xml:space="preserve"> </v>
      </c>
      <c r="AC23" s="254"/>
      <c r="AD23" s="254" t="str">
        <f t="shared" si="1"/>
        <v xml:space="preserve"> </v>
      </c>
      <c r="AE23" s="254"/>
      <c r="AF23" s="254" t="str">
        <f t="shared" si="4"/>
        <v xml:space="preserve"> </v>
      </c>
      <c r="AG23" s="299"/>
      <c r="AH23" s="50" t="str">
        <f t="shared" si="2"/>
        <v/>
      </c>
      <c r="AI23" s="39">
        <f>IFERROR(IF(OR(C23="",C23=" ",NOT(ISNUMBER(F23))),0,IF(E23="Inconnues",IF(AND(F23&gt;=L23,F23&lt;=M23),0,1),IF(E23="Connues",IF('Valeurs Règlement Campagne'!$L$14="OUI",IF(IF(ABS(F23-VLOOKUP(C23,'Valeurs Règlement Campagne'!$A$4:$AB$7,14,FALSE))&lt;=2,VLOOKUP(C23,'Valeurs Règlement Campagne'!$A$4:$AB$7,14,FALSE),IF(ABS(F23-VLOOKUP(C23,'Valeurs Règlement Campagne'!$A$4:$AB$7,15,FALSE))&lt;=2,VLOOKUP(C23,'Valeurs Règlement Campagne'!$A$4:$AB$7,15,FALSE),IF(ABS(F23-VLOOKUP(C23,'Valeurs Règlement Campagne'!$A$4:$AB$7,16,FALSE))&lt;=2,VLOOKUP(C23,'Valeurs Règlement Campagne'!$A$4:$AB$7,16,FALSE),"")))="",1,IF(COUNTIFS($C$6:C23,C23,$E$6:E23,"Connues",$F$6:F23,"&gt;="&amp;(IF(ABS(F23-VLOOKUP(C23,'Valeurs Règlement Campagne'!$A$4:$AB$7,14,FALSE))&lt;=2,VLOOKUP(C23,'Valeurs Règlement Campagne'!$A$4:$AB$7,14,FALSE),IF(ABS(F23-VLOOKUP(C23,'Valeurs Règlement Campagne'!$A$4:$AB$7,15,FALSE))&lt;=2,VLOOKUP(C23,'Valeurs Règlement Campagne'!$A$4:$AB$7,15,FALSE),IF(ABS(F23-VLOOKUP(C23,'Valeurs Règlement Campagne'!$A$4:$AB$7,16,FALSE))&lt;=2,VLOOKUP(C23,'Valeurs Règlement Campagne'!$A$4:$AB$7,16,FALSE),"")))-2),$F$6:F23,"&lt;="&amp;(IF(ABS(F23-VLOOKUP(C23,'Valeurs Règlement Campagne'!$A$4:$AB$7,14,FALSE))&lt;=2,VLOOKUP(C23,'Valeurs Règlement Campagne'!$A$4:$AB$7,14,FALSE),IF(ABS(F23-VLOOKUP(C23,'Valeurs Règlement Campagne'!$A$4:$AB$7,15,FALSE))&lt;=2,VLOOKUP(C23,'Valeurs Règlement Campagne'!$A$4:$AB$7,15,FALSE),IF(ABS(F23-VLOOKUP(C23,'Valeurs Règlement Campagne'!$A$4:$AB$7,16,FALSE))&lt;=2,VLOOKUP(C23,'Valeurs Règlement Campagne'!$A$4:$AB$7,16,FALSE),"")))+2))&gt;(IF(VLOOKUP(C23,'Valeurs Règlement Campagne'!$A$4:$AB$7,14,FALSE)=IF(ABS(F23-VLOOKUP(C23,'Valeurs Règlement Campagne'!$A$4:$AB$7,14,FALSE))&lt;=2,VLOOKUP(C23,'Valeurs Règlement Campagne'!$A$4:$AB$7,14,FALSE),IF(ABS(F23-VLOOKUP(C23,'Valeurs Règlement Campagne'!$A$4:$AB$7,15,FALSE))&lt;=2,VLOOKUP(C23,'Valeurs Règlement Campagne'!$A$4:$AB$7,15,FALSE),IF(ABS(F23-VLOOKUP(C23,'Valeurs Règlement Campagne'!$A$4:$AB$7,16,FALSE))&lt;=2,VLOOKUP(C23,'Valeurs Règlement Campagne'!$A$4:$AB$7,16,FALSE),""))),1,0)+IF(VLOOKUP(C23,'Valeurs Règlement Campagne'!$A$4:$AB$7,15,FALSE)=IF(ABS(F23-VLOOKUP(C23,'Valeurs Règlement Campagne'!$A$4:$AB$7,14,FALSE))&lt;=2,VLOOKUP(C23,'Valeurs Règlement Campagne'!$A$4:$AB$7,14,FALSE),IF(ABS(F23-VLOOKUP(C23,'Valeurs Règlement Campagne'!$A$4:$AB$7,15,FALSE))&lt;=2,VLOOKUP(C23,'Valeurs Règlement Campagne'!$A$4:$AB$7,15,FALSE),IF(ABS(F23-VLOOKUP(C23,'Valeurs Règlement Campagne'!$A$4:$AB$7,16,FALSE))&lt;=2,VLOOKUP(C23,'Valeurs Règlement Campagne'!$A$4:$AB$7,16,FALSE),""))),1,0)+IF(VLOOKUP(C23,'Valeurs Règlement Campagne'!$A$4:$AB$7,16,FALSE)=IF(ABS(F23-VLOOKUP(C23,'Valeurs Règlement Campagne'!$A$4:$AB$7,14,FALSE))&lt;=2,VLOOKUP(C23,'Valeurs Règlement Campagne'!$A$4:$AB$7,14,FALSE),IF(ABS(F23-VLOOKUP(C23,'Valeurs Règlement Campagne'!$A$4:$AB$7,15,FALSE))&lt;=2,VLOOKUP(C23,'Valeurs Règlement Campagne'!$A$4:$AB$7,15,FALSE),IF(ABS(F23-VLOOKUP(C23,'Valeurs Règlement Campagne'!$A$4:$AB$7,16,FALSE))&lt;=2,VLOOKUP(C23,'Valeurs Règlement Campagne'!$A$4:$AB$7,16,FALSE),""))),1,0)),1,0)),IF(IF(F23=VLOOKUP(C23,'Valeurs Règlement Campagne'!$A$4:$AB$7,14,FALSE),VLOOKUP(C23,'Valeurs Règlement Campagne'!$A$4:$AB$7,14,FALSE),IF(F23=VLOOKUP(C23,'Valeurs Règlement Campagne'!$A$4:$AB$7,15,FALSE),VLOOKUP(C23,'Valeurs Règlement Campagne'!$A$4:$AB$7,15,FALSE),IF(F23=VLOOKUP(C23,'Valeurs Règlement Campagne'!$A$4:$AB$7,16,FALSE),VLOOKUP(C23,'Valeurs Règlement Campagne'!$A$4:$AB$7,16,FALSE),"")))="",1,IF(COUNTIFS($C$6:C23,C23,$E$6:E23,"Connues",$F$6:F23,IF(F23=VLOOKUP(C23,'Valeurs Règlement Campagne'!$A$4:$AB$7,14,FALSE),VLOOKUP(C23,'Valeurs Règlement Campagne'!$A$4:$AB$7,14,FALSE),IF(F23=VLOOKUP(C23,'Valeurs Règlement Campagne'!$A$4:$AB$7,15,FALSE),VLOOKUP(C23,'Valeurs Règlement Campagne'!$A$4:$AB$7,15,FALSE),IF(F23=VLOOKUP(C23,'Valeurs Règlement Campagne'!$A$4:$AB$7,16,FALSE),VLOOKUP(C23,'Valeurs Règlement Campagne'!$A$4:$AB$7,16,FALSE),""))))&gt;(IF(VLOOKUP(C23,'Valeurs Règlement Campagne'!$A$4:$AB$7,14,FALSE)=IF(F23=VLOOKUP(C23,'Valeurs Règlement Campagne'!$A$4:$AB$7,14,FALSE),VLOOKUP(C23,'Valeurs Règlement Campagne'!$A$4:$AB$7,14,FALSE),IF(F23=VLOOKUP(C23,'Valeurs Règlement Campagne'!$A$4:$AB$7,15,FALSE),VLOOKUP(C23,'Valeurs Règlement Campagne'!$A$4:$AB$7,15,FALSE),IF(F23=VLOOKUP(C23,'Valeurs Règlement Campagne'!$A$4:$AB$7,16,FALSE),VLOOKUP(C23,'Valeurs Règlement Campagne'!$A$4:$AB$7,16,FALSE),""))),1,0)+IF(VLOOKUP(C23,'Valeurs Règlement Campagne'!$A$4:$AB$7,15,FALSE)=IF(F23=VLOOKUP(C23,'Valeurs Règlement Campagne'!$A$4:$AB$7,14,FALSE),VLOOKUP(C23,'Valeurs Règlement Campagne'!$A$4:$AB$7,14,FALSE),IF(F23=VLOOKUP(C23,'Valeurs Règlement Campagne'!$A$4:$AB$7,15,FALSE),VLOOKUP(C23,'Valeurs Règlement Campagne'!$A$4:$AB$7,15,FALSE),IF(F23=VLOOKUP(C23,'Valeurs Règlement Campagne'!$A$4:$AB$7,16,FALSE),VLOOKUP(C23,'Valeurs Règlement Campagne'!$A$4:$AB$7,16,FALSE),""))),1,0)+IF(VLOOKUP(C23,'Valeurs Règlement Campagne'!$A$4:$AB$7,16,FALSE)=IF(F23=VLOOKUP(C23,'Valeurs Règlement Campagne'!$A$4:$AB$7,14,FALSE),VLOOKUP(C23,'Valeurs Règlement Campagne'!$A$4:$AB$7,14,FALSE),IF(F23=VLOOKUP(C23,'Valeurs Règlement Campagne'!$A$4:$AB$7,15,FALSE),VLOOKUP(C23,'Valeurs Règlement Campagne'!$A$4:$AB$7,15,FALSE),IF(F23=VLOOKUP(C23,'Valeurs Règlement Campagne'!$A$4:$AB$7,16,FALSE),VLOOKUP(C23,'Valeurs Règlement Campagne'!$A$4:$AB$7,16,FALSE),""))),1,0)),1,0))),0))),0)</f>
        <v>0</v>
      </c>
      <c r="AJ23" s="39">
        <f>IFERROR(IF(OR(C23="",C23=" ",NOT(ISNUMBER(G23))),0,IF(E23="Inconnues",IF(AND(G23&gt;=N23,G23&lt;=O23),0,1),IF(E23="Connues",IF('Valeurs Règlement Campagne'!$L$14="OUI",IF(IF(ABS(G23-VLOOKUP(C23,'Valeurs Règlement Campagne'!$A$4:$AB$7,17,FALSE))&lt;=2,VLOOKUP(C23,'Valeurs Règlement Campagne'!$A$4:$AB$7,17,FALSE),IF(ABS(G23-VLOOKUP(C23,'Valeurs Règlement Campagne'!$A$4:$AB$7,18,FALSE))&lt;=2,VLOOKUP(C23,'Valeurs Règlement Campagne'!$A$4:$AB$7,18,FALSE),IF(ABS(G23-VLOOKUP(C23,'Valeurs Règlement Campagne'!$A$4:$AB$7,19,FALSE))&lt;=2,VLOOKUP(C23,'Valeurs Règlement Campagne'!$A$4:$AB$7,19,FALSE),"")))="",1,IF(COUNTIFS($C$6:C23,C23,$E$6:E23,"Connues",$G$6:G23,"&gt;="&amp;(IF(ABS(G23-VLOOKUP(C23,'Valeurs Règlement Campagne'!$A$4:$AB$7,17,FALSE))&lt;=2,VLOOKUP(C23,'Valeurs Règlement Campagne'!$A$4:$AB$7,17,FALSE),IF(ABS(G23-VLOOKUP(C23,'Valeurs Règlement Campagne'!$A$4:$AB$7,18,FALSE))&lt;=2,VLOOKUP(C23,'Valeurs Règlement Campagne'!$A$4:$AB$7,18,FALSE),IF(ABS(G23-VLOOKUP(C23,'Valeurs Règlement Campagne'!$A$4:$AB$7,19,FALSE))&lt;=2,VLOOKUP(C23,'Valeurs Règlement Campagne'!$A$4:$AB$7,19,FALSE),"")))-2),$G$6:G23,"&lt;="&amp;(IF(ABS(G23-VLOOKUP(C23,'Valeurs Règlement Campagne'!$A$4:$AB$7,17,FALSE))&lt;=2,VLOOKUP(C23,'Valeurs Règlement Campagne'!$A$4:$AB$7,17,FALSE),IF(ABS(G23-VLOOKUP(C23,'Valeurs Règlement Campagne'!$A$4:$AB$7,18,FALSE))&lt;=2,VLOOKUP(C23,'Valeurs Règlement Campagne'!$A$4:$AB$7,18,FALSE),IF(ABS(G23-VLOOKUP(C23,'Valeurs Règlement Campagne'!$A$4:$AB$7,19,FALSE))&lt;=2,VLOOKUP(C23,'Valeurs Règlement Campagne'!$A$4:$AB$7,19,FALSE),"")))+2))&gt;(IF(VLOOKUP(C23,'Valeurs Règlement Campagne'!$A$4:$AB$7,17,FALSE)=IF(ABS(G23-VLOOKUP(C23,'Valeurs Règlement Campagne'!$A$4:$AB$7,17,FALSE))&lt;=2,VLOOKUP(C23,'Valeurs Règlement Campagne'!$A$4:$AB$7,17,FALSE),IF(ABS(G23-VLOOKUP(C23,'Valeurs Règlement Campagne'!$A$4:$AB$7,18,FALSE))&lt;=2,VLOOKUP(C23,'Valeurs Règlement Campagne'!$A$4:$AB$7,18,FALSE),IF(ABS(G23-VLOOKUP(C23,'Valeurs Règlement Campagne'!$A$4:$AB$7,19,FALSE))&lt;=2,VLOOKUP(C23,'Valeurs Règlement Campagne'!$A$4:$AB$7,19,FALSE),""))),1,0)+IF(VLOOKUP(C23,'Valeurs Règlement Campagne'!$A$4:$AB$7,18,FALSE)=IF(ABS(G23-VLOOKUP(C23,'Valeurs Règlement Campagne'!$A$4:$AB$7,17,FALSE))&lt;=2,VLOOKUP(C23,'Valeurs Règlement Campagne'!$A$4:$AB$7,17,FALSE),IF(ABS(G23-VLOOKUP(C23,'Valeurs Règlement Campagne'!$A$4:$AB$7,18,FALSE))&lt;=2,VLOOKUP(C23,'Valeurs Règlement Campagne'!$A$4:$AB$7,18,FALSE),IF(ABS(G23-VLOOKUP(C23,'Valeurs Règlement Campagne'!$A$4:$AB$7,19,FALSE))&lt;=2,VLOOKUP(C23,'Valeurs Règlement Campagne'!$A$4:$AB$7,19,FALSE),""))),1,0)+IF(VLOOKUP(C23,'Valeurs Règlement Campagne'!$A$4:$AB$7,19,FALSE)=IF(ABS(G23-VLOOKUP(C23,'Valeurs Règlement Campagne'!$A$4:$AB$7,17,FALSE))&lt;=2,VLOOKUP(C23,'Valeurs Règlement Campagne'!$A$4:$AB$7,17,FALSE),IF(ABS(G23-VLOOKUP(C23,'Valeurs Règlement Campagne'!$A$4:$AB$7,18,FALSE))&lt;=2,VLOOKUP(C23,'Valeurs Règlement Campagne'!$A$4:$AB$7,18,FALSE),IF(ABS(G23-VLOOKUP(C23,'Valeurs Règlement Campagne'!$A$4:$AB$7,19,FALSE))&lt;=2,VLOOKUP(C23,'Valeurs Règlement Campagne'!$A$4:$AB$7,19,FALSE),""))),1,0)),1,0)),IF(IF(G23=VLOOKUP(C23,'Valeurs Règlement Campagne'!$A$4:$AB$7,17,FALSE),VLOOKUP(C23,'Valeurs Règlement Campagne'!$A$4:$AB$7,17,FALSE),IF(G23=VLOOKUP(C23,'Valeurs Règlement Campagne'!$A$4:$AB$7,18,FALSE),VLOOKUP(C23,'Valeurs Règlement Campagne'!$A$4:$AB$7,18,FALSE),IF(G23=VLOOKUP(C23,'Valeurs Règlement Campagne'!$A$4:$AB$7,19,FALSE),VLOOKUP(C23,'Valeurs Règlement Campagne'!$A$4:$AB$7,19,FALSE),"")))="",1,IF(COUNTIFS($C$6:C23,C23,$E$6:E23,"Connues",$G$6:G23,IF(G23=VLOOKUP(C23,'Valeurs Règlement Campagne'!$A$4:$AB$7,17,FALSE),VLOOKUP(C23,'Valeurs Règlement Campagne'!$A$4:$AB$7,17,FALSE),IF(G23=VLOOKUP(C23,'Valeurs Règlement Campagne'!$A$4:$AB$7,18,FALSE),VLOOKUP(C23,'Valeurs Règlement Campagne'!$A$4:$AB$7,18,FALSE),IF(G23=VLOOKUP(C23,'Valeurs Règlement Campagne'!$A$4:$AB$7,19,FALSE),VLOOKUP(C23,'Valeurs Règlement Campagne'!$A$4:$AB$7,19,FALSE),""))))&gt;(IF(VLOOKUP(C23,'Valeurs Règlement Campagne'!$A$4:$AB$7,17,FALSE)=IF(G23=VLOOKUP(C23,'Valeurs Règlement Campagne'!$A$4:$AB$7,17,FALSE),VLOOKUP(C23,'Valeurs Règlement Campagne'!$A$4:$AB$7,17,FALSE),IF(G23=VLOOKUP(C23,'Valeurs Règlement Campagne'!$A$4:$AB$7,18,FALSE),VLOOKUP(C23,'Valeurs Règlement Campagne'!$A$4:$AB$7,18,FALSE),IF(G23=VLOOKUP(C23,'Valeurs Règlement Campagne'!$A$4:$AB$7,19,FALSE),VLOOKUP(C23,'Valeurs Règlement Campagne'!$A$4:$AB$7,19,FALSE),""))),1,0)+IF(VLOOKUP(C23,'Valeurs Règlement Campagne'!$A$4:$AB$7,18,FALSE)=IF(G23=VLOOKUP(C23,'Valeurs Règlement Campagne'!$A$4:$AB$7,17,FALSE),VLOOKUP(C23,'Valeurs Règlement Campagne'!$A$4:$AB$7,17,FALSE),IF(G23=VLOOKUP(C23,'Valeurs Règlement Campagne'!$A$4:$AB$7,18,FALSE),VLOOKUP(C23,'Valeurs Règlement Campagne'!$A$4:$AB$7,18,FALSE),IF(G23=VLOOKUP(C23,'Valeurs Règlement Campagne'!$A$4:$AB$7,19,FALSE),VLOOKUP(C23,'Valeurs Règlement Campagne'!$A$4:$AB$7,19,FALSE),""))),1,0)+IF(VLOOKUP(C23,'Valeurs Règlement Campagne'!$A$4:$AB$7,19,FALSE)=IF(G23=VLOOKUP(C23,'Valeurs Règlement Campagne'!$A$4:$AB$7,17,FALSE),VLOOKUP(C23,'Valeurs Règlement Campagne'!$A$4:$AB$7,17,FALSE),IF(G23=VLOOKUP(C23,'Valeurs Règlement Campagne'!$A$4:$AB$7,18,FALSE),VLOOKUP(C23,'Valeurs Règlement Campagne'!$A$4:$AB$7,18,FALSE),IF(G23=VLOOKUP(C23,'Valeurs Règlement Campagne'!$A$4:$AB$7,19,FALSE),VLOOKUP(C23,'Valeurs Règlement Campagne'!$A$4:$AB$7,19,FALSE),""))),1,0)),1,0))),0))),0)</f>
        <v>0</v>
      </c>
      <c r="AK23" s="39">
        <f>IFERROR(IF(OR(C23="",C23=" ",NOT(ISNUMBER(H23))),0,IF(E23="Inconnues",IF(AND(H23&gt;=P23,H23&lt;=Q23),0,1),IF(E23="Connues",IF('Valeurs Règlement Campagne'!$L$14="OUI",IF(IF(ABS(H23-VLOOKUP(C23,'Valeurs Règlement Campagne'!$A$4:$AB$7,20,FALSE))&lt;=2,VLOOKUP(C23,'Valeurs Règlement Campagne'!$A$4:$AB$7,20,FALSE),IF(ABS(H23-VLOOKUP(C23,'Valeurs Règlement Campagne'!$A$4:$AB$7,21,FALSE))&lt;=2,VLOOKUP(C23,'Valeurs Règlement Campagne'!$A$4:$AB$7,21,FALSE),IF(ABS(H23-VLOOKUP(C23,'Valeurs Règlement Campagne'!$A$4:$AB$7,22,FALSE))&lt;=2,VLOOKUP(C23,'Valeurs Règlement Campagne'!$A$4:$AB$7,22,FALSE),"")))="",1,IF(COUNTIFS($C$6:C23,C23,$E$6:E23,"Connues",$H$6:H23,"&gt;="&amp;(IF(ABS(H23-VLOOKUP(C23,'Valeurs Règlement Campagne'!$A$4:$AB$7,20,FALSE))&lt;=2,VLOOKUP(C23,'Valeurs Règlement Campagne'!$A$4:$AB$7,20,FALSE),IF(ABS(H23-VLOOKUP(C23,'Valeurs Règlement Campagne'!$A$4:$AB$7,21,FALSE))&lt;=2,VLOOKUP(C23,'Valeurs Règlement Campagne'!$A$4:$AB$7,21,FALSE),IF(ABS(H23-VLOOKUP(C23,'Valeurs Règlement Campagne'!$A$4:$AB$7,22,FALSE))&lt;=2,VLOOKUP(C23,'Valeurs Règlement Campagne'!$A$4:$AB$7,22,FALSE),"")))-2),$H$6:H23,"&lt;="&amp;(IF(ABS(H23-VLOOKUP(C23,'Valeurs Règlement Campagne'!$A$4:$AB$7,20,FALSE))&lt;=2,VLOOKUP(C23,'Valeurs Règlement Campagne'!$A$4:$AB$7,20,FALSE),IF(ABS(H23-VLOOKUP(C23,'Valeurs Règlement Campagne'!$A$4:$AB$7,21,FALSE))&lt;=2,VLOOKUP(C23,'Valeurs Règlement Campagne'!$A$4:$AB$7,21,FALSE),IF(ABS(H23-VLOOKUP(C23,'Valeurs Règlement Campagne'!$A$4:$AB$7,22,FALSE))&lt;=2,VLOOKUP(C23,'Valeurs Règlement Campagne'!$A$4:$AB$7,22,FALSE),"")))+2))&gt;(IF(VLOOKUP(C23,'Valeurs Règlement Campagne'!$A$4:$AB$7,20,FALSE)=IF(ABS(H23-VLOOKUP(C23,'Valeurs Règlement Campagne'!$A$4:$AB$7,20,FALSE))&lt;=2,VLOOKUP(C23,'Valeurs Règlement Campagne'!$A$4:$AB$7,20,FALSE),IF(ABS(H23-VLOOKUP(C23,'Valeurs Règlement Campagne'!$A$4:$AB$7,21,FALSE))&lt;=2,VLOOKUP(C23,'Valeurs Règlement Campagne'!$A$4:$AB$7,21,FALSE),IF(ABS(H23-VLOOKUP(C23,'Valeurs Règlement Campagne'!$A$4:$AB$7,22,FALSE))&lt;=2,VLOOKUP(C23,'Valeurs Règlement Campagne'!$A$4:$AB$7,22,FALSE),""))),1,0)+IF(VLOOKUP(C23,'Valeurs Règlement Campagne'!$A$4:$AB$7,21,FALSE)=IF(ABS(H23-VLOOKUP(C23,'Valeurs Règlement Campagne'!$A$4:$AB$7,20,FALSE))&lt;=2,VLOOKUP(C23,'Valeurs Règlement Campagne'!$A$4:$AB$7,20,FALSE),IF(ABS(H23-VLOOKUP(C23,'Valeurs Règlement Campagne'!$A$4:$AB$7,21,FALSE))&lt;=2,VLOOKUP(C23,'Valeurs Règlement Campagne'!$A$4:$AB$7,21,FALSE),IF(ABS(H23-VLOOKUP(C23,'Valeurs Règlement Campagne'!$A$4:$AB$7,22,FALSE))&lt;=2,VLOOKUP(C23,'Valeurs Règlement Campagne'!$A$4:$AB$7,22,FALSE),""))),1,0)+IF(VLOOKUP(C23,'Valeurs Règlement Campagne'!$A$4:$AB$7,22,FALSE)=IF(ABS(H23-VLOOKUP(C23,'Valeurs Règlement Campagne'!$A$4:$AB$7,20,FALSE))&lt;=2,VLOOKUP(C23,'Valeurs Règlement Campagne'!$A$4:$AB$7,20,FALSE),IF(ABS(H23-VLOOKUP(C23,'Valeurs Règlement Campagne'!$A$4:$AB$7,21,FALSE))&lt;=2,VLOOKUP(C23,'Valeurs Règlement Campagne'!$A$4:$AB$7,21,FALSE),IF(ABS(H23-VLOOKUP(C23,'Valeurs Règlement Campagne'!$A$4:$AB$7,22,FALSE))&lt;=2,VLOOKUP(C23,'Valeurs Règlement Campagne'!$A$4:$AB$7,22,FALSE),""))),1,0)),1,0)),IF(IF(H23=VLOOKUP(C23,'Valeurs Règlement Campagne'!$A$4:$AB$7,20,FALSE),VLOOKUP(C23,'Valeurs Règlement Campagne'!$A$4:$AB$7,20,FALSE),IF(H23=VLOOKUP(C23,'Valeurs Règlement Campagne'!$A$4:$AB$7,21,FALSE),VLOOKUP(C23,'Valeurs Règlement Campagne'!$A$4:$AB$7,21,FALSE),IF(H23=VLOOKUP(C23,'Valeurs Règlement Campagne'!$A$4:$AB$7,22,FALSE),VLOOKUP(C23,'Valeurs Règlement Campagne'!$A$4:$AB$7,22,FALSE),"")))="",1,IF(COUNTIFS($C$6:C23,C23,$E$6:E23,"Connues",$H$6:H23,IF(H23=VLOOKUP(C23,'Valeurs Règlement Campagne'!$A$4:$AB$7,20,FALSE),VLOOKUP(C23,'Valeurs Règlement Campagne'!$A$4:$AB$7,20,FALSE),IF(H23=VLOOKUP(C23,'Valeurs Règlement Campagne'!$A$4:$AB$7,21,FALSE),VLOOKUP(C23,'Valeurs Règlement Campagne'!$A$4:$AB$7,21,FALSE),IF(H23=VLOOKUP(C23,'Valeurs Règlement Campagne'!$A$4:$AB$7,22,FALSE),VLOOKUP(C23,'Valeurs Règlement Campagne'!$A$4:$AB$7,22,FALSE),""))))&gt;(IF(VLOOKUP(C23,'Valeurs Règlement Campagne'!$A$4:$AB$7,20,FALSE)=IF(H23=VLOOKUP(C23,'Valeurs Règlement Campagne'!$A$4:$AB$7,20,FALSE),VLOOKUP(C23,'Valeurs Règlement Campagne'!$A$4:$AB$7,20,FALSE),IF(H23=VLOOKUP(C23,'Valeurs Règlement Campagne'!$A$4:$AB$7,21,FALSE),VLOOKUP(C23,'Valeurs Règlement Campagne'!$A$4:$AB$7,21,FALSE),IF(H23=VLOOKUP(C23,'Valeurs Règlement Campagne'!$A$4:$AB$7,22,FALSE),VLOOKUP(C23,'Valeurs Règlement Campagne'!$A$4:$AB$7,22,FALSE),""))),1,0)+IF(VLOOKUP(C23,'Valeurs Règlement Campagne'!$A$4:$AB$7,21,FALSE)=IF(H23=VLOOKUP(C23,'Valeurs Règlement Campagne'!$A$4:$AB$7,20,FALSE),VLOOKUP(C23,'Valeurs Règlement Campagne'!$A$4:$AB$7,20,FALSE),IF(H23=VLOOKUP(C23,'Valeurs Règlement Campagne'!$A$4:$AB$7,21,FALSE),VLOOKUP(C23,'Valeurs Règlement Campagne'!$A$4:$AB$7,21,FALSE),IF(H23=VLOOKUP(C23,'Valeurs Règlement Campagne'!$A$4:$AB$7,22,FALSE),VLOOKUP(C23,'Valeurs Règlement Campagne'!$A$4:$AB$7,22,FALSE),""))),1,0)+IF(VLOOKUP(C23,'Valeurs Règlement Campagne'!$A$4:$AB$7,22,FALSE)=IF(H23=VLOOKUP(C23,'Valeurs Règlement Campagne'!$A$4:$AB$7,20,FALSE),VLOOKUP(C23,'Valeurs Règlement Campagne'!$A$4:$AB$7,20,FALSE),IF(H23=VLOOKUP(C23,'Valeurs Règlement Campagne'!$A$4:$AB$7,21,FALSE),VLOOKUP(C23,'Valeurs Règlement Campagne'!$A$4:$AB$7,21,FALSE),IF(H23=VLOOKUP(C23,'Valeurs Règlement Campagne'!$A$4:$AB$7,22,FALSE),VLOOKUP(C23,'Valeurs Règlement Campagne'!$A$4:$AB$7,22,FALSE),""))),1,0)),1,0))),0))),0)</f>
        <v>0</v>
      </c>
      <c r="AL23">
        <f>IFERROR(IF(OR(C23="",C23=" ",NOT(ISNUMBER(I23))),0,IF(E23="Inconnues",IF(AND(I23&gt;=P23,I23&lt;=R23),0,1),IF(E23="Connues",IF('Valeurs Règlement Campagne'!$L$14="OUI",IF(IF(ABS(I23-VLOOKUP(C23,'Valeurs Règlement Campagne'!$A$4:$AB$7,23,FALSE))&lt;=2,VLOOKUP(C23,'Valeurs Règlement Campagne'!$A$4:$AB$7,23,FALSE),IF(ABS(I23-VLOOKUP(C23,'Valeurs Règlement Campagne'!$A$4:$AB$7,24,FALSE))&lt;=2,VLOOKUP(C23,'Valeurs Règlement Campagne'!$A$4:$AB$7,24,FALSE),IF(ABS(I23-VLOOKUP(C23,'Valeurs Règlement Campagne'!$A$4:$AB$7,25,FALSE))&lt;=2,VLOOKUP(C23,'Valeurs Règlement Campagne'!$A$4:$AB$7,25,FALSE),"")))="",1,IF(COUNTIFS($C$6:C23,C23,$E$6:E23,"Connues",$I$6:I23,"&gt;="&amp;(IF(ABS(I23-VLOOKUP(C23,'Valeurs Règlement Campagne'!$A$4:$AB$7,23,FALSE))&lt;=2,VLOOKUP(C23,'Valeurs Règlement Campagne'!$A$4:$AB$7,23,FALSE),IF(ABS(I23-VLOOKUP(C23,'Valeurs Règlement Campagne'!$A$4:$AB$7,24,FALSE))&lt;=2,VLOOKUP(C23,'Valeurs Règlement Campagne'!$A$4:$AB$7,24,FALSE),IF(ABS(I23-VLOOKUP(C23,'Valeurs Règlement Campagne'!$A$4:$AB$7,25,FALSE))&lt;=2,VLOOKUP(C23,'Valeurs Règlement Campagne'!$A$4:$AB$7,25,FALSE),"")))-2),$I$6:I23,"&lt;="&amp;(IF(ABS(I23-VLOOKUP(C23,'Valeurs Règlement Campagne'!$A$4:$AB$7,23,FALSE))&lt;=2,VLOOKUP(C23,'Valeurs Règlement Campagne'!$A$4:$AB$7,23,FALSE),IF(ABS(I23-VLOOKUP(C23,'Valeurs Règlement Campagne'!$A$4:$AB$7,24,FALSE))&lt;=2,VLOOKUP(C23,'Valeurs Règlement Campagne'!$A$4:$AB$7,24,FALSE),IF(ABS(I23-VLOOKUP(C23,'Valeurs Règlement Campagne'!$A$4:$AB$7,25,FALSE))&lt;=2,VLOOKUP(C23,'Valeurs Règlement Campagne'!$A$4:$AB$7,25,FALSE),"")))+2))&gt;(IF(VLOOKUP(C23,'Valeurs Règlement Campagne'!$A$4:$AB$7,23,FALSE)=IF(ABS(I23-VLOOKUP(C23,'Valeurs Règlement Campagne'!$A$4:$AB$7,23,FALSE))&lt;=2,VLOOKUP(C23,'Valeurs Règlement Campagne'!$A$4:$AB$7,23,FALSE),IF(ABS(I23-VLOOKUP(C23,'Valeurs Règlement Campagne'!$A$4:$AB$7,24,FALSE))&lt;=2,VLOOKUP(C23,'Valeurs Règlement Campagne'!$A$4:$AB$7,24,FALSE),IF(ABS(I23-VLOOKUP(C23,'Valeurs Règlement Campagne'!$A$4:$AB$7,25,FALSE))&lt;=2,VLOOKUP(C23,'Valeurs Règlement Campagne'!$A$4:$AB$7,25,FALSE),""))),1,0)+IF(VLOOKUP(C23,'Valeurs Règlement Campagne'!$A$4:$AB$7,24,FALSE)=IF(ABS(I23-VLOOKUP(C23,'Valeurs Règlement Campagne'!$A$4:$AB$7,23,FALSE))&lt;=2,VLOOKUP(C23,'Valeurs Règlement Campagne'!$A$4:$AB$7,23,FALSE),IF(ABS(I23-VLOOKUP(C23,'Valeurs Règlement Campagne'!$A$4:$AB$7,24,FALSE))&lt;=2,VLOOKUP(C23,'Valeurs Règlement Campagne'!$A$4:$AB$7,24,FALSE),IF(ABS(I23-VLOOKUP(C23,'Valeurs Règlement Campagne'!$A$4:$AB$7,25,FALSE))&lt;=2,VLOOKUP(C23,'Valeurs Règlement Campagne'!$A$4:$AB$7,25,FALSE),""))),1,0)+IF(VLOOKUP(C23,'Valeurs Règlement Campagne'!$A$4:$AB$7,25,FALSE)=IF(ABS(I23-VLOOKUP(C23,'Valeurs Règlement Campagne'!$A$4:$AB$7,23,FALSE))&lt;=2,VLOOKUP(C23,'Valeurs Règlement Campagne'!$A$4:$AB$7,23,FALSE),IF(ABS(I23-VLOOKUP(C23,'Valeurs Règlement Campagne'!$A$4:$AB$7,24,FALSE))&lt;=2,VLOOKUP(C23,'Valeurs Règlement Campagne'!$A$4:$AB$7,24,FALSE),IF(ABS(I23-VLOOKUP(C23,'Valeurs Règlement Campagne'!$A$4:$AB$7,25,FALSE))&lt;=2,VLOOKUP(C23,'Valeurs Règlement Campagne'!$A$4:$AB$7,25,FALSE),""))),1,0)),1,0)),IF(IF(I23=VLOOKUP(C23,'Valeurs Règlement Campagne'!$A$4:$AB$7,23,FALSE),VLOOKUP(C23,'Valeurs Règlement Campagne'!$A$4:$AB$7,23,FALSE),IF(I23=VLOOKUP(C23,'Valeurs Règlement Campagne'!$A$4:$AB$7,24,FALSE),VLOOKUP(C23,'Valeurs Règlement Campagne'!$A$4:$AB$7,24,FALSE),IF(I23=VLOOKUP(C23,'Valeurs Règlement Campagne'!$A$4:$AB$7,25,FALSE),VLOOKUP(C23,'Valeurs Règlement Campagne'!$A$4:$AB$7,25,FALSE),"")))="",1,IF(COUNTIFS($C$6:C23,C23,$E$6:E23,"Connues",$I$6:I23,IF(I23=VLOOKUP(C23,'Valeurs Règlement Campagne'!$A$4:$AB$7,23,FALSE),VLOOKUP(C23,'Valeurs Règlement Campagne'!$A$4:$AB$7,23,FALSE),IF(I23=VLOOKUP(C23,'Valeurs Règlement Campagne'!$A$4:$AB$7,24,FALSE),VLOOKUP(C23,'Valeurs Règlement Campagne'!$A$4:$AB$7,24,FALSE),IF(I23=VLOOKUP(C23,'Valeurs Règlement Campagne'!$A$4:$AB$7,25,FALSE),VLOOKUP(C23,'Valeurs Règlement Campagne'!$A$4:$AB$7,25,FALSE),""))))&gt;(IF(VLOOKUP(C23,'Valeurs Règlement Campagne'!$A$4:$AB$7,23,FALSE)=IF(I23=VLOOKUP(C23,'Valeurs Règlement Campagne'!$A$4:$AB$7,23,FALSE),VLOOKUP(C23,'Valeurs Règlement Campagne'!$A$4:$AB$7,23,FALSE),IF(I23=VLOOKUP(C23,'Valeurs Règlement Campagne'!$A$4:$AB$7,24,FALSE),VLOOKUP(C23,'Valeurs Règlement Campagne'!$A$4:$AB$7,24,FALSE),IF(I23=VLOOKUP(C23,'Valeurs Règlement Campagne'!$A$4:$AB$7,25,FALSE),VLOOKUP(C23,'Valeurs Règlement Campagne'!$A$4:$AB$7,25,FALSE),""))),1,0)+IF(VLOOKUP(C23,'Valeurs Règlement Campagne'!$A$4:$AB$7,24,FALSE)=IF(I23=VLOOKUP(C23,'Valeurs Règlement Campagne'!$A$4:$AB$7,23,FALSE),VLOOKUP(C23,'Valeurs Règlement Campagne'!$A$4:$AB$7,23,FALSE),IF(I23=VLOOKUP(C23,'Valeurs Règlement Campagne'!$A$4:$AB$7,24,FALSE),VLOOKUP(C23,'Valeurs Règlement Campagne'!$A$4:$AB$7,24,FALSE),IF(I23=VLOOKUP(C23,'Valeurs Règlement Campagne'!$A$4:$AB$7,25,FALSE),VLOOKUP(C23,'Valeurs Règlement Campagne'!$A$4:$AB$7,25,FALSE),""))),1,0)+IF(VLOOKUP(C23,'Valeurs Règlement Campagne'!$A$4:$AB$7,25,FALSE)=IF(I23=VLOOKUP(C23,'Valeurs Règlement Campagne'!$A$4:$AB$7,23,FALSE),VLOOKUP(C23,'Valeurs Règlement Campagne'!$A$4:$AB$7,23,FALSE),IF(I23=VLOOKUP(C23,'Valeurs Règlement Campagne'!$A$4:$AB$7,24,FALSE),VLOOKUP(C23,'Valeurs Règlement Campagne'!$A$4:$AB$7,24,FALSE),IF(I23=VLOOKUP(C23,'Valeurs Règlement Campagne'!$A$4:$AB$7,25,FALSE),VLOOKUP(C23,'Valeurs Règlement Campagne'!$A$4:$AB$7,25,FALSE),""))),1,0)),1,0))),0))),0)</f>
        <v>0</v>
      </c>
      <c r="AM23">
        <f>IFERROR(IF(OR(C23="",C23=" ",NOT(ISNUMBER(J23))),0,IF(E23="Inconnues",IF(AND(J23&gt;=S23,J23&lt;=T23),0,1),IF(E23="Connues",IF('Valeurs Règlement Campagne'!$L$14="OUI",IF(IF(ABS(J23-VLOOKUP(C23,'Valeurs Règlement Campagne'!$A$4:$AB$7,26,FALSE))&lt;=2,VLOOKUP(C23,'Valeurs Règlement Campagne'!$A$4:$AB$7,26,FALSE),IF(ABS(J23-VLOOKUP(C23,'Valeurs Règlement Campagne'!$A$4:$AB$7,27,FALSE))&lt;=2,VLOOKUP(C23,'Valeurs Règlement Campagne'!$A$4:$AB$7,27,FALSE),IF(ABS(J23-VLOOKUP(C23,'Valeurs Règlement Campagne'!$A$4:$AB$7,28,FALSE))&lt;=2,VLOOKUP(C23,'Valeurs Règlement Campagne'!$A$4:$AB$7,28,FALSE),"")))="",1,IF(COUNTIFS($C$6:C23,C23,$E$6:E23,"Connues",$J$6:J23,"&gt;="&amp;(IF(ABS(J23-VLOOKUP(C23,'Valeurs Règlement Campagne'!$A$4:$AB$7,26,FALSE))&lt;=2,VLOOKUP(C23,'Valeurs Règlement Campagne'!$A$4:$AB$7,26,FALSE),IF(ABS(J23-VLOOKUP(C23,'Valeurs Règlement Campagne'!$A$4:$AB$7,27,FALSE))&lt;=2,VLOOKUP(C23,'Valeurs Règlement Campagne'!$A$4:$AB$7,27,FALSE),IF(ABS(J23-VLOOKUP(C23,'Valeurs Règlement Campagne'!$A$4:$AB$7,28,FALSE))&lt;=2,VLOOKUP(C23,'Valeurs Règlement Campagne'!$A$4:$AB$7,28,FALSE),"")))-2),$J$6:J23,"&lt;="&amp;(IF(ABS(J23-VLOOKUP(C23,'Valeurs Règlement Campagne'!$A$4:$AB$7,26,FALSE))&lt;=2,VLOOKUP(C23,'Valeurs Règlement Campagne'!$A$4:$AB$7,26,FALSE),IF(ABS(J23-VLOOKUP(C23,'Valeurs Règlement Campagne'!$A$4:$AB$7,27,FALSE))&lt;=2,VLOOKUP(C23,'Valeurs Règlement Campagne'!$A$4:$AB$7,27,FALSE),IF(ABS(J23-VLOOKUP(C23,'Valeurs Règlement Campagne'!$A$4:$AB$7,28,FALSE))&lt;=2,VLOOKUP(C23,'Valeurs Règlement Campagne'!$A$4:$AB$7,28,FALSE),"")))+2))&gt;(IF(VLOOKUP(C23,'Valeurs Règlement Campagne'!$A$4:$AB$7,26,FALSE)=IF(ABS(J23-VLOOKUP(C23,'Valeurs Règlement Campagne'!$A$4:$AB$7,26,FALSE))&lt;=2,VLOOKUP(C23,'Valeurs Règlement Campagne'!$A$4:$AB$7,26,FALSE),IF(ABS(J23-VLOOKUP(C23,'Valeurs Règlement Campagne'!$A$4:$AB$7,27,FALSE))&lt;=2,VLOOKUP(C23,'Valeurs Règlement Campagne'!$A$4:$AB$7,27,FALSE),IF(ABS(J23-VLOOKUP(C23,'Valeurs Règlement Campagne'!$A$4:$AB$7,28,FALSE))&lt;=2,VLOOKUP(C23,'Valeurs Règlement Campagne'!$A$4:$AB$7,28,FALSE),""))),1,0)+IF(VLOOKUP(C23,'Valeurs Règlement Campagne'!$A$4:$AB$7,27,FALSE)=IF(ABS(J23-VLOOKUP(C23,'Valeurs Règlement Campagne'!$A$4:$AB$7,26,FALSE))&lt;=2,VLOOKUP(C23,'Valeurs Règlement Campagne'!$A$4:$AB$7,26,FALSE),IF(ABS(J23-VLOOKUP(C23,'Valeurs Règlement Campagne'!$A$4:$AB$7,27,FALSE))&lt;=2,VLOOKUP(C23,'Valeurs Règlement Campagne'!$A$4:$AB$7,27,FALSE),IF(ABS(J23-VLOOKUP(C23,'Valeurs Règlement Campagne'!$A$4:$AB$7,28,FALSE))&lt;=2,VLOOKUP(C23,'Valeurs Règlement Campagne'!$A$4:$AB$7,28,FALSE),""))),1,0)+IF(VLOOKUP(C23,'Valeurs Règlement Campagne'!$A$4:$AB$7,28,FALSE)=IF(ABS(J23-VLOOKUP(C23,'Valeurs Règlement Campagne'!$A$4:$AB$7,26,FALSE))&lt;=2,VLOOKUP(C23,'Valeurs Règlement Campagne'!$A$4:$AB$7,26,FALSE),IF(ABS(J23-VLOOKUP(C23,'Valeurs Règlement Campagne'!$A$4:$AB$7,27,FALSE))&lt;=2,VLOOKUP(C23,'Valeurs Règlement Campagne'!$A$4:$AB$7,27,FALSE),IF(ABS(J23-VLOOKUP(C23,'Valeurs Règlement Campagne'!$A$4:$AB$7,28,FALSE))&lt;=2,VLOOKUP(C23,'Valeurs Règlement Campagne'!$A$4:$AB$7,28,FALSE),""))),1,0)),1,0)),IF(IF(J23=VLOOKUP(C23,'Valeurs Règlement Campagne'!$A$4:$AB$7,26,FALSE),VLOOKUP(C23,'Valeurs Règlement Campagne'!$A$4:$AB$7,26,FALSE),IF(J23=VLOOKUP(C23,'Valeurs Règlement Campagne'!$A$4:$AB$7,27,FALSE),VLOOKUP(C23,'Valeurs Règlement Campagne'!$A$4:$AB$7,27,FALSE),IF(J23=VLOOKUP(C23,'Valeurs Règlement Campagne'!$A$4:$AB$7,28,FALSE),VLOOKUP(C23,'Valeurs Règlement Campagne'!$A$4:$AB$7,28,FALSE),"")))="",1,IF(COUNTIFS($C$6:C23,C23,$E$6:E23,"Connues",$J$6:J23,IF(J23=VLOOKUP(C23,'Valeurs Règlement Campagne'!$A$4:$AB$7,26,FALSE),VLOOKUP(C23,'Valeurs Règlement Campagne'!$A$4:$AB$7,26,FALSE),IF(J23=VLOOKUP(C23,'Valeurs Règlement Campagne'!$A$4:$AB$7,27,FALSE),VLOOKUP(C23,'Valeurs Règlement Campagne'!$A$4:$AB$7,27,FALSE),IF(J23=VLOOKUP(C23,'Valeurs Règlement Campagne'!$A$4:$AB$7,28,FALSE),VLOOKUP(C23,'Valeurs Règlement Campagne'!$A$4:$AB$7,28,FALSE),""))))&gt;(IF(VLOOKUP(C23,'Valeurs Règlement Campagne'!$A$4:$AB$7,26,FALSE)=IF(J23=VLOOKUP(C23,'Valeurs Règlement Campagne'!$A$4:$AB$7,26,FALSE),VLOOKUP(C23,'Valeurs Règlement Campagne'!$A$4:$AB$7,26,FALSE),IF(J23=VLOOKUP(C23,'Valeurs Règlement Campagne'!$A$4:$AB$7,27,FALSE),VLOOKUP(C23,'Valeurs Règlement Campagne'!$A$4:$AB$7,27,FALSE),IF(J23=VLOOKUP(C23,'Valeurs Règlement Campagne'!$A$4:$AB$7,28,FALSE),VLOOKUP(C23,'Valeurs Règlement Campagne'!$A$4:$AB$7,28,FALSE),""))),1,0)+IF(VLOOKUP(C23,'Valeurs Règlement Campagne'!$A$4:$AB$7,27,FALSE)=IF(J23=VLOOKUP(C23,'Valeurs Règlement Campagne'!$A$4:$AB$7,26,FALSE),VLOOKUP(C23,'Valeurs Règlement Campagne'!$A$4:$AB$7,26,FALSE),IF(J23=VLOOKUP(C23,'Valeurs Règlement Campagne'!$A$4:$AB$7,27,FALSE),VLOOKUP(C23,'Valeurs Règlement Campagne'!$A$4:$AB$7,27,FALSE),IF(J23=VLOOKUP(C23,'Valeurs Règlement Campagne'!$A$4:$AB$7,28,FALSE),VLOOKUP(C23,'Valeurs Règlement Campagne'!$A$4:$AB$7,28,FALSE),""))),1,0)+IF(VLOOKUP(C23,'Valeurs Règlement Campagne'!$A$4:$AB$7,28,FALSE)=IF(J23=VLOOKUP(C23,'Valeurs Règlement Campagne'!$A$4:$AB$7,26,FALSE),VLOOKUP(C23,'Valeurs Règlement Campagne'!$A$4:$AB$7,26,FALSE),IF(J23=VLOOKUP(C23,'Valeurs Règlement Campagne'!$A$4:$AB$7,27,FALSE),VLOOKUP(C23,'Valeurs Règlement Campagne'!$A$4:$AB$7,27,FALSE),IF(J23=VLOOKUP(C23,'Valeurs Règlement Campagne'!$A$4:$AB$7,28,FALSE),VLOOKUP(C23,'Valeurs Règlement Campagne'!$A$4:$AB$7,28,FALSE),""))),1,0)),1,0))),0))),0)</f>
        <v>0</v>
      </c>
    </row>
    <row r="24" spans="1:218" ht="20.75" customHeight="1">
      <c r="A24" s="127">
        <v>19</v>
      </c>
      <c r="B24" s="178"/>
      <c r="C24" s="251"/>
      <c r="D24" s="252"/>
      <c r="E24" s="179"/>
      <c r="F24" s="180"/>
      <c r="G24" s="181"/>
      <c r="H24" s="182"/>
      <c r="I24" s="183"/>
      <c r="J24" s="184"/>
      <c r="L24" s="41" t="str">
        <f>IF($E24=0," ",IF($E24=$D$31,VLOOKUP($C24,'Valeurs Règlement Campagne'!$A$4:$AB$7,14,FALSE),VLOOKUP($C24,'Valeurs Règlement Campagne'!$A$4:$M$7,4,FALSE)))</f>
        <v xml:space="preserve"> </v>
      </c>
      <c r="M24" s="42" t="str">
        <f>IF($E24=0," ",IF($E24=$D$31,VLOOKUP($C24,'Valeurs Règlement Campagne'!$A$4:$AB$7,16,FALSE),VLOOKUP($C24,'Valeurs Règlement Campagne'!$A$4:$AB$7,5,FALSE)))</f>
        <v xml:space="preserve"> </v>
      </c>
      <c r="N24" s="41" t="str">
        <f>IF($E24=0," ",IF($E24=$D$31,VLOOKUP($C24,'Valeurs Règlement Campagne'!$A$4:$AB$7,17,FALSE),VLOOKUP($C24,'Valeurs Règlement Campagne'!$A$4:$AB$7,6,FALSE)))</f>
        <v xml:space="preserve"> </v>
      </c>
      <c r="O24" s="43" t="str">
        <f>IF($E24=0," ",IF($E24=$D$31,VLOOKUP($C24,'Valeurs Règlement Campagne'!$A$4:$AB$7,19,FALSE),VLOOKUP($C24,'Valeurs Règlement Campagne'!$A$4:$AB$7,7,FALSE)))</f>
        <v xml:space="preserve"> </v>
      </c>
      <c r="P24" s="44" t="str">
        <f>IF($E24=0," ",IF($E24=$D$31,VLOOKUP($C24,'Valeurs Règlement Campagne'!$A$4:$AB$7,20,FALSE),VLOOKUP($C24,'Valeurs Règlement Campagne'!$A$4:$AB$7,8,FALSE)))</f>
        <v xml:space="preserve"> </v>
      </c>
      <c r="Q24" s="43" t="str">
        <f>IF($E24=0," ",IF($E24=$D$31,VLOOKUP($C24,'Valeurs Règlement Campagne'!$A$4:$AB$7,22,FALSE),VLOOKUP($C24,'Valeurs Règlement Campagne'!$A$4:$AB$7,9,FALSE)))</f>
        <v xml:space="preserve"> </v>
      </c>
      <c r="R24" s="47" t="str">
        <f>IF($E24=0," ",IF($E24=$D$31,VLOOKUP($C24,'Valeurs Règlement Campagne'!$A$4:$AB$7,25,FALSE),VLOOKUP($C24,'Valeurs Règlement Campagne'!$A$4:$AB$7,11,FALSE)))</f>
        <v xml:space="preserve"> </v>
      </c>
      <c r="S24" s="41" t="str">
        <f>IF($E24=0," ",IF($E24=$D$31,VLOOKUP($C24,'Valeurs Règlement Campagne'!$A$4:$AB$7,26,FALSE),VLOOKUP($C24,'Valeurs Règlement Campagne'!$A$4:$AB$7,12,FALSE)))</f>
        <v xml:space="preserve"> </v>
      </c>
      <c r="T24" s="42" t="str">
        <f>IF($E24=0," ",IF($E24=$D$31,VLOOKUP($C24,'Valeurs Règlement Campagne'!$A$4:$AB$7,28,FALSE),VLOOKUP($C24,'Valeurs Règlement Campagne'!$A$4:$AB$7,13,FALSE)))</f>
        <v xml:space="preserve"> </v>
      </c>
      <c r="U24" s="48" t="str" cm="1">
        <f t="array" ref="U24">IFERROR(IF(OR(C24="",C24=" ")," ",IF(NOT(ISNUMBER(F24))," ",IF(E24="Inconnues",AND(F24&gt;=L24,F24&lt;=M24),IF(E24="Connues",IF('Valeurs Règlement Campagne'!$L$14="OUI",IF(IF(ABS(F24-VLOOKUP(C24,'Valeurs Règlement Campagne'!$A$4:$AB$7,14,FALSE))&lt;=2,VLOOKUP(C24,'Valeurs Règlement Campagne'!$A$4:$AB$7,14,FALSE),IF(ABS(F24-VLOOKUP(C24,'Valeurs Règlement Campagne'!$A$4:$AB$7,15,FALSE))&lt;=2,VLOOKUP(C24,'Valeurs Règlement Campagne'!$A$4:$AB$7,15,FALSE),IF(ABS(F24-VLOOKUP(C24,'Valeurs Règlement Campagne'!$A$4:$AB$7,16,FALSE))&lt;=2,VLOOKUP(C24,'Valeurs Règlement Campagne'!$A$4:$AB$7,16,FALSE),"")))="",FALSE,IF(COUNTIFS($C$6:C24,C24,$E$6:E24,"Connues",$F$6:F24,"&gt;="&amp;(IF(ABS(F24-VLOOKUP(C24,'Valeurs Règlement Campagne'!$A$4:$AB$7,14,FALSE))&lt;=2,VLOOKUP(C24,'Valeurs Règlement Campagne'!$A$4:$AB$7,14,FALSE),IF(ABS(F24-VLOOKUP(C24,'Valeurs Règlement Campagne'!$A$4:$AB$7,15,FALSE))&lt;=2,VLOOKUP(C24,'Valeurs Règlement Campagne'!$A$4:$AB$7,15,FALSE),IF(ABS(F24-VLOOKUP(C24,'Valeurs Règlement Campagne'!$A$4:$AB$7,16,FALSE))&lt;=2,VLOOKUP(C24,'Valeurs Règlement Campagne'!$A$4:$AB$7,16,FALSE),"")))-2),$F$6:F24,"&lt;="&amp;(IF(ABS(F24-VLOOKUP(C24,'Valeurs Règlement Campagne'!$A$4:$AB$7,14,FALSE))&lt;=2,VLOOKUP(C24,'Valeurs Règlement Campagne'!$A$4:$AB$7,14,FALSE),IF(ABS(F24-VLOOKUP(C24,'Valeurs Règlement Campagne'!$A$4:$AB$7,15,FALSE))&lt;=2,VLOOKUP(C24,'Valeurs Règlement Campagne'!$A$4:$AB$7,15,FALSE),IF(ABS(F24-VLOOKUP(C24,'Valeurs Règlement Campagne'!$A$4:$AB$7,16,FALSE))&lt;=2,VLOOKUP(C24,'Valeurs Règlement Campagne'!$A$4:$AB$7,16,FALSE),"")))+2))&gt;(IF(VLOOKUP(C24,'Valeurs Règlement Campagne'!$A$4:$AB$7,14,FALSE)=IF(ABS(F24-VLOOKUP(C24,'Valeurs Règlement Campagne'!$A$4:$AB$7,14,FALSE))&lt;=2,VLOOKUP(C24,'Valeurs Règlement Campagne'!$A$4:$AB$7,14,FALSE),IF(ABS(F24-VLOOKUP(C24,'Valeurs Règlement Campagne'!$A$4:$AB$7,15,FALSE))&lt;=2,VLOOKUP(C24,'Valeurs Règlement Campagne'!$A$4:$AB$7,15,FALSE),IF(ABS(F24-VLOOKUP(C24,'Valeurs Règlement Campagne'!$A$4:$AB$7,16,FALSE))&lt;=2,VLOOKUP(C24,'Valeurs Règlement Campagne'!$A$4:$AB$7,16,FALSE),""))),1,0)+IF(VLOOKUP(C24,'Valeurs Règlement Campagne'!$A$4:$AB$7,15,FALSE)=IF(ABS(F24-VLOOKUP(C24,'Valeurs Règlement Campagne'!$A$4:$AB$7,14,FALSE))&lt;=2,VLOOKUP(C24,'Valeurs Règlement Campagne'!$A$4:$AB$7,14,FALSE),IF(ABS(F24-VLOOKUP(C24,'Valeurs Règlement Campagne'!$A$4:$AB$7,15,FALSE))&lt;=2,VLOOKUP(C24,'Valeurs Règlement Campagne'!$A$4:$AB$7,15,FALSE),IF(ABS(F24-VLOOKUP(C24,'Valeurs Règlement Campagne'!$A$4:$AB$7,16,FALSE))&lt;=2,VLOOKUP(C24,'Valeurs Règlement Campagne'!$A$4:$AB$7,16,FALSE),""))),1,0)+IF(VLOOKUP(C24,'Valeurs Règlement Campagne'!$A$4:$AB$7,16,FALSE)=IF(ABS(F24-VLOOKUP(C24,'Valeurs Règlement Campagne'!$A$4:$AB$7,14,FALSE))&lt;=2,VLOOKUP(C24,'Valeurs Règlement Campagne'!$A$4:$AB$7,14,FALSE),IF(ABS(F24-VLOOKUP(C24,'Valeurs Règlement Campagne'!$A$4:$AB$7,15,FALSE))&lt;=2,VLOOKUP(C24,'Valeurs Règlement Campagne'!$A$4:$AB$7,15,FALSE),IF(ABS(F24-VLOOKUP(C24,'Valeurs Règlement Campagne'!$A$4:$AB$7,16,FALSE))&lt;=2,VLOOKUP(C24,'Valeurs Règlement Campagne'!$A$4:$AB$7,16,FALSE),""))),1,0)),"Doublon",TRUE)),IF(IF(F24=VLOOKUP(C24,'Valeurs Règlement Campagne'!$A$4:$AB$7,14,FALSE),VLOOKUP(C24,'Valeurs Règlement Campagne'!$A$4:$AB$7,14,FALSE),IF(F24=VLOOKUP(C24,'Valeurs Règlement Campagne'!$A$4:$AB$7,15,FALSE),VLOOKUP(C24,'Valeurs Règlement Campagne'!$A$4:$AB$7,15,FALSE),IF(F24=VLOOKUP(C24,'Valeurs Règlement Campagne'!$A$4:$AB$7,16,FALSE),VLOOKUP(C24,'Valeurs Règlement Campagne'!$A$4:$AB$7,16,FALSE),"")))="",FALSE,IF(COUNTIFS($C$6:C24,C24,$E$6:E24,"Connues",$F$6:F24,IF(F24=VLOOKUP(C24,'Valeurs Règlement Campagne'!$A$4:$AB$7,14,FALSE),VLOOKUP(C24,'Valeurs Règlement Campagne'!$A$4:$AB$7,14,FALSE),IF(F24=VLOOKUP(C24,'Valeurs Règlement Campagne'!$A$4:$AB$7,15,FALSE),VLOOKUP(C24,'Valeurs Règlement Campagne'!$A$4:$AB$7,15,FALSE),IF(F24=VLOOKUP(C24,'Valeurs Règlement Campagne'!$A$4:$AB$7,16,FALSE),VLOOKUP(C24,'Valeurs Règlement Campagne'!$A$4:$AB$7,16,FALSE),""))))&gt;(IF(VLOOKUP(C24,'Valeurs Règlement Campagne'!$A$4:$AB$7,14,FALSE)=IF(F24=VLOOKUP(C24,'Valeurs Règlement Campagne'!$A$4:$AB$7,14,FALSE),VLOOKUP(C24,'Valeurs Règlement Campagne'!$A$4:$AB$7,14,FALSE),IF(F24=VLOOKUP(C24,'Valeurs Règlement Campagne'!$A$4:$AB$7,15,FALSE),VLOOKUP(C24,'Valeurs Règlement Campagne'!$A$4:$AB$7,15,FALSE),IF(F24=VLOOKUP(C24,'Valeurs Règlement Campagne'!$A$4:$AB$7,16,FALSE),VLOOKUP(C24,'Valeurs Règlement Campagne'!$A$4:$AB$7,16,FALSE),""))),1,0)+IF(VLOOKUP(C24,'Valeurs Règlement Campagne'!$A$4:$AB$7,15,FALSE)=IF(F24=VLOOKUP(C24,'Valeurs Règlement Campagne'!$A$4:$AB$7,14,FALSE),VLOOKUP(C24,'Valeurs Règlement Campagne'!$A$4:$AB$7,14,FALSE),IF(F24=VLOOKUP(C24,'Valeurs Règlement Campagne'!$A$4:$AB$7,15,FALSE),VLOOKUP(C24,'Valeurs Règlement Campagne'!$A$4:$AB$7,15,FALSE),IF(F24=VLOOKUP(C24,'Valeurs Règlement Campagne'!$A$4:$AB$7,16,FALSE),VLOOKUP(C24,'Valeurs Règlement Campagne'!$A$4:$AB$7,16,FALSE),""))),1,0)+IF(VLOOKUP(C24,'Valeurs Règlement Campagne'!$A$4:$AB$7,16,FALSE)=IF(F24=VLOOKUP(C24,'Valeurs Règlement Campagne'!$A$4:$AB$7,14,FALSE),VLOOKUP(C24,'Valeurs Règlement Campagne'!$A$4:$AB$7,14,FALSE),IF(F24=VLOOKUP(C24,'Valeurs Règlement Campagne'!$A$4:$AB$7,15,FALSE),VLOOKUP(C24,'Valeurs Règlement Campagne'!$A$4:$AB$7,15,FALSE),IF(F24=VLOOKUP(C24,'Valeurs Règlement Campagne'!$A$4:$AB$7,16,FALSE),VLOOKUP(C24,'Valeurs Règlement Campagne'!$A$4:$AB$7,16,FALSE),""))),1,0)),"Doublon",TRUE)))," "))))," ")</f>
        <v xml:space="preserve"> </v>
      </c>
      <c r="V24" s="49" t="str" cm="1">
        <f t="array" ref="V24">IFERROR(IF(OR(C24="",C24=" ")," ",IF(NOT(ISNUMBER(G24))," ",IF(E24="Inconnues",AND(G24&gt;=N24,G24&lt;=O24),IF(E24="Connues",IF('Valeurs Règlement Campagne'!$L$14="OUI",IF(IF(ABS(G24-VLOOKUP(C24,'Valeurs Règlement Campagne'!$A$4:$AB$7,17,FALSE))&lt;=2,VLOOKUP(C24,'Valeurs Règlement Campagne'!$A$4:$AB$7,17,FALSE),IF(ABS(G24-VLOOKUP(C24,'Valeurs Règlement Campagne'!$A$4:$AB$7,18,FALSE))&lt;=2,VLOOKUP(C24,'Valeurs Règlement Campagne'!$A$4:$AB$7,18,FALSE),IF(ABS(G24-VLOOKUP(C24,'Valeurs Règlement Campagne'!$A$4:$AB$7,19,FALSE))&lt;=2,VLOOKUP(C24,'Valeurs Règlement Campagne'!$A$4:$AB$7,19,FALSE),"")))="",FALSE,IF(COUNTIFS($C$6:C24,C24,$E$6:E24,"Connues",$G$6:G24,"&gt;="&amp;(IF(ABS(G24-VLOOKUP(C24,'Valeurs Règlement Campagne'!$A$4:$AB$7,17,FALSE))&lt;=2,VLOOKUP(C24,'Valeurs Règlement Campagne'!$A$4:$AB$7,17,FALSE),IF(ABS(G24-VLOOKUP(C24,'Valeurs Règlement Campagne'!$A$4:$AB$7,18,FALSE))&lt;=2,VLOOKUP(C24,'Valeurs Règlement Campagne'!$A$4:$AB$7,18,FALSE),IF(ABS(G24-VLOOKUP(C24,'Valeurs Règlement Campagne'!$A$4:$AB$7,19,FALSE))&lt;=2,VLOOKUP(C24,'Valeurs Règlement Campagne'!$A$4:$AB$7,19,FALSE),"")))-2),$G$6:G24,"&lt;="&amp;(IF(ABS(G24-VLOOKUP(C24,'Valeurs Règlement Campagne'!$A$4:$AB$7,17,FALSE))&lt;=2,VLOOKUP(C24,'Valeurs Règlement Campagne'!$A$4:$AB$7,17,FALSE),IF(ABS(G24-VLOOKUP(C24,'Valeurs Règlement Campagne'!$A$4:$AB$7,18,FALSE))&lt;=2,VLOOKUP(C24,'Valeurs Règlement Campagne'!$A$4:$AB$7,18,FALSE),IF(ABS(G24-VLOOKUP(C24,'Valeurs Règlement Campagne'!$A$4:$AB$7,19,FALSE))&lt;=2,VLOOKUP(C24,'Valeurs Règlement Campagne'!$A$4:$AB$7,19,FALSE),"")))+2))&gt;(IF(VLOOKUP(C24,'Valeurs Règlement Campagne'!$A$4:$AB$7,17,FALSE)=IF(ABS(G24-VLOOKUP(C24,'Valeurs Règlement Campagne'!$A$4:$AB$7,17,FALSE))&lt;=2,VLOOKUP(C24,'Valeurs Règlement Campagne'!$A$4:$AB$7,17,FALSE),IF(ABS(G24-VLOOKUP(C24,'Valeurs Règlement Campagne'!$A$4:$AB$7,18,FALSE))&lt;=2,VLOOKUP(C24,'Valeurs Règlement Campagne'!$A$4:$AB$7,18,FALSE),IF(ABS(G24-VLOOKUP(C24,'Valeurs Règlement Campagne'!$A$4:$AB$7,19,FALSE))&lt;=2,VLOOKUP(C24,'Valeurs Règlement Campagne'!$A$4:$AB$7,19,FALSE),""))),1,0)+IF(VLOOKUP(C24,'Valeurs Règlement Campagne'!$A$4:$AB$7,18,FALSE)=IF(ABS(G24-VLOOKUP(C24,'Valeurs Règlement Campagne'!$A$4:$AB$7,17,FALSE))&lt;=2,VLOOKUP(C24,'Valeurs Règlement Campagne'!$A$4:$AB$7,17,FALSE),IF(ABS(G24-VLOOKUP(C24,'Valeurs Règlement Campagne'!$A$4:$AB$7,18,FALSE))&lt;=2,VLOOKUP(C24,'Valeurs Règlement Campagne'!$A$4:$AB$7,18,FALSE),IF(ABS(G24-VLOOKUP(C24,'Valeurs Règlement Campagne'!$A$4:$AB$7,19,FALSE))&lt;=2,VLOOKUP(C24,'Valeurs Règlement Campagne'!$A$4:$AB$7,19,FALSE),""))),1,0)+IF(VLOOKUP(C24,'Valeurs Règlement Campagne'!$A$4:$AB$7,19,FALSE)=IF(ABS(G24-VLOOKUP(C24,'Valeurs Règlement Campagne'!$A$4:$AB$7,17,FALSE))&lt;=2,VLOOKUP(C24,'Valeurs Règlement Campagne'!$A$4:$AB$7,17,FALSE),IF(ABS(G24-VLOOKUP(C24,'Valeurs Règlement Campagne'!$A$4:$AB$7,18,FALSE))&lt;=2,VLOOKUP(C24,'Valeurs Règlement Campagne'!$A$4:$AB$7,18,FALSE),IF(ABS(G24-VLOOKUP(C24,'Valeurs Règlement Campagne'!$A$4:$AB$7,19,FALSE))&lt;=2,VLOOKUP(C24,'Valeurs Règlement Campagne'!$A$4:$AB$7,19,FALSE),""))),1,0)),"Doublon",TRUE)),IF(IF(G24=VLOOKUP(C24,'Valeurs Règlement Campagne'!$A$4:$AB$7,17,FALSE),VLOOKUP(C24,'Valeurs Règlement Campagne'!$A$4:$AB$7,17,FALSE),IF(G24=VLOOKUP(C24,'Valeurs Règlement Campagne'!$A$4:$AB$7,18,FALSE),VLOOKUP(C24,'Valeurs Règlement Campagne'!$A$4:$AB$7,18,FALSE),IF(G24=VLOOKUP(C24,'Valeurs Règlement Campagne'!$A$4:$AB$7,19,FALSE),VLOOKUP(C24,'Valeurs Règlement Campagne'!$A$4:$AB$7,19,FALSE),"")))="",FALSE,IF(COUNTIFS($C$6:C24,C24,$E$6:E24,"Connues",$G$6:G24,IF(G24=VLOOKUP(C24,'Valeurs Règlement Campagne'!$A$4:$AB$7,17,FALSE),VLOOKUP(C24,'Valeurs Règlement Campagne'!$A$4:$AB$7,17,FALSE),IF(G24=VLOOKUP(C24,'Valeurs Règlement Campagne'!$A$4:$AB$7,18,FALSE),VLOOKUP(C24,'Valeurs Règlement Campagne'!$A$4:$AB$7,18,FALSE),IF(G24=VLOOKUP(C24,'Valeurs Règlement Campagne'!$A$4:$AB$7,19,FALSE),VLOOKUP(C24,'Valeurs Règlement Campagne'!$A$4:$AB$7,19,FALSE),""))))&gt;(IF(VLOOKUP(C24,'Valeurs Règlement Campagne'!$A$4:$AB$7,17,FALSE)=IF(G24=VLOOKUP(C24,'Valeurs Règlement Campagne'!$A$4:$AB$7,17,FALSE),VLOOKUP(C24,'Valeurs Règlement Campagne'!$A$4:$AB$7,17,FALSE),IF(G24=VLOOKUP(C24,'Valeurs Règlement Campagne'!$A$4:$AB$7,18,FALSE),VLOOKUP(C24,'Valeurs Règlement Campagne'!$A$4:$AB$7,18,FALSE),IF(G24=VLOOKUP(C24,'Valeurs Règlement Campagne'!$A$4:$AB$7,19,FALSE),VLOOKUP(C24,'Valeurs Règlement Campagne'!$A$4:$AB$7,19,FALSE),""))),1,0)+IF(VLOOKUP(C24,'Valeurs Règlement Campagne'!$A$4:$AB$7,18,FALSE)=IF(G24=VLOOKUP(C24,'Valeurs Règlement Campagne'!$A$4:$AB$7,17,FALSE),VLOOKUP(C24,'Valeurs Règlement Campagne'!$A$4:$AB$7,17,FALSE),IF(G24=VLOOKUP(C24,'Valeurs Règlement Campagne'!$A$4:$AB$7,18,FALSE),VLOOKUP(C24,'Valeurs Règlement Campagne'!$A$4:$AB$7,18,FALSE),IF(G24=VLOOKUP(C24,'Valeurs Règlement Campagne'!$A$4:$AB$7,19,FALSE),VLOOKUP(C24,'Valeurs Règlement Campagne'!$A$4:$AB$7,19,FALSE),""))),1,0)+IF(VLOOKUP(C24,'Valeurs Règlement Campagne'!$A$4:$AB$7,19,FALSE)=IF(G24=VLOOKUP(C24,'Valeurs Règlement Campagne'!$A$4:$AB$7,17,FALSE),VLOOKUP(C24,'Valeurs Règlement Campagne'!$A$4:$AB$7,17,FALSE),IF(G24=VLOOKUP(C24,'Valeurs Règlement Campagne'!$A$4:$AB$7,18,FALSE),VLOOKUP(C24,'Valeurs Règlement Campagne'!$A$4:$AB$7,18,FALSE),IF(G24=VLOOKUP(C24,'Valeurs Règlement Campagne'!$A$4:$AB$7,19,FALSE),VLOOKUP(C24,'Valeurs Règlement Campagne'!$A$4:$AB$7,19,FALSE),""))),1,0)),"Doublon",TRUE)))," "))))," ")</f>
        <v xml:space="preserve"> </v>
      </c>
      <c r="W24" s="49" t="str" cm="1">
        <f t="array" ref="W24">IFERROR(IF(OR(C24="",C24=" ")," ",IF(NOT(ISNUMBER(H24))," ",IF(E24="Inconnues",AND(H24&gt;=P24,H24&lt;=Q24),IF(E24="Connues",IF('Valeurs Règlement Campagne'!$L$14="OUI",IF(IF(ABS(H24-VLOOKUP(C24,'Valeurs Règlement Campagne'!$A$4:$AB$7,20,FALSE))&lt;=2,VLOOKUP(C24,'Valeurs Règlement Campagne'!$A$4:$AB$7,20,FALSE),IF(ABS(H24-VLOOKUP(C24,'Valeurs Règlement Campagne'!$A$4:$AB$7,21,FALSE))&lt;=2,VLOOKUP(C24,'Valeurs Règlement Campagne'!$A$4:$AB$7,21,FALSE),IF(ABS(H24-VLOOKUP(C24,'Valeurs Règlement Campagne'!$A$4:$AB$7,22,FALSE))&lt;=2,VLOOKUP(C24,'Valeurs Règlement Campagne'!$A$4:$AB$7,22,FALSE),"")))="",FALSE,IF(COUNTIFS($C$6:C24,C24,$E$6:E24,"Connues",$H$6:H24,"&gt;="&amp;(IF(ABS(H24-VLOOKUP(C24,'Valeurs Règlement Campagne'!$A$4:$AB$7,20,FALSE))&lt;=2,VLOOKUP(C24,'Valeurs Règlement Campagne'!$A$4:$AB$7,20,FALSE),IF(ABS(H24-VLOOKUP(C24,'Valeurs Règlement Campagne'!$A$4:$AB$7,21,FALSE))&lt;=2,VLOOKUP(C24,'Valeurs Règlement Campagne'!$A$4:$AB$7,21,FALSE),IF(ABS(H24-VLOOKUP(C24,'Valeurs Règlement Campagne'!$A$4:$AB$7,22,FALSE))&lt;=2,VLOOKUP(C24,'Valeurs Règlement Campagne'!$A$4:$AB$7,22,FALSE),"")))-2),$H$6:H24,"&lt;="&amp;(IF(ABS(H24-VLOOKUP(C24,'Valeurs Règlement Campagne'!$A$4:$AB$7,20,FALSE))&lt;=2,VLOOKUP(C24,'Valeurs Règlement Campagne'!$A$4:$AB$7,20,FALSE),IF(ABS(H24-VLOOKUP(C24,'Valeurs Règlement Campagne'!$A$4:$AB$7,21,FALSE))&lt;=2,VLOOKUP(C24,'Valeurs Règlement Campagne'!$A$4:$AB$7,21,FALSE),IF(ABS(H24-VLOOKUP(C24,'Valeurs Règlement Campagne'!$A$4:$AB$7,22,FALSE))&lt;=2,VLOOKUP(C24,'Valeurs Règlement Campagne'!$A$4:$AB$7,22,FALSE),"")))+2))&gt;(IF(VLOOKUP(C24,'Valeurs Règlement Campagne'!$A$4:$AB$7,20,FALSE)=IF(ABS(H24-VLOOKUP(C24,'Valeurs Règlement Campagne'!$A$4:$AB$7,20,FALSE))&lt;=2,VLOOKUP(C24,'Valeurs Règlement Campagne'!$A$4:$AB$7,20,FALSE),IF(ABS(H24-VLOOKUP(C24,'Valeurs Règlement Campagne'!$A$4:$AB$7,21,FALSE))&lt;=2,VLOOKUP(C24,'Valeurs Règlement Campagne'!$A$4:$AB$7,21,FALSE),IF(ABS(H24-VLOOKUP(C24,'Valeurs Règlement Campagne'!$A$4:$AB$7,22,FALSE))&lt;=2,VLOOKUP(C24,'Valeurs Règlement Campagne'!$A$4:$AB$7,22,FALSE),""))),1,0)+IF(VLOOKUP(C24,'Valeurs Règlement Campagne'!$A$4:$AB$7,21,FALSE)=IF(ABS(H24-VLOOKUP(C24,'Valeurs Règlement Campagne'!$A$4:$AB$7,20,FALSE))&lt;=2,VLOOKUP(C24,'Valeurs Règlement Campagne'!$A$4:$AB$7,20,FALSE),IF(ABS(H24-VLOOKUP(C24,'Valeurs Règlement Campagne'!$A$4:$AB$7,21,FALSE))&lt;=2,VLOOKUP(C24,'Valeurs Règlement Campagne'!$A$4:$AB$7,21,FALSE),IF(ABS(H24-VLOOKUP(C24,'Valeurs Règlement Campagne'!$A$4:$AB$7,22,FALSE))&lt;=2,VLOOKUP(C24,'Valeurs Règlement Campagne'!$A$4:$AB$7,22,FALSE),""))),1,0)+IF(VLOOKUP(C24,'Valeurs Règlement Campagne'!$A$4:$AB$7,22,FALSE)=IF(ABS(H24-VLOOKUP(C24,'Valeurs Règlement Campagne'!$A$4:$AB$7,20,FALSE))&lt;=2,VLOOKUP(C24,'Valeurs Règlement Campagne'!$A$4:$AB$7,20,FALSE),IF(ABS(H24-VLOOKUP(C24,'Valeurs Règlement Campagne'!$A$4:$AB$7,21,FALSE))&lt;=2,VLOOKUP(C24,'Valeurs Règlement Campagne'!$A$4:$AB$7,21,FALSE),IF(ABS(H24-VLOOKUP(C24,'Valeurs Règlement Campagne'!$A$4:$AB$7,22,FALSE))&lt;=2,VLOOKUP(C24,'Valeurs Règlement Campagne'!$A$4:$AB$7,22,FALSE),""))),1,0)),"Doublon",TRUE)),IF(IF(H24=VLOOKUP(C24,'Valeurs Règlement Campagne'!$A$4:$AB$7,20,FALSE),VLOOKUP(C24,'Valeurs Règlement Campagne'!$A$4:$AB$7,20,FALSE),IF(H24=VLOOKUP(C24,'Valeurs Règlement Campagne'!$A$4:$AB$7,21,FALSE),VLOOKUP(C24,'Valeurs Règlement Campagne'!$A$4:$AB$7,21,FALSE),IF(H24=VLOOKUP(C24,'Valeurs Règlement Campagne'!$A$4:$AB$7,22,FALSE),VLOOKUP(C24,'Valeurs Règlement Campagne'!$A$4:$AB$7,22,FALSE),"")))="",FALSE,IF(COUNTIFS($C$6:C24,C24,$E$6:E24,"Connues",$H$6:H24,IF(H24=VLOOKUP(C24,'Valeurs Règlement Campagne'!$A$4:$AB$7,20,FALSE),VLOOKUP(C24,'Valeurs Règlement Campagne'!$A$4:$AB$7,20,FALSE),IF(H24=VLOOKUP(C24,'Valeurs Règlement Campagne'!$A$4:$AB$7,21,FALSE),VLOOKUP(C24,'Valeurs Règlement Campagne'!$A$4:$AB$7,21,FALSE),IF(H24=VLOOKUP(C24,'Valeurs Règlement Campagne'!$A$4:$AB$7,22,FALSE),VLOOKUP(C24,'Valeurs Règlement Campagne'!$A$4:$AB$7,22,FALSE),""))))&gt;(IF(VLOOKUP(C24,'Valeurs Règlement Campagne'!$A$4:$AB$7,20,FALSE)=IF(H24=VLOOKUP(C24,'Valeurs Règlement Campagne'!$A$4:$AB$7,20,FALSE),VLOOKUP(C24,'Valeurs Règlement Campagne'!$A$4:$AB$7,20,FALSE),IF(H24=VLOOKUP(C24,'Valeurs Règlement Campagne'!$A$4:$AB$7,21,FALSE),VLOOKUP(C24,'Valeurs Règlement Campagne'!$A$4:$AB$7,21,FALSE),IF(H24=VLOOKUP(C24,'Valeurs Règlement Campagne'!$A$4:$AB$7,22,FALSE),VLOOKUP(C24,'Valeurs Règlement Campagne'!$A$4:$AB$7,22,FALSE),""))),1,0)+IF(VLOOKUP(C24,'Valeurs Règlement Campagne'!$A$4:$AB$7,21,FALSE)=IF(H24=VLOOKUP(C24,'Valeurs Règlement Campagne'!$A$4:$AB$7,20,FALSE),VLOOKUP(C24,'Valeurs Règlement Campagne'!$A$4:$AB$7,20,FALSE),IF(H24=VLOOKUP(C24,'Valeurs Règlement Campagne'!$A$4:$AB$7,21,FALSE),VLOOKUP(C24,'Valeurs Règlement Campagne'!$A$4:$AB$7,21,FALSE),IF(H24=VLOOKUP(C24,'Valeurs Règlement Campagne'!$A$4:$AB$7,22,FALSE),VLOOKUP(C24,'Valeurs Règlement Campagne'!$A$4:$AB$7,22,FALSE),""))),1,0)+IF(VLOOKUP(C24,'Valeurs Règlement Campagne'!$A$4:$AB$7,22,FALSE)=IF(H24=VLOOKUP(C24,'Valeurs Règlement Campagne'!$A$4:$AB$7,20,FALSE),VLOOKUP(C24,'Valeurs Règlement Campagne'!$A$4:$AB$7,20,FALSE),IF(H24=VLOOKUP(C24,'Valeurs Règlement Campagne'!$A$4:$AB$7,21,FALSE),VLOOKUP(C24,'Valeurs Règlement Campagne'!$A$4:$AB$7,21,FALSE),IF(H24=VLOOKUP(C24,'Valeurs Règlement Campagne'!$A$4:$AB$7,22,FALSE),VLOOKUP(C24,'Valeurs Règlement Campagne'!$A$4:$AB$7,22,FALSE),""))),1,0)),"Doublon",TRUE)))," "))))," ")</f>
        <v xml:space="preserve"> </v>
      </c>
      <c r="X24" s="49" t="str" cm="1">
        <f t="array" ref="X24">IFERROR(IF(OR(C24="",C24=" ")," ",IF(NOT(ISNUMBER(I24))," ",IF(E24="Inconnues",AND(I24&gt;=P24,I24&lt;=R24),IF(E24="Connues",IF('Valeurs Règlement Campagne'!$L$14="OUI",IF(IF(ABS(I24-VLOOKUP(C24,'Valeurs Règlement Campagne'!$A$4:$AB$7,23,FALSE))&lt;=2,VLOOKUP(C24,'Valeurs Règlement Campagne'!$A$4:$AB$7,23,FALSE),IF(ABS(I24-VLOOKUP(C24,'Valeurs Règlement Campagne'!$A$4:$AB$7,24,FALSE))&lt;=2,VLOOKUP(C24,'Valeurs Règlement Campagne'!$A$4:$AB$7,24,FALSE),IF(ABS(I24-VLOOKUP(C24,'Valeurs Règlement Campagne'!$A$4:$AB$7,25,FALSE))&lt;=2,VLOOKUP(C24,'Valeurs Règlement Campagne'!$A$4:$AB$7,25,FALSE),"")))="",FALSE,IF(COUNTIFS($C$6:C24,C24,$E$6:E24,"Connues",$I$6:I24,"&gt;="&amp;(IF(ABS(I24-VLOOKUP(C24,'Valeurs Règlement Campagne'!$A$4:$AB$7,23,FALSE))&lt;=2,VLOOKUP(C24,'Valeurs Règlement Campagne'!$A$4:$AB$7,23,FALSE),IF(ABS(I24-VLOOKUP(C24,'Valeurs Règlement Campagne'!$A$4:$AB$7,24,FALSE))&lt;=2,VLOOKUP(C24,'Valeurs Règlement Campagne'!$A$4:$AB$7,24,FALSE),IF(ABS(I24-VLOOKUP(C24,'Valeurs Règlement Campagne'!$A$4:$AB$7,25,FALSE))&lt;=2,VLOOKUP(C24,'Valeurs Règlement Campagne'!$A$4:$AB$7,25,FALSE),"")))-2),$I$6:I24,"&lt;="&amp;(IF(ABS(I24-VLOOKUP(C24,'Valeurs Règlement Campagne'!$A$4:$AB$7,23,FALSE))&lt;=2,VLOOKUP(C24,'Valeurs Règlement Campagne'!$A$4:$AB$7,23,FALSE),IF(ABS(I24-VLOOKUP(C24,'Valeurs Règlement Campagne'!$A$4:$AB$7,24,FALSE))&lt;=2,VLOOKUP(C24,'Valeurs Règlement Campagne'!$A$4:$AB$7,24,FALSE),IF(ABS(I24-VLOOKUP(C24,'Valeurs Règlement Campagne'!$A$4:$AB$7,25,FALSE))&lt;=2,VLOOKUP(C24,'Valeurs Règlement Campagne'!$A$4:$AB$7,25,FALSE),"")))+2))&gt;(IF(VLOOKUP(C24,'Valeurs Règlement Campagne'!$A$4:$AB$7,23,FALSE)=IF(ABS(I24-VLOOKUP(C24,'Valeurs Règlement Campagne'!$A$4:$AB$7,23,FALSE))&lt;=2,VLOOKUP(C24,'Valeurs Règlement Campagne'!$A$4:$AB$7,23,FALSE),IF(ABS(I24-VLOOKUP(C24,'Valeurs Règlement Campagne'!$A$4:$AB$7,24,FALSE))&lt;=2,VLOOKUP(C24,'Valeurs Règlement Campagne'!$A$4:$AB$7,24,FALSE),IF(ABS(I24-VLOOKUP(C24,'Valeurs Règlement Campagne'!$A$4:$AB$7,25,FALSE))&lt;=2,VLOOKUP(C24,'Valeurs Règlement Campagne'!$A$4:$AB$7,25,FALSE),""))),1,0)+IF(VLOOKUP(C24,'Valeurs Règlement Campagne'!$A$4:$AB$7,24,FALSE)=IF(ABS(I24-VLOOKUP(C24,'Valeurs Règlement Campagne'!$A$4:$AB$7,23,FALSE))&lt;=2,VLOOKUP(C24,'Valeurs Règlement Campagne'!$A$4:$AB$7,23,FALSE),IF(ABS(I24-VLOOKUP(C24,'Valeurs Règlement Campagne'!$A$4:$AB$7,24,FALSE))&lt;=2,VLOOKUP(C24,'Valeurs Règlement Campagne'!$A$4:$AB$7,24,FALSE),IF(ABS(I24-VLOOKUP(C24,'Valeurs Règlement Campagne'!$A$4:$AB$7,25,FALSE))&lt;=2,VLOOKUP(C24,'Valeurs Règlement Campagne'!$A$4:$AB$7,25,FALSE),""))),1,0)+IF(VLOOKUP(C24,'Valeurs Règlement Campagne'!$A$4:$AB$7,25,FALSE)=IF(ABS(I24-VLOOKUP(C24,'Valeurs Règlement Campagne'!$A$4:$AB$7,23,FALSE))&lt;=2,VLOOKUP(C24,'Valeurs Règlement Campagne'!$A$4:$AB$7,23,FALSE),IF(ABS(I24-VLOOKUP(C24,'Valeurs Règlement Campagne'!$A$4:$AB$7,24,FALSE))&lt;=2,VLOOKUP(C24,'Valeurs Règlement Campagne'!$A$4:$AB$7,24,FALSE),IF(ABS(I24-VLOOKUP(C24,'Valeurs Règlement Campagne'!$A$4:$AB$7,25,FALSE))&lt;=2,VLOOKUP(C24,'Valeurs Règlement Campagne'!$A$4:$AB$7,25,FALSE),""))),1,0)),"Doublon",TRUE)),IF(IF(I24=VLOOKUP(C24,'Valeurs Règlement Campagne'!$A$4:$AB$7,23,FALSE),VLOOKUP(C24,'Valeurs Règlement Campagne'!$A$4:$AB$7,23,FALSE),IF(I24=VLOOKUP(C24,'Valeurs Règlement Campagne'!$A$4:$AB$7,24,FALSE),VLOOKUP(C24,'Valeurs Règlement Campagne'!$A$4:$AB$7,24,FALSE),IF(I24=VLOOKUP(C24,'Valeurs Règlement Campagne'!$A$4:$AB$7,25,FALSE),VLOOKUP(C24,'Valeurs Règlement Campagne'!$A$4:$AB$7,25,FALSE),"")))="",FALSE,IF(COUNTIFS($C$6:C24,C24,$E$6:E24,"Connues",$I$6:I24,IF(I24=VLOOKUP(C24,'Valeurs Règlement Campagne'!$A$4:$AB$7,23,FALSE),VLOOKUP(C24,'Valeurs Règlement Campagne'!$A$4:$AB$7,23,FALSE),IF(I24=VLOOKUP(C24,'Valeurs Règlement Campagne'!$A$4:$AB$7,24,FALSE),VLOOKUP(C24,'Valeurs Règlement Campagne'!$A$4:$AB$7,24,FALSE),IF(I24=VLOOKUP(C24,'Valeurs Règlement Campagne'!$A$4:$AB$7,25,FALSE),VLOOKUP(C24,'Valeurs Règlement Campagne'!$A$4:$AB$7,25,FALSE),""))))&gt;(IF(VLOOKUP(C24,'Valeurs Règlement Campagne'!$A$4:$AB$7,23,FALSE)=IF(I24=VLOOKUP(C24,'Valeurs Règlement Campagne'!$A$4:$AB$7,23,FALSE),VLOOKUP(C24,'Valeurs Règlement Campagne'!$A$4:$AB$7,23,FALSE),IF(I24=VLOOKUP(C24,'Valeurs Règlement Campagne'!$A$4:$AB$7,24,FALSE),VLOOKUP(C24,'Valeurs Règlement Campagne'!$A$4:$AB$7,24,FALSE),IF(I24=VLOOKUP(C24,'Valeurs Règlement Campagne'!$A$4:$AB$7,25,FALSE),VLOOKUP(C24,'Valeurs Règlement Campagne'!$A$4:$AB$7,25,FALSE),""))),1,0)+IF(VLOOKUP(C24,'Valeurs Règlement Campagne'!$A$4:$AB$7,24,FALSE)=IF(I24=VLOOKUP(C24,'Valeurs Règlement Campagne'!$A$4:$AB$7,23,FALSE),VLOOKUP(C24,'Valeurs Règlement Campagne'!$A$4:$AB$7,23,FALSE),IF(I24=VLOOKUP(C24,'Valeurs Règlement Campagne'!$A$4:$AB$7,24,FALSE),VLOOKUP(C24,'Valeurs Règlement Campagne'!$A$4:$AB$7,24,FALSE),IF(I24=VLOOKUP(C24,'Valeurs Règlement Campagne'!$A$4:$AB$7,25,FALSE),VLOOKUP(C24,'Valeurs Règlement Campagne'!$A$4:$AB$7,25,FALSE),""))),1,0)+IF(VLOOKUP(C24,'Valeurs Règlement Campagne'!$A$4:$AB$7,25,FALSE)=IF(I24=VLOOKUP(C24,'Valeurs Règlement Campagne'!$A$4:$AB$7,23,FALSE),VLOOKUP(C24,'Valeurs Règlement Campagne'!$A$4:$AB$7,23,FALSE),IF(I24=VLOOKUP(C24,'Valeurs Règlement Campagne'!$A$4:$AB$7,24,FALSE),VLOOKUP(C24,'Valeurs Règlement Campagne'!$A$4:$AB$7,24,FALSE),IF(I24=VLOOKUP(C24,'Valeurs Règlement Campagne'!$A$4:$AB$7,25,FALSE),VLOOKUP(C24,'Valeurs Règlement Campagne'!$A$4:$AB$7,25,FALSE),""))),1,0)),"Doublon",TRUE)))," "))))," ")</f>
        <v xml:space="preserve"> </v>
      </c>
      <c r="Y24" s="142" t="str" cm="1">
        <f t="array" ref="Y24">IFERROR(IF(OR(C24="",C24=" ")," ",IF(NOT(ISNUMBER(J24))," ",IF(E24="Inconnues",AND(J24&gt;=S24,J24&lt;=T24),IF(E24="Connues",IF('Valeurs Règlement Campagne'!$L$14="OUI",IF(IF(ABS(J24-VLOOKUP(C24,'Valeurs Règlement Campagne'!$A$4:$AB$7,26,FALSE))&lt;=2,VLOOKUP(C24,'Valeurs Règlement Campagne'!$A$4:$AB$7,26,FALSE),IF(ABS(J24-VLOOKUP(C24,'Valeurs Règlement Campagne'!$A$4:$AB$7,27,FALSE))&lt;=2,VLOOKUP(C24,'Valeurs Règlement Campagne'!$A$4:$AB$7,27,FALSE),IF(ABS(J24-VLOOKUP(C24,'Valeurs Règlement Campagne'!$A$4:$AB$7,28,FALSE))&lt;=2,VLOOKUP(C24,'Valeurs Règlement Campagne'!$A$4:$AB$7,28,FALSE),"")))="",FALSE,IF(COUNTIFS($C$6:C24,C24,$E$6:E24,"Connues",$J$6:J24,"&gt;="&amp;(IF(ABS(J24-VLOOKUP(C24,'Valeurs Règlement Campagne'!$A$4:$AB$7,26,FALSE))&lt;=2,VLOOKUP(C24,'Valeurs Règlement Campagne'!$A$4:$AB$7,26,FALSE),IF(ABS(J24-VLOOKUP(C24,'Valeurs Règlement Campagne'!$A$4:$AB$7,27,FALSE))&lt;=2,VLOOKUP(C24,'Valeurs Règlement Campagne'!$A$4:$AB$7,27,FALSE),IF(ABS(J24-VLOOKUP(C24,'Valeurs Règlement Campagne'!$A$4:$AB$7,28,FALSE))&lt;=2,VLOOKUP(C24,'Valeurs Règlement Campagne'!$A$4:$AB$7,28,FALSE),"")))-2),$J$6:J24,"&lt;="&amp;(IF(ABS(J24-VLOOKUP(C24,'Valeurs Règlement Campagne'!$A$4:$AB$7,26,FALSE))&lt;=2,VLOOKUP(C24,'Valeurs Règlement Campagne'!$A$4:$AB$7,26,FALSE),IF(ABS(J24-VLOOKUP(C24,'Valeurs Règlement Campagne'!$A$4:$AB$7,27,FALSE))&lt;=2,VLOOKUP(C24,'Valeurs Règlement Campagne'!$A$4:$AB$7,27,FALSE),IF(ABS(J24-VLOOKUP(C24,'Valeurs Règlement Campagne'!$A$4:$AB$7,28,FALSE))&lt;=2,VLOOKUP(C24,'Valeurs Règlement Campagne'!$A$4:$AB$7,28,FALSE),"")))+2))&gt;(IF(VLOOKUP(C24,'Valeurs Règlement Campagne'!$A$4:$AB$7,26,FALSE)=IF(ABS(J24-VLOOKUP(C24,'Valeurs Règlement Campagne'!$A$4:$AB$7,26,FALSE))&lt;=2,VLOOKUP(C24,'Valeurs Règlement Campagne'!$A$4:$AB$7,26,FALSE),IF(ABS(J24-VLOOKUP(C24,'Valeurs Règlement Campagne'!$A$4:$AB$7,27,FALSE))&lt;=2,VLOOKUP(C24,'Valeurs Règlement Campagne'!$A$4:$AB$7,27,FALSE),IF(ABS(J24-VLOOKUP(C24,'Valeurs Règlement Campagne'!$A$4:$AB$7,28,FALSE))&lt;=2,VLOOKUP(C24,'Valeurs Règlement Campagne'!$A$4:$AB$7,28,FALSE),""))),1,0)+IF(VLOOKUP(C24,'Valeurs Règlement Campagne'!$A$4:$AB$7,27,FALSE)=IF(ABS(J24-VLOOKUP(C24,'Valeurs Règlement Campagne'!$A$4:$AB$7,26,FALSE))&lt;=2,VLOOKUP(C24,'Valeurs Règlement Campagne'!$A$4:$AB$7,26,FALSE),IF(ABS(J24-VLOOKUP(C24,'Valeurs Règlement Campagne'!$A$4:$AB$7,27,FALSE))&lt;=2,VLOOKUP(C24,'Valeurs Règlement Campagne'!$A$4:$AB$7,27,FALSE),IF(ABS(J24-VLOOKUP(C24,'Valeurs Règlement Campagne'!$A$4:$AB$7,28,FALSE))&lt;=2,VLOOKUP(C24,'Valeurs Règlement Campagne'!$A$4:$AB$7,28,FALSE),""))),1,0)+IF(VLOOKUP(C24,'Valeurs Règlement Campagne'!$A$4:$AB$7,28,FALSE)=IF(ABS(J24-VLOOKUP(C24,'Valeurs Règlement Campagne'!$A$4:$AB$7,26,FALSE))&lt;=2,VLOOKUP(C24,'Valeurs Règlement Campagne'!$A$4:$AB$7,26,FALSE),IF(ABS(J24-VLOOKUP(C24,'Valeurs Règlement Campagne'!$A$4:$AB$7,27,FALSE))&lt;=2,VLOOKUP(C24,'Valeurs Règlement Campagne'!$A$4:$AB$7,27,FALSE),IF(ABS(J24-VLOOKUP(C24,'Valeurs Règlement Campagne'!$A$4:$AB$7,28,FALSE))&lt;=2,VLOOKUP(C24,'Valeurs Règlement Campagne'!$A$4:$AB$7,28,FALSE),""))),1,0)),"Doublon",TRUE)),IF(IF(J24=VLOOKUP(C24,'Valeurs Règlement Campagne'!$A$4:$AB$7,26,FALSE),VLOOKUP(C24,'Valeurs Règlement Campagne'!$A$4:$AB$7,26,FALSE),IF(J24=VLOOKUP(C24,'Valeurs Règlement Campagne'!$A$4:$AB$7,27,FALSE),VLOOKUP(C24,'Valeurs Règlement Campagne'!$A$4:$AB$7,27,FALSE),IF(J24=VLOOKUP(C24,'Valeurs Règlement Campagne'!$A$4:$AB$7,28,FALSE),VLOOKUP(C24,'Valeurs Règlement Campagne'!$A$4:$AB$7,28,FALSE),"")))="",FALSE,IF(COUNTIFS($C$6:C24,C24,$E$6:E24,"Connues",$J$6:J24,IF(J24=VLOOKUP(C24,'Valeurs Règlement Campagne'!$A$4:$AB$7,26,FALSE),VLOOKUP(C24,'Valeurs Règlement Campagne'!$A$4:$AB$7,26,FALSE),IF(J24=VLOOKUP(C24,'Valeurs Règlement Campagne'!$A$4:$AB$7,27,FALSE),VLOOKUP(C24,'Valeurs Règlement Campagne'!$A$4:$AB$7,27,FALSE),IF(J24=VLOOKUP(C24,'Valeurs Règlement Campagne'!$A$4:$AB$7,28,FALSE),VLOOKUP(C24,'Valeurs Règlement Campagne'!$A$4:$AB$7,28,FALSE),""))))&gt;(IF(VLOOKUP(C24,'Valeurs Règlement Campagne'!$A$4:$AB$7,26,FALSE)=IF(J24=VLOOKUP(C24,'Valeurs Règlement Campagne'!$A$4:$AB$7,26,FALSE),VLOOKUP(C24,'Valeurs Règlement Campagne'!$A$4:$AB$7,26,FALSE),IF(J24=VLOOKUP(C24,'Valeurs Règlement Campagne'!$A$4:$AB$7,27,FALSE),VLOOKUP(C24,'Valeurs Règlement Campagne'!$A$4:$AB$7,27,FALSE),IF(J24=VLOOKUP(C24,'Valeurs Règlement Campagne'!$A$4:$AB$7,28,FALSE),VLOOKUP(C24,'Valeurs Règlement Campagne'!$A$4:$AB$7,28,FALSE),""))),1,0)+IF(VLOOKUP(C24,'Valeurs Règlement Campagne'!$A$4:$AB$7,27,FALSE)=IF(J24=VLOOKUP(C24,'Valeurs Règlement Campagne'!$A$4:$AB$7,26,FALSE),VLOOKUP(C24,'Valeurs Règlement Campagne'!$A$4:$AB$7,26,FALSE),IF(J24=VLOOKUP(C24,'Valeurs Règlement Campagne'!$A$4:$AB$7,27,FALSE),VLOOKUP(C24,'Valeurs Règlement Campagne'!$A$4:$AB$7,27,FALSE),IF(J24=VLOOKUP(C24,'Valeurs Règlement Campagne'!$A$4:$AB$7,28,FALSE),VLOOKUP(C24,'Valeurs Règlement Campagne'!$A$4:$AB$7,28,FALSE),""))),1,0)+IF(VLOOKUP(C24,'Valeurs Règlement Campagne'!$A$4:$AB$7,28,FALSE)=IF(J24=VLOOKUP(C24,'Valeurs Règlement Campagne'!$A$4:$AB$7,26,FALSE),VLOOKUP(C24,'Valeurs Règlement Campagne'!$A$4:$AB$7,26,FALSE),IF(J24=VLOOKUP(C24,'Valeurs Règlement Campagne'!$A$4:$AB$7,27,FALSE),VLOOKUP(C24,'Valeurs Règlement Campagne'!$A$4:$AB$7,27,FALSE),IF(J24=VLOOKUP(C24,'Valeurs Règlement Campagne'!$A$4:$AB$7,28,FALSE),VLOOKUP(C24,'Valeurs Règlement Campagne'!$A$4:$AB$7,28,FALSE),""))),1,0)),"Doublon",TRUE)))," "))))," ")</f>
        <v xml:space="preserve"> </v>
      </c>
      <c r="Z24" s="253" t="str">
        <f t="shared" si="3"/>
        <v xml:space="preserve"> </v>
      </c>
      <c r="AA24" s="254"/>
      <c r="AB24" s="254" t="str">
        <f t="shared" si="0"/>
        <v xml:space="preserve"> </v>
      </c>
      <c r="AC24" s="254"/>
      <c r="AD24" s="254" t="str">
        <f t="shared" si="1"/>
        <v xml:space="preserve"> </v>
      </c>
      <c r="AE24" s="254"/>
      <c r="AF24" s="254" t="str">
        <f t="shared" si="4"/>
        <v xml:space="preserve"> </v>
      </c>
      <c r="AG24" s="299"/>
      <c r="AH24" s="50" t="str">
        <f t="shared" si="2"/>
        <v/>
      </c>
      <c r="AI24" s="39">
        <f>IFERROR(IF(OR(C24="",C24=" ",NOT(ISNUMBER(F24))),0,IF(E24="Inconnues",IF(AND(F24&gt;=L24,F24&lt;=M24),0,1),IF(E24="Connues",IF('Valeurs Règlement Campagne'!$L$14="OUI",IF(IF(ABS(F24-VLOOKUP(C24,'Valeurs Règlement Campagne'!$A$4:$AB$7,14,FALSE))&lt;=2,VLOOKUP(C24,'Valeurs Règlement Campagne'!$A$4:$AB$7,14,FALSE),IF(ABS(F24-VLOOKUP(C24,'Valeurs Règlement Campagne'!$A$4:$AB$7,15,FALSE))&lt;=2,VLOOKUP(C24,'Valeurs Règlement Campagne'!$A$4:$AB$7,15,FALSE),IF(ABS(F24-VLOOKUP(C24,'Valeurs Règlement Campagne'!$A$4:$AB$7,16,FALSE))&lt;=2,VLOOKUP(C24,'Valeurs Règlement Campagne'!$A$4:$AB$7,16,FALSE),"")))="",1,IF(COUNTIFS($C$6:C24,C24,$E$6:E24,"Connues",$F$6:F24,"&gt;="&amp;(IF(ABS(F24-VLOOKUP(C24,'Valeurs Règlement Campagne'!$A$4:$AB$7,14,FALSE))&lt;=2,VLOOKUP(C24,'Valeurs Règlement Campagne'!$A$4:$AB$7,14,FALSE),IF(ABS(F24-VLOOKUP(C24,'Valeurs Règlement Campagne'!$A$4:$AB$7,15,FALSE))&lt;=2,VLOOKUP(C24,'Valeurs Règlement Campagne'!$A$4:$AB$7,15,FALSE),IF(ABS(F24-VLOOKUP(C24,'Valeurs Règlement Campagne'!$A$4:$AB$7,16,FALSE))&lt;=2,VLOOKUP(C24,'Valeurs Règlement Campagne'!$A$4:$AB$7,16,FALSE),"")))-2),$F$6:F24,"&lt;="&amp;(IF(ABS(F24-VLOOKUP(C24,'Valeurs Règlement Campagne'!$A$4:$AB$7,14,FALSE))&lt;=2,VLOOKUP(C24,'Valeurs Règlement Campagne'!$A$4:$AB$7,14,FALSE),IF(ABS(F24-VLOOKUP(C24,'Valeurs Règlement Campagne'!$A$4:$AB$7,15,FALSE))&lt;=2,VLOOKUP(C24,'Valeurs Règlement Campagne'!$A$4:$AB$7,15,FALSE),IF(ABS(F24-VLOOKUP(C24,'Valeurs Règlement Campagne'!$A$4:$AB$7,16,FALSE))&lt;=2,VLOOKUP(C24,'Valeurs Règlement Campagne'!$A$4:$AB$7,16,FALSE),"")))+2))&gt;(IF(VLOOKUP(C24,'Valeurs Règlement Campagne'!$A$4:$AB$7,14,FALSE)=IF(ABS(F24-VLOOKUP(C24,'Valeurs Règlement Campagne'!$A$4:$AB$7,14,FALSE))&lt;=2,VLOOKUP(C24,'Valeurs Règlement Campagne'!$A$4:$AB$7,14,FALSE),IF(ABS(F24-VLOOKUP(C24,'Valeurs Règlement Campagne'!$A$4:$AB$7,15,FALSE))&lt;=2,VLOOKUP(C24,'Valeurs Règlement Campagne'!$A$4:$AB$7,15,FALSE),IF(ABS(F24-VLOOKUP(C24,'Valeurs Règlement Campagne'!$A$4:$AB$7,16,FALSE))&lt;=2,VLOOKUP(C24,'Valeurs Règlement Campagne'!$A$4:$AB$7,16,FALSE),""))),1,0)+IF(VLOOKUP(C24,'Valeurs Règlement Campagne'!$A$4:$AB$7,15,FALSE)=IF(ABS(F24-VLOOKUP(C24,'Valeurs Règlement Campagne'!$A$4:$AB$7,14,FALSE))&lt;=2,VLOOKUP(C24,'Valeurs Règlement Campagne'!$A$4:$AB$7,14,FALSE),IF(ABS(F24-VLOOKUP(C24,'Valeurs Règlement Campagne'!$A$4:$AB$7,15,FALSE))&lt;=2,VLOOKUP(C24,'Valeurs Règlement Campagne'!$A$4:$AB$7,15,FALSE),IF(ABS(F24-VLOOKUP(C24,'Valeurs Règlement Campagne'!$A$4:$AB$7,16,FALSE))&lt;=2,VLOOKUP(C24,'Valeurs Règlement Campagne'!$A$4:$AB$7,16,FALSE),""))),1,0)+IF(VLOOKUP(C24,'Valeurs Règlement Campagne'!$A$4:$AB$7,16,FALSE)=IF(ABS(F24-VLOOKUP(C24,'Valeurs Règlement Campagne'!$A$4:$AB$7,14,FALSE))&lt;=2,VLOOKUP(C24,'Valeurs Règlement Campagne'!$A$4:$AB$7,14,FALSE),IF(ABS(F24-VLOOKUP(C24,'Valeurs Règlement Campagne'!$A$4:$AB$7,15,FALSE))&lt;=2,VLOOKUP(C24,'Valeurs Règlement Campagne'!$A$4:$AB$7,15,FALSE),IF(ABS(F24-VLOOKUP(C24,'Valeurs Règlement Campagne'!$A$4:$AB$7,16,FALSE))&lt;=2,VLOOKUP(C24,'Valeurs Règlement Campagne'!$A$4:$AB$7,16,FALSE),""))),1,0)),1,0)),IF(IF(F24=VLOOKUP(C24,'Valeurs Règlement Campagne'!$A$4:$AB$7,14,FALSE),VLOOKUP(C24,'Valeurs Règlement Campagne'!$A$4:$AB$7,14,FALSE),IF(F24=VLOOKUP(C24,'Valeurs Règlement Campagne'!$A$4:$AB$7,15,FALSE),VLOOKUP(C24,'Valeurs Règlement Campagne'!$A$4:$AB$7,15,FALSE),IF(F24=VLOOKUP(C24,'Valeurs Règlement Campagne'!$A$4:$AB$7,16,FALSE),VLOOKUP(C24,'Valeurs Règlement Campagne'!$A$4:$AB$7,16,FALSE),"")))="",1,IF(COUNTIFS($C$6:C24,C24,$E$6:E24,"Connues",$F$6:F24,IF(F24=VLOOKUP(C24,'Valeurs Règlement Campagne'!$A$4:$AB$7,14,FALSE),VLOOKUP(C24,'Valeurs Règlement Campagne'!$A$4:$AB$7,14,FALSE),IF(F24=VLOOKUP(C24,'Valeurs Règlement Campagne'!$A$4:$AB$7,15,FALSE),VLOOKUP(C24,'Valeurs Règlement Campagne'!$A$4:$AB$7,15,FALSE),IF(F24=VLOOKUP(C24,'Valeurs Règlement Campagne'!$A$4:$AB$7,16,FALSE),VLOOKUP(C24,'Valeurs Règlement Campagne'!$A$4:$AB$7,16,FALSE),""))))&gt;(IF(VLOOKUP(C24,'Valeurs Règlement Campagne'!$A$4:$AB$7,14,FALSE)=IF(F24=VLOOKUP(C24,'Valeurs Règlement Campagne'!$A$4:$AB$7,14,FALSE),VLOOKUP(C24,'Valeurs Règlement Campagne'!$A$4:$AB$7,14,FALSE),IF(F24=VLOOKUP(C24,'Valeurs Règlement Campagne'!$A$4:$AB$7,15,FALSE),VLOOKUP(C24,'Valeurs Règlement Campagne'!$A$4:$AB$7,15,FALSE),IF(F24=VLOOKUP(C24,'Valeurs Règlement Campagne'!$A$4:$AB$7,16,FALSE),VLOOKUP(C24,'Valeurs Règlement Campagne'!$A$4:$AB$7,16,FALSE),""))),1,0)+IF(VLOOKUP(C24,'Valeurs Règlement Campagne'!$A$4:$AB$7,15,FALSE)=IF(F24=VLOOKUP(C24,'Valeurs Règlement Campagne'!$A$4:$AB$7,14,FALSE),VLOOKUP(C24,'Valeurs Règlement Campagne'!$A$4:$AB$7,14,FALSE),IF(F24=VLOOKUP(C24,'Valeurs Règlement Campagne'!$A$4:$AB$7,15,FALSE),VLOOKUP(C24,'Valeurs Règlement Campagne'!$A$4:$AB$7,15,FALSE),IF(F24=VLOOKUP(C24,'Valeurs Règlement Campagne'!$A$4:$AB$7,16,FALSE),VLOOKUP(C24,'Valeurs Règlement Campagne'!$A$4:$AB$7,16,FALSE),""))),1,0)+IF(VLOOKUP(C24,'Valeurs Règlement Campagne'!$A$4:$AB$7,16,FALSE)=IF(F24=VLOOKUP(C24,'Valeurs Règlement Campagne'!$A$4:$AB$7,14,FALSE),VLOOKUP(C24,'Valeurs Règlement Campagne'!$A$4:$AB$7,14,FALSE),IF(F24=VLOOKUP(C24,'Valeurs Règlement Campagne'!$A$4:$AB$7,15,FALSE),VLOOKUP(C24,'Valeurs Règlement Campagne'!$A$4:$AB$7,15,FALSE),IF(F24=VLOOKUP(C24,'Valeurs Règlement Campagne'!$A$4:$AB$7,16,FALSE),VLOOKUP(C24,'Valeurs Règlement Campagne'!$A$4:$AB$7,16,FALSE),""))),1,0)),1,0))),0))),0)</f>
        <v>0</v>
      </c>
      <c r="AJ24" s="39">
        <f>IFERROR(IF(OR(C24="",C24=" ",NOT(ISNUMBER(G24))),0,IF(E24="Inconnues",IF(AND(G24&gt;=N24,G24&lt;=O24),0,1),IF(E24="Connues",IF('Valeurs Règlement Campagne'!$L$14="OUI",IF(IF(ABS(G24-VLOOKUP(C24,'Valeurs Règlement Campagne'!$A$4:$AB$7,17,FALSE))&lt;=2,VLOOKUP(C24,'Valeurs Règlement Campagne'!$A$4:$AB$7,17,FALSE),IF(ABS(G24-VLOOKUP(C24,'Valeurs Règlement Campagne'!$A$4:$AB$7,18,FALSE))&lt;=2,VLOOKUP(C24,'Valeurs Règlement Campagne'!$A$4:$AB$7,18,FALSE),IF(ABS(G24-VLOOKUP(C24,'Valeurs Règlement Campagne'!$A$4:$AB$7,19,FALSE))&lt;=2,VLOOKUP(C24,'Valeurs Règlement Campagne'!$A$4:$AB$7,19,FALSE),"")))="",1,IF(COUNTIFS($C$6:C24,C24,$E$6:E24,"Connues",$G$6:G24,"&gt;="&amp;(IF(ABS(G24-VLOOKUP(C24,'Valeurs Règlement Campagne'!$A$4:$AB$7,17,FALSE))&lt;=2,VLOOKUP(C24,'Valeurs Règlement Campagne'!$A$4:$AB$7,17,FALSE),IF(ABS(G24-VLOOKUP(C24,'Valeurs Règlement Campagne'!$A$4:$AB$7,18,FALSE))&lt;=2,VLOOKUP(C24,'Valeurs Règlement Campagne'!$A$4:$AB$7,18,FALSE),IF(ABS(G24-VLOOKUP(C24,'Valeurs Règlement Campagne'!$A$4:$AB$7,19,FALSE))&lt;=2,VLOOKUP(C24,'Valeurs Règlement Campagne'!$A$4:$AB$7,19,FALSE),"")))-2),$G$6:G24,"&lt;="&amp;(IF(ABS(G24-VLOOKUP(C24,'Valeurs Règlement Campagne'!$A$4:$AB$7,17,FALSE))&lt;=2,VLOOKUP(C24,'Valeurs Règlement Campagne'!$A$4:$AB$7,17,FALSE),IF(ABS(G24-VLOOKUP(C24,'Valeurs Règlement Campagne'!$A$4:$AB$7,18,FALSE))&lt;=2,VLOOKUP(C24,'Valeurs Règlement Campagne'!$A$4:$AB$7,18,FALSE),IF(ABS(G24-VLOOKUP(C24,'Valeurs Règlement Campagne'!$A$4:$AB$7,19,FALSE))&lt;=2,VLOOKUP(C24,'Valeurs Règlement Campagne'!$A$4:$AB$7,19,FALSE),"")))+2))&gt;(IF(VLOOKUP(C24,'Valeurs Règlement Campagne'!$A$4:$AB$7,17,FALSE)=IF(ABS(G24-VLOOKUP(C24,'Valeurs Règlement Campagne'!$A$4:$AB$7,17,FALSE))&lt;=2,VLOOKUP(C24,'Valeurs Règlement Campagne'!$A$4:$AB$7,17,FALSE),IF(ABS(G24-VLOOKUP(C24,'Valeurs Règlement Campagne'!$A$4:$AB$7,18,FALSE))&lt;=2,VLOOKUP(C24,'Valeurs Règlement Campagne'!$A$4:$AB$7,18,FALSE),IF(ABS(G24-VLOOKUP(C24,'Valeurs Règlement Campagne'!$A$4:$AB$7,19,FALSE))&lt;=2,VLOOKUP(C24,'Valeurs Règlement Campagne'!$A$4:$AB$7,19,FALSE),""))),1,0)+IF(VLOOKUP(C24,'Valeurs Règlement Campagne'!$A$4:$AB$7,18,FALSE)=IF(ABS(G24-VLOOKUP(C24,'Valeurs Règlement Campagne'!$A$4:$AB$7,17,FALSE))&lt;=2,VLOOKUP(C24,'Valeurs Règlement Campagne'!$A$4:$AB$7,17,FALSE),IF(ABS(G24-VLOOKUP(C24,'Valeurs Règlement Campagne'!$A$4:$AB$7,18,FALSE))&lt;=2,VLOOKUP(C24,'Valeurs Règlement Campagne'!$A$4:$AB$7,18,FALSE),IF(ABS(G24-VLOOKUP(C24,'Valeurs Règlement Campagne'!$A$4:$AB$7,19,FALSE))&lt;=2,VLOOKUP(C24,'Valeurs Règlement Campagne'!$A$4:$AB$7,19,FALSE),""))),1,0)+IF(VLOOKUP(C24,'Valeurs Règlement Campagne'!$A$4:$AB$7,19,FALSE)=IF(ABS(G24-VLOOKUP(C24,'Valeurs Règlement Campagne'!$A$4:$AB$7,17,FALSE))&lt;=2,VLOOKUP(C24,'Valeurs Règlement Campagne'!$A$4:$AB$7,17,FALSE),IF(ABS(G24-VLOOKUP(C24,'Valeurs Règlement Campagne'!$A$4:$AB$7,18,FALSE))&lt;=2,VLOOKUP(C24,'Valeurs Règlement Campagne'!$A$4:$AB$7,18,FALSE),IF(ABS(G24-VLOOKUP(C24,'Valeurs Règlement Campagne'!$A$4:$AB$7,19,FALSE))&lt;=2,VLOOKUP(C24,'Valeurs Règlement Campagne'!$A$4:$AB$7,19,FALSE),""))),1,0)),1,0)),IF(IF(G24=VLOOKUP(C24,'Valeurs Règlement Campagne'!$A$4:$AB$7,17,FALSE),VLOOKUP(C24,'Valeurs Règlement Campagne'!$A$4:$AB$7,17,FALSE),IF(G24=VLOOKUP(C24,'Valeurs Règlement Campagne'!$A$4:$AB$7,18,FALSE),VLOOKUP(C24,'Valeurs Règlement Campagne'!$A$4:$AB$7,18,FALSE),IF(G24=VLOOKUP(C24,'Valeurs Règlement Campagne'!$A$4:$AB$7,19,FALSE),VLOOKUP(C24,'Valeurs Règlement Campagne'!$A$4:$AB$7,19,FALSE),"")))="",1,IF(COUNTIFS($C$6:C24,C24,$E$6:E24,"Connues",$G$6:G24,IF(G24=VLOOKUP(C24,'Valeurs Règlement Campagne'!$A$4:$AB$7,17,FALSE),VLOOKUP(C24,'Valeurs Règlement Campagne'!$A$4:$AB$7,17,FALSE),IF(G24=VLOOKUP(C24,'Valeurs Règlement Campagne'!$A$4:$AB$7,18,FALSE),VLOOKUP(C24,'Valeurs Règlement Campagne'!$A$4:$AB$7,18,FALSE),IF(G24=VLOOKUP(C24,'Valeurs Règlement Campagne'!$A$4:$AB$7,19,FALSE),VLOOKUP(C24,'Valeurs Règlement Campagne'!$A$4:$AB$7,19,FALSE),""))))&gt;(IF(VLOOKUP(C24,'Valeurs Règlement Campagne'!$A$4:$AB$7,17,FALSE)=IF(G24=VLOOKUP(C24,'Valeurs Règlement Campagne'!$A$4:$AB$7,17,FALSE),VLOOKUP(C24,'Valeurs Règlement Campagne'!$A$4:$AB$7,17,FALSE),IF(G24=VLOOKUP(C24,'Valeurs Règlement Campagne'!$A$4:$AB$7,18,FALSE),VLOOKUP(C24,'Valeurs Règlement Campagne'!$A$4:$AB$7,18,FALSE),IF(G24=VLOOKUP(C24,'Valeurs Règlement Campagne'!$A$4:$AB$7,19,FALSE),VLOOKUP(C24,'Valeurs Règlement Campagne'!$A$4:$AB$7,19,FALSE),""))),1,0)+IF(VLOOKUP(C24,'Valeurs Règlement Campagne'!$A$4:$AB$7,18,FALSE)=IF(G24=VLOOKUP(C24,'Valeurs Règlement Campagne'!$A$4:$AB$7,17,FALSE),VLOOKUP(C24,'Valeurs Règlement Campagne'!$A$4:$AB$7,17,FALSE),IF(G24=VLOOKUP(C24,'Valeurs Règlement Campagne'!$A$4:$AB$7,18,FALSE),VLOOKUP(C24,'Valeurs Règlement Campagne'!$A$4:$AB$7,18,FALSE),IF(G24=VLOOKUP(C24,'Valeurs Règlement Campagne'!$A$4:$AB$7,19,FALSE),VLOOKUP(C24,'Valeurs Règlement Campagne'!$A$4:$AB$7,19,FALSE),""))),1,0)+IF(VLOOKUP(C24,'Valeurs Règlement Campagne'!$A$4:$AB$7,19,FALSE)=IF(G24=VLOOKUP(C24,'Valeurs Règlement Campagne'!$A$4:$AB$7,17,FALSE),VLOOKUP(C24,'Valeurs Règlement Campagne'!$A$4:$AB$7,17,FALSE),IF(G24=VLOOKUP(C24,'Valeurs Règlement Campagne'!$A$4:$AB$7,18,FALSE),VLOOKUP(C24,'Valeurs Règlement Campagne'!$A$4:$AB$7,18,FALSE),IF(G24=VLOOKUP(C24,'Valeurs Règlement Campagne'!$A$4:$AB$7,19,FALSE),VLOOKUP(C24,'Valeurs Règlement Campagne'!$A$4:$AB$7,19,FALSE),""))),1,0)),1,0))),0))),0)</f>
        <v>0</v>
      </c>
      <c r="AK24" s="39">
        <f>IFERROR(IF(OR(C24="",C24=" ",NOT(ISNUMBER(H24))),0,IF(E24="Inconnues",IF(AND(H24&gt;=P24,H24&lt;=Q24),0,1),IF(E24="Connues",IF('Valeurs Règlement Campagne'!$L$14="OUI",IF(IF(ABS(H24-VLOOKUP(C24,'Valeurs Règlement Campagne'!$A$4:$AB$7,20,FALSE))&lt;=2,VLOOKUP(C24,'Valeurs Règlement Campagne'!$A$4:$AB$7,20,FALSE),IF(ABS(H24-VLOOKUP(C24,'Valeurs Règlement Campagne'!$A$4:$AB$7,21,FALSE))&lt;=2,VLOOKUP(C24,'Valeurs Règlement Campagne'!$A$4:$AB$7,21,FALSE),IF(ABS(H24-VLOOKUP(C24,'Valeurs Règlement Campagne'!$A$4:$AB$7,22,FALSE))&lt;=2,VLOOKUP(C24,'Valeurs Règlement Campagne'!$A$4:$AB$7,22,FALSE),"")))="",1,IF(COUNTIFS($C$6:C24,C24,$E$6:E24,"Connues",$H$6:H24,"&gt;="&amp;(IF(ABS(H24-VLOOKUP(C24,'Valeurs Règlement Campagne'!$A$4:$AB$7,20,FALSE))&lt;=2,VLOOKUP(C24,'Valeurs Règlement Campagne'!$A$4:$AB$7,20,FALSE),IF(ABS(H24-VLOOKUP(C24,'Valeurs Règlement Campagne'!$A$4:$AB$7,21,FALSE))&lt;=2,VLOOKUP(C24,'Valeurs Règlement Campagne'!$A$4:$AB$7,21,FALSE),IF(ABS(H24-VLOOKUP(C24,'Valeurs Règlement Campagne'!$A$4:$AB$7,22,FALSE))&lt;=2,VLOOKUP(C24,'Valeurs Règlement Campagne'!$A$4:$AB$7,22,FALSE),"")))-2),$H$6:H24,"&lt;="&amp;(IF(ABS(H24-VLOOKUP(C24,'Valeurs Règlement Campagne'!$A$4:$AB$7,20,FALSE))&lt;=2,VLOOKUP(C24,'Valeurs Règlement Campagne'!$A$4:$AB$7,20,FALSE),IF(ABS(H24-VLOOKUP(C24,'Valeurs Règlement Campagne'!$A$4:$AB$7,21,FALSE))&lt;=2,VLOOKUP(C24,'Valeurs Règlement Campagne'!$A$4:$AB$7,21,FALSE),IF(ABS(H24-VLOOKUP(C24,'Valeurs Règlement Campagne'!$A$4:$AB$7,22,FALSE))&lt;=2,VLOOKUP(C24,'Valeurs Règlement Campagne'!$A$4:$AB$7,22,FALSE),"")))+2))&gt;(IF(VLOOKUP(C24,'Valeurs Règlement Campagne'!$A$4:$AB$7,20,FALSE)=IF(ABS(H24-VLOOKUP(C24,'Valeurs Règlement Campagne'!$A$4:$AB$7,20,FALSE))&lt;=2,VLOOKUP(C24,'Valeurs Règlement Campagne'!$A$4:$AB$7,20,FALSE),IF(ABS(H24-VLOOKUP(C24,'Valeurs Règlement Campagne'!$A$4:$AB$7,21,FALSE))&lt;=2,VLOOKUP(C24,'Valeurs Règlement Campagne'!$A$4:$AB$7,21,FALSE),IF(ABS(H24-VLOOKUP(C24,'Valeurs Règlement Campagne'!$A$4:$AB$7,22,FALSE))&lt;=2,VLOOKUP(C24,'Valeurs Règlement Campagne'!$A$4:$AB$7,22,FALSE),""))),1,0)+IF(VLOOKUP(C24,'Valeurs Règlement Campagne'!$A$4:$AB$7,21,FALSE)=IF(ABS(H24-VLOOKUP(C24,'Valeurs Règlement Campagne'!$A$4:$AB$7,20,FALSE))&lt;=2,VLOOKUP(C24,'Valeurs Règlement Campagne'!$A$4:$AB$7,20,FALSE),IF(ABS(H24-VLOOKUP(C24,'Valeurs Règlement Campagne'!$A$4:$AB$7,21,FALSE))&lt;=2,VLOOKUP(C24,'Valeurs Règlement Campagne'!$A$4:$AB$7,21,FALSE),IF(ABS(H24-VLOOKUP(C24,'Valeurs Règlement Campagne'!$A$4:$AB$7,22,FALSE))&lt;=2,VLOOKUP(C24,'Valeurs Règlement Campagne'!$A$4:$AB$7,22,FALSE),""))),1,0)+IF(VLOOKUP(C24,'Valeurs Règlement Campagne'!$A$4:$AB$7,22,FALSE)=IF(ABS(H24-VLOOKUP(C24,'Valeurs Règlement Campagne'!$A$4:$AB$7,20,FALSE))&lt;=2,VLOOKUP(C24,'Valeurs Règlement Campagne'!$A$4:$AB$7,20,FALSE),IF(ABS(H24-VLOOKUP(C24,'Valeurs Règlement Campagne'!$A$4:$AB$7,21,FALSE))&lt;=2,VLOOKUP(C24,'Valeurs Règlement Campagne'!$A$4:$AB$7,21,FALSE),IF(ABS(H24-VLOOKUP(C24,'Valeurs Règlement Campagne'!$A$4:$AB$7,22,FALSE))&lt;=2,VLOOKUP(C24,'Valeurs Règlement Campagne'!$A$4:$AB$7,22,FALSE),""))),1,0)),1,0)),IF(IF(H24=VLOOKUP(C24,'Valeurs Règlement Campagne'!$A$4:$AB$7,20,FALSE),VLOOKUP(C24,'Valeurs Règlement Campagne'!$A$4:$AB$7,20,FALSE),IF(H24=VLOOKUP(C24,'Valeurs Règlement Campagne'!$A$4:$AB$7,21,FALSE),VLOOKUP(C24,'Valeurs Règlement Campagne'!$A$4:$AB$7,21,FALSE),IF(H24=VLOOKUP(C24,'Valeurs Règlement Campagne'!$A$4:$AB$7,22,FALSE),VLOOKUP(C24,'Valeurs Règlement Campagne'!$A$4:$AB$7,22,FALSE),"")))="",1,IF(COUNTIFS($C$6:C24,C24,$E$6:E24,"Connues",$H$6:H24,IF(H24=VLOOKUP(C24,'Valeurs Règlement Campagne'!$A$4:$AB$7,20,FALSE),VLOOKUP(C24,'Valeurs Règlement Campagne'!$A$4:$AB$7,20,FALSE),IF(H24=VLOOKUP(C24,'Valeurs Règlement Campagne'!$A$4:$AB$7,21,FALSE),VLOOKUP(C24,'Valeurs Règlement Campagne'!$A$4:$AB$7,21,FALSE),IF(H24=VLOOKUP(C24,'Valeurs Règlement Campagne'!$A$4:$AB$7,22,FALSE),VLOOKUP(C24,'Valeurs Règlement Campagne'!$A$4:$AB$7,22,FALSE),""))))&gt;(IF(VLOOKUP(C24,'Valeurs Règlement Campagne'!$A$4:$AB$7,20,FALSE)=IF(H24=VLOOKUP(C24,'Valeurs Règlement Campagne'!$A$4:$AB$7,20,FALSE),VLOOKUP(C24,'Valeurs Règlement Campagne'!$A$4:$AB$7,20,FALSE),IF(H24=VLOOKUP(C24,'Valeurs Règlement Campagne'!$A$4:$AB$7,21,FALSE),VLOOKUP(C24,'Valeurs Règlement Campagne'!$A$4:$AB$7,21,FALSE),IF(H24=VLOOKUP(C24,'Valeurs Règlement Campagne'!$A$4:$AB$7,22,FALSE),VLOOKUP(C24,'Valeurs Règlement Campagne'!$A$4:$AB$7,22,FALSE),""))),1,0)+IF(VLOOKUP(C24,'Valeurs Règlement Campagne'!$A$4:$AB$7,21,FALSE)=IF(H24=VLOOKUP(C24,'Valeurs Règlement Campagne'!$A$4:$AB$7,20,FALSE),VLOOKUP(C24,'Valeurs Règlement Campagne'!$A$4:$AB$7,20,FALSE),IF(H24=VLOOKUP(C24,'Valeurs Règlement Campagne'!$A$4:$AB$7,21,FALSE),VLOOKUP(C24,'Valeurs Règlement Campagne'!$A$4:$AB$7,21,FALSE),IF(H24=VLOOKUP(C24,'Valeurs Règlement Campagne'!$A$4:$AB$7,22,FALSE),VLOOKUP(C24,'Valeurs Règlement Campagne'!$A$4:$AB$7,22,FALSE),""))),1,0)+IF(VLOOKUP(C24,'Valeurs Règlement Campagne'!$A$4:$AB$7,22,FALSE)=IF(H24=VLOOKUP(C24,'Valeurs Règlement Campagne'!$A$4:$AB$7,20,FALSE),VLOOKUP(C24,'Valeurs Règlement Campagne'!$A$4:$AB$7,20,FALSE),IF(H24=VLOOKUP(C24,'Valeurs Règlement Campagne'!$A$4:$AB$7,21,FALSE),VLOOKUP(C24,'Valeurs Règlement Campagne'!$A$4:$AB$7,21,FALSE),IF(H24=VLOOKUP(C24,'Valeurs Règlement Campagne'!$A$4:$AB$7,22,FALSE),VLOOKUP(C24,'Valeurs Règlement Campagne'!$A$4:$AB$7,22,FALSE),""))),1,0)),1,0))),0))),0)</f>
        <v>0</v>
      </c>
      <c r="AL24">
        <f>IFERROR(IF(OR(C24="",C24=" ",NOT(ISNUMBER(I24))),0,IF(E24="Inconnues",IF(AND(I24&gt;=P24,I24&lt;=R24),0,1),IF(E24="Connues",IF('Valeurs Règlement Campagne'!$L$14="OUI",IF(IF(ABS(I24-VLOOKUP(C24,'Valeurs Règlement Campagne'!$A$4:$AB$7,23,FALSE))&lt;=2,VLOOKUP(C24,'Valeurs Règlement Campagne'!$A$4:$AB$7,23,FALSE),IF(ABS(I24-VLOOKUP(C24,'Valeurs Règlement Campagne'!$A$4:$AB$7,24,FALSE))&lt;=2,VLOOKUP(C24,'Valeurs Règlement Campagne'!$A$4:$AB$7,24,FALSE),IF(ABS(I24-VLOOKUP(C24,'Valeurs Règlement Campagne'!$A$4:$AB$7,25,FALSE))&lt;=2,VLOOKUP(C24,'Valeurs Règlement Campagne'!$A$4:$AB$7,25,FALSE),"")))="",1,IF(COUNTIFS($C$6:C24,C24,$E$6:E24,"Connues",$I$6:I24,"&gt;="&amp;(IF(ABS(I24-VLOOKUP(C24,'Valeurs Règlement Campagne'!$A$4:$AB$7,23,FALSE))&lt;=2,VLOOKUP(C24,'Valeurs Règlement Campagne'!$A$4:$AB$7,23,FALSE),IF(ABS(I24-VLOOKUP(C24,'Valeurs Règlement Campagne'!$A$4:$AB$7,24,FALSE))&lt;=2,VLOOKUP(C24,'Valeurs Règlement Campagne'!$A$4:$AB$7,24,FALSE),IF(ABS(I24-VLOOKUP(C24,'Valeurs Règlement Campagne'!$A$4:$AB$7,25,FALSE))&lt;=2,VLOOKUP(C24,'Valeurs Règlement Campagne'!$A$4:$AB$7,25,FALSE),"")))-2),$I$6:I24,"&lt;="&amp;(IF(ABS(I24-VLOOKUP(C24,'Valeurs Règlement Campagne'!$A$4:$AB$7,23,FALSE))&lt;=2,VLOOKUP(C24,'Valeurs Règlement Campagne'!$A$4:$AB$7,23,FALSE),IF(ABS(I24-VLOOKUP(C24,'Valeurs Règlement Campagne'!$A$4:$AB$7,24,FALSE))&lt;=2,VLOOKUP(C24,'Valeurs Règlement Campagne'!$A$4:$AB$7,24,FALSE),IF(ABS(I24-VLOOKUP(C24,'Valeurs Règlement Campagne'!$A$4:$AB$7,25,FALSE))&lt;=2,VLOOKUP(C24,'Valeurs Règlement Campagne'!$A$4:$AB$7,25,FALSE),"")))+2))&gt;(IF(VLOOKUP(C24,'Valeurs Règlement Campagne'!$A$4:$AB$7,23,FALSE)=IF(ABS(I24-VLOOKUP(C24,'Valeurs Règlement Campagne'!$A$4:$AB$7,23,FALSE))&lt;=2,VLOOKUP(C24,'Valeurs Règlement Campagne'!$A$4:$AB$7,23,FALSE),IF(ABS(I24-VLOOKUP(C24,'Valeurs Règlement Campagne'!$A$4:$AB$7,24,FALSE))&lt;=2,VLOOKUP(C24,'Valeurs Règlement Campagne'!$A$4:$AB$7,24,FALSE),IF(ABS(I24-VLOOKUP(C24,'Valeurs Règlement Campagne'!$A$4:$AB$7,25,FALSE))&lt;=2,VLOOKUP(C24,'Valeurs Règlement Campagne'!$A$4:$AB$7,25,FALSE),""))),1,0)+IF(VLOOKUP(C24,'Valeurs Règlement Campagne'!$A$4:$AB$7,24,FALSE)=IF(ABS(I24-VLOOKUP(C24,'Valeurs Règlement Campagne'!$A$4:$AB$7,23,FALSE))&lt;=2,VLOOKUP(C24,'Valeurs Règlement Campagne'!$A$4:$AB$7,23,FALSE),IF(ABS(I24-VLOOKUP(C24,'Valeurs Règlement Campagne'!$A$4:$AB$7,24,FALSE))&lt;=2,VLOOKUP(C24,'Valeurs Règlement Campagne'!$A$4:$AB$7,24,FALSE),IF(ABS(I24-VLOOKUP(C24,'Valeurs Règlement Campagne'!$A$4:$AB$7,25,FALSE))&lt;=2,VLOOKUP(C24,'Valeurs Règlement Campagne'!$A$4:$AB$7,25,FALSE),""))),1,0)+IF(VLOOKUP(C24,'Valeurs Règlement Campagne'!$A$4:$AB$7,25,FALSE)=IF(ABS(I24-VLOOKUP(C24,'Valeurs Règlement Campagne'!$A$4:$AB$7,23,FALSE))&lt;=2,VLOOKUP(C24,'Valeurs Règlement Campagne'!$A$4:$AB$7,23,FALSE),IF(ABS(I24-VLOOKUP(C24,'Valeurs Règlement Campagne'!$A$4:$AB$7,24,FALSE))&lt;=2,VLOOKUP(C24,'Valeurs Règlement Campagne'!$A$4:$AB$7,24,FALSE),IF(ABS(I24-VLOOKUP(C24,'Valeurs Règlement Campagne'!$A$4:$AB$7,25,FALSE))&lt;=2,VLOOKUP(C24,'Valeurs Règlement Campagne'!$A$4:$AB$7,25,FALSE),""))),1,0)),1,0)),IF(IF(I24=VLOOKUP(C24,'Valeurs Règlement Campagne'!$A$4:$AB$7,23,FALSE),VLOOKUP(C24,'Valeurs Règlement Campagne'!$A$4:$AB$7,23,FALSE),IF(I24=VLOOKUP(C24,'Valeurs Règlement Campagne'!$A$4:$AB$7,24,FALSE),VLOOKUP(C24,'Valeurs Règlement Campagne'!$A$4:$AB$7,24,FALSE),IF(I24=VLOOKUP(C24,'Valeurs Règlement Campagne'!$A$4:$AB$7,25,FALSE),VLOOKUP(C24,'Valeurs Règlement Campagne'!$A$4:$AB$7,25,FALSE),"")))="",1,IF(COUNTIFS($C$6:C24,C24,$E$6:E24,"Connues",$I$6:I24,IF(I24=VLOOKUP(C24,'Valeurs Règlement Campagne'!$A$4:$AB$7,23,FALSE),VLOOKUP(C24,'Valeurs Règlement Campagne'!$A$4:$AB$7,23,FALSE),IF(I24=VLOOKUP(C24,'Valeurs Règlement Campagne'!$A$4:$AB$7,24,FALSE),VLOOKUP(C24,'Valeurs Règlement Campagne'!$A$4:$AB$7,24,FALSE),IF(I24=VLOOKUP(C24,'Valeurs Règlement Campagne'!$A$4:$AB$7,25,FALSE),VLOOKUP(C24,'Valeurs Règlement Campagne'!$A$4:$AB$7,25,FALSE),""))))&gt;(IF(VLOOKUP(C24,'Valeurs Règlement Campagne'!$A$4:$AB$7,23,FALSE)=IF(I24=VLOOKUP(C24,'Valeurs Règlement Campagne'!$A$4:$AB$7,23,FALSE),VLOOKUP(C24,'Valeurs Règlement Campagne'!$A$4:$AB$7,23,FALSE),IF(I24=VLOOKUP(C24,'Valeurs Règlement Campagne'!$A$4:$AB$7,24,FALSE),VLOOKUP(C24,'Valeurs Règlement Campagne'!$A$4:$AB$7,24,FALSE),IF(I24=VLOOKUP(C24,'Valeurs Règlement Campagne'!$A$4:$AB$7,25,FALSE),VLOOKUP(C24,'Valeurs Règlement Campagne'!$A$4:$AB$7,25,FALSE),""))),1,0)+IF(VLOOKUP(C24,'Valeurs Règlement Campagne'!$A$4:$AB$7,24,FALSE)=IF(I24=VLOOKUP(C24,'Valeurs Règlement Campagne'!$A$4:$AB$7,23,FALSE),VLOOKUP(C24,'Valeurs Règlement Campagne'!$A$4:$AB$7,23,FALSE),IF(I24=VLOOKUP(C24,'Valeurs Règlement Campagne'!$A$4:$AB$7,24,FALSE),VLOOKUP(C24,'Valeurs Règlement Campagne'!$A$4:$AB$7,24,FALSE),IF(I24=VLOOKUP(C24,'Valeurs Règlement Campagne'!$A$4:$AB$7,25,FALSE),VLOOKUP(C24,'Valeurs Règlement Campagne'!$A$4:$AB$7,25,FALSE),""))),1,0)+IF(VLOOKUP(C24,'Valeurs Règlement Campagne'!$A$4:$AB$7,25,FALSE)=IF(I24=VLOOKUP(C24,'Valeurs Règlement Campagne'!$A$4:$AB$7,23,FALSE),VLOOKUP(C24,'Valeurs Règlement Campagne'!$A$4:$AB$7,23,FALSE),IF(I24=VLOOKUP(C24,'Valeurs Règlement Campagne'!$A$4:$AB$7,24,FALSE),VLOOKUP(C24,'Valeurs Règlement Campagne'!$A$4:$AB$7,24,FALSE),IF(I24=VLOOKUP(C24,'Valeurs Règlement Campagne'!$A$4:$AB$7,25,FALSE),VLOOKUP(C24,'Valeurs Règlement Campagne'!$A$4:$AB$7,25,FALSE),""))),1,0)),1,0))),0))),0)</f>
        <v>0</v>
      </c>
      <c r="AM24">
        <f>IFERROR(IF(OR(C24="",C24=" ",NOT(ISNUMBER(J24))),0,IF(E24="Inconnues",IF(AND(J24&gt;=S24,J24&lt;=T24),0,1),IF(E24="Connues",IF('Valeurs Règlement Campagne'!$L$14="OUI",IF(IF(ABS(J24-VLOOKUP(C24,'Valeurs Règlement Campagne'!$A$4:$AB$7,26,FALSE))&lt;=2,VLOOKUP(C24,'Valeurs Règlement Campagne'!$A$4:$AB$7,26,FALSE),IF(ABS(J24-VLOOKUP(C24,'Valeurs Règlement Campagne'!$A$4:$AB$7,27,FALSE))&lt;=2,VLOOKUP(C24,'Valeurs Règlement Campagne'!$A$4:$AB$7,27,FALSE),IF(ABS(J24-VLOOKUP(C24,'Valeurs Règlement Campagne'!$A$4:$AB$7,28,FALSE))&lt;=2,VLOOKUP(C24,'Valeurs Règlement Campagne'!$A$4:$AB$7,28,FALSE),"")))="",1,IF(COUNTIFS($C$6:C24,C24,$E$6:E24,"Connues",$J$6:J24,"&gt;="&amp;(IF(ABS(J24-VLOOKUP(C24,'Valeurs Règlement Campagne'!$A$4:$AB$7,26,FALSE))&lt;=2,VLOOKUP(C24,'Valeurs Règlement Campagne'!$A$4:$AB$7,26,FALSE),IF(ABS(J24-VLOOKUP(C24,'Valeurs Règlement Campagne'!$A$4:$AB$7,27,FALSE))&lt;=2,VLOOKUP(C24,'Valeurs Règlement Campagne'!$A$4:$AB$7,27,FALSE),IF(ABS(J24-VLOOKUP(C24,'Valeurs Règlement Campagne'!$A$4:$AB$7,28,FALSE))&lt;=2,VLOOKUP(C24,'Valeurs Règlement Campagne'!$A$4:$AB$7,28,FALSE),"")))-2),$J$6:J24,"&lt;="&amp;(IF(ABS(J24-VLOOKUP(C24,'Valeurs Règlement Campagne'!$A$4:$AB$7,26,FALSE))&lt;=2,VLOOKUP(C24,'Valeurs Règlement Campagne'!$A$4:$AB$7,26,FALSE),IF(ABS(J24-VLOOKUP(C24,'Valeurs Règlement Campagne'!$A$4:$AB$7,27,FALSE))&lt;=2,VLOOKUP(C24,'Valeurs Règlement Campagne'!$A$4:$AB$7,27,FALSE),IF(ABS(J24-VLOOKUP(C24,'Valeurs Règlement Campagne'!$A$4:$AB$7,28,FALSE))&lt;=2,VLOOKUP(C24,'Valeurs Règlement Campagne'!$A$4:$AB$7,28,FALSE),"")))+2))&gt;(IF(VLOOKUP(C24,'Valeurs Règlement Campagne'!$A$4:$AB$7,26,FALSE)=IF(ABS(J24-VLOOKUP(C24,'Valeurs Règlement Campagne'!$A$4:$AB$7,26,FALSE))&lt;=2,VLOOKUP(C24,'Valeurs Règlement Campagne'!$A$4:$AB$7,26,FALSE),IF(ABS(J24-VLOOKUP(C24,'Valeurs Règlement Campagne'!$A$4:$AB$7,27,FALSE))&lt;=2,VLOOKUP(C24,'Valeurs Règlement Campagne'!$A$4:$AB$7,27,FALSE),IF(ABS(J24-VLOOKUP(C24,'Valeurs Règlement Campagne'!$A$4:$AB$7,28,FALSE))&lt;=2,VLOOKUP(C24,'Valeurs Règlement Campagne'!$A$4:$AB$7,28,FALSE),""))),1,0)+IF(VLOOKUP(C24,'Valeurs Règlement Campagne'!$A$4:$AB$7,27,FALSE)=IF(ABS(J24-VLOOKUP(C24,'Valeurs Règlement Campagne'!$A$4:$AB$7,26,FALSE))&lt;=2,VLOOKUP(C24,'Valeurs Règlement Campagne'!$A$4:$AB$7,26,FALSE),IF(ABS(J24-VLOOKUP(C24,'Valeurs Règlement Campagne'!$A$4:$AB$7,27,FALSE))&lt;=2,VLOOKUP(C24,'Valeurs Règlement Campagne'!$A$4:$AB$7,27,FALSE),IF(ABS(J24-VLOOKUP(C24,'Valeurs Règlement Campagne'!$A$4:$AB$7,28,FALSE))&lt;=2,VLOOKUP(C24,'Valeurs Règlement Campagne'!$A$4:$AB$7,28,FALSE),""))),1,0)+IF(VLOOKUP(C24,'Valeurs Règlement Campagne'!$A$4:$AB$7,28,FALSE)=IF(ABS(J24-VLOOKUP(C24,'Valeurs Règlement Campagne'!$A$4:$AB$7,26,FALSE))&lt;=2,VLOOKUP(C24,'Valeurs Règlement Campagne'!$A$4:$AB$7,26,FALSE),IF(ABS(J24-VLOOKUP(C24,'Valeurs Règlement Campagne'!$A$4:$AB$7,27,FALSE))&lt;=2,VLOOKUP(C24,'Valeurs Règlement Campagne'!$A$4:$AB$7,27,FALSE),IF(ABS(J24-VLOOKUP(C24,'Valeurs Règlement Campagne'!$A$4:$AB$7,28,FALSE))&lt;=2,VLOOKUP(C24,'Valeurs Règlement Campagne'!$A$4:$AB$7,28,FALSE),""))),1,0)),1,0)),IF(IF(J24=VLOOKUP(C24,'Valeurs Règlement Campagne'!$A$4:$AB$7,26,FALSE),VLOOKUP(C24,'Valeurs Règlement Campagne'!$A$4:$AB$7,26,FALSE),IF(J24=VLOOKUP(C24,'Valeurs Règlement Campagne'!$A$4:$AB$7,27,FALSE),VLOOKUP(C24,'Valeurs Règlement Campagne'!$A$4:$AB$7,27,FALSE),IF(J24=VLOOKUP(C24,'Valeurs Règlement Campagne'!$A$4:$AB$7,28,FALSE),VLOOKUP(C24,'Valeurs Règlement Campagne'!$A$4:$AB$7,28,FALSE),"")))="",1,IF(COUNTIFS($C$6:C24,C24,$E$6:E24,"Connues",$J$6:J24,IF(J24=VLOOKUP(C24,'Valeurs Règlement Campagne'!$A$4:$AB$7,26,FALSE),VLOOKUP(C24,'Valeurs Règlement Campagne'!$A$4:$AB$7,26,FALSE),IF(J24=VLOOKUP(C24,'Valeurs Règlement Campagne'!$A$4:$AB$7,27,FALSE),VLOOKUP(C24,'Valeurs Règlement Campagne'!$A$4:$AB$7,27,FALSE),IF(J24=VLOOKUP(C24,'Valeurs Règlement Campagne'!$A$4:$AB$7,28,FALSE),VLOOKUP(C24,'Valeurs Règlement Campagne'!$A$4:$AB$7,28,FALSE),""))))&gt;(IF(VLOOKUP(C24,'Valeurs Règlement Campagne'!$A$4:$AB$7,26,FALSE)=IF(J24=VLOOKUP(C24,'Valeurs Règlement Campagne'!$A$4:$AB$7,26,FALSE),VLOOKUP(C24,'Valeurs Règlement Campagne'!$A$4:$AB$7,26,FALSE),IF(J24=VLOOKUP(C24,'Valeurs Règlement Campagne'!$A$4:$AB$7,27,FALSE),VLOOKUP(C24,'Valeurs Règlement Campagne'!$A$4:$AB$7,27,FALSE),IF(J24=VLOOKUP(C24,'Valeurs Règlement Campagne'!$A$4:$AB$7,28,FALSE),VLOOKUP(C24,'Valeurs Règlement Campagne'!$A$4:$AB$7,28,FALSE),""))),1,0)+IF(VLOOKUP(C24,'Valeurs Règlement Campagne'!$A$4:$AB$7,27,FALSE)=IF(J24=VLOOKUP(C24,'Valeurs Règlement Campagne'!$A$4:$AB$7,26,FALSE),VLOOKUP(C24,'Valeurs Règlement Campagne'!$A$4:$AB$7,26,FALSE),IF(J24=VLOOKUP(C24,'Valeurs Règlement Campagne'!$A$4:$AB$7,27,FALSE),VLOOKUP(C24,'Valeurs Règlement Campagne'!$A$4:$AB$7,27,FALSE),IF(J24=VLOOKUP(C24,'Valeurs Règlement Campagne'!$A$4:$AB$7,28,FALSE),VLOOKUP(C24,'Valeurs Règlement Campagne'!$A$4:$AB$7,28,FALSE),""))),1,0)+IF(VLOOKUP(C24,'Valeurs Règlement Campagne'!$A$4:$AB$7,28,FALSE)=IF(J24=VLOOKUP(C24,'Valeurs Règlement Campagne'!$A$4:$AB$7,26,FALSE),VLOOKUP(C24,'Valeurs Règlement Campagne'!$A$4:$AB$7,26,FALSE),IF(J24=VLOOKUP(C24,'Valeurs Règlement Campagne'!$A$4:$AB$7,27,FALSE),VLOOKUP(C24,'Valeurs Règlement Campagne'!$A$4:$AB$7,27,FALSE),IF(J24=VLOOKUP(C24,'Valeurs Règlement Campagne'!$A$4:$AB$7,28,FALSE),VLOOKUP(C24,'Valeurs Règlement Campagne'!$A$4:$AB$7,28,FALSE),""))),1,0)),1,0))),0))),0)</f>
        <v>0</v>
      </c>
    </row>
    <row r="25" spans="1:218" ht="20.75" customHeight="1">
      <c r="A25" s="127">
        <v>20</v>
      </c>
      <c r="B25" s="178"/>
      <c r="C25" s="251"/>
      <c r="D25" s="252"/>
      <c r="E25" s="179"/>
      <c r="F25" s="180"/>
      <c r="G25" s="181"/>
      <c r="H25" s="182"/>
      <c r="I25" s="183"/>
      <c r="J25" s="184"/>
      <c r="L25" s="41" t="str">
        <f>IF($E25=0," ",IF($E25=$D$31,VLOOKUP($C25,'Valeurs Règlement Campagne'!$A$4:$AB$7,14,FALSE),VLOOKUP($C25,'Valeurs Règlement Campagne'!$A$4:$M$7,4,FALSE)))</f>
        <v xml:space="preserve"> </v>
      </c>
      <c r="M25" s="42" t="str">
        <f>IF($E25=0," ",IF($E25=$D$31,VLOOKUP($C25,'Valeurs Règlement Campagne'!$A$4:$AB$7,16,FALSE),VLOOKUP($C25,'Valeurs Règlement Campagne'!$A$4:$AB$7,5,FALSE)))</f>
        <v xml:space="preserve"> </v>
      </c>
      <c r="N25" s="41" t="str">
        <f>IF($E25=0," ",IF($E25=$D$31,VLOOKUP($C25,'Valeurs Règlement Campagne'!$A$4:$AB$7,17,FALSE),VLOOKUP($C25,'Valeurs Règlement Campagne'!$A$4:$AB$7,6,FALSE)))</f>
        <v xml:space="preserve"> </v>
      </c>
      <c r="O25" s="43" t="str">
        <f>IF($E25=0," ",IF($E25=$D$31,VLOOKUP($C25,'Valeurs Règlement Campagne'!$A$4:$AB$7,19,FALSE),VLOOKUP($C25,'Valeurs Règlement Campagne'!$A$4:$AB$7,7,FALSE)))</f>
        <v xml:space="preserve"> </v>
      </c>
      <c r="P25" s="44" t="str">
        <f>IF($E25=0," ",IF($E25=$D$31,VLOOKUP($C25,'Valeurs Règlement Campagne'!$A$4:$AB$7,20,FALSE),VLOOKUP($C25,'Valeurs Règlement Campagne'!$A$4:$AB$7,8,FALSE)))</f>
        <v xml:space="preserve"> </v>
      </c>
      <c r="Q25" s="43" t="str">
        <f>IF($E25=0," ",IF($E25=$D$31,VLOOKUP($C25,'Valeurs Règlement Campagne'!$A$4:$AB$7,22,FALSE),VLOOKUP($C25,'Valeurs Règlement Campagne'!$A$4:$AB$7,9,FALSE)))</f>
        <v xml:space="preserve"> </v>
      </c>
      <c r="R25" s="47" t="str">
        <f>IF($E25=0," ",IF($E25=$D$31,VLOOKUP($C25,'Valeurs Règlement Campagne'!$A$4:$AB$7,25,FALSE),VLOOKUP($C25,'Valeurs Règlement Campagne'!$A$4:$AB$7,11,FALSE)))</f>
        <v xml:space="preserve"> </v>
      </c>
      <c r="S25" s="41" t="str">
        <f>IF($E25=0," ",IF($E25=$D$31,VLOOKUP($C25,'Valeurs Règlement Campagne'!$A$4:$AB$7,26,FALSE),VLOOKUP($C25,'Valeurs Règlement Campagne'!$A$4:$AB$7,12,FALSE)))</f>
        <v xml:space="preserve"> </v>
      </c>
      <c r="T25" s="42" t="str">
        <f>IF($E25=0," ",IF($E25=$D$31,VLOOKUP($C25,'Valeurs Règlement Campagne'!$A$4:$AB$7,28,FALSE),VLOOKUP($C25,'Valeurs Règlement Campagne'!$A$4:$AB$7,13,FALSE)))</f>
        <v xml:space="preserve"> </v>
      </c>
      <c r="U25" s="48" t="str" cm="1">
        <f t="array" ref="U25">IFERROR(IF(OR(C25="",C25=" ")," ",IF(NOT(ISNUMBER(F25))," ",IF(E25="Inconnues",AND(F25&gt;=L25,F25&lt;=M25),IF(E25="Connues",IF('Valeurs Règlement Campagne'!$L$14="OUI",IF(IF(ABS(F25-VLOOKUP(C25,'Valeurs Règlement Campagne'!$A$4:$AB$7,14,FALSE))&lt;=2,VLOOKUP(C25,'Valeurs Règlement Campagne'!$A$4:$AB$7,14,FALSE),IF(ABS(F25-VLOOKUP(C25,'Valeurs Règlement Campagne'!$A$4:$AB$7,15,FALSE))&lt;=2,VLOOKUP(C25,'Valeurs Règlement Campagne'!$A$4:$AB$7,15,FALSE),IF(ABS(F25-VLOOKUP(C25,'Valeurs Règlement Campagne'!$A$4:$AB$7,16,FALSE))&lt;=2,VLOOKUP(C25,'Valeurs Règlement Campagne'!$A$4:$AB$7,16,FALSE),"")))="",FALSE,IF(COUNTIFS($C$6:C25,C25,$E$6:E25,"Connues",$F$6:F25,"&gt;="&amp;(IF(ABS(F25-VLOOKUP(C25,'Valeurs Règlement Campagne'!$A$4:$AB$7,14,FALSE))&lt;=2,VLOOKUP(C25,'Valeurs Règlement Campagne'!$A$4:$AB$7,14,FALSE),IF(ABS(F25-VLOOKUP(C25,'Valeurs Règlement Campagne'!$A$4:$AB$7,15,FALSE))&lt;=2,VLOOKUP(C25,'Valeurs Règlement Campagne'!$A$4:$AB$7,15,FALSE),IF(ABS(F25-VLOOKUP(C25,'Valeurs Règlement Campagne'!$A$4:$AB$7,16,FALSE))&lt;=2,VLOOKUP(C25,'Valeurs Règlement Campagne'!$A$4:$AB$7,16,FALSE),"")))-2),$F$6:F25,"&lt;="&amp;(IF(ABS(F25-VLOOKUP(C25,'Valeurs Règlement Campagne'!$A$4:$AB$7,14,FALSE))&lt;=2,VLOOKUP(C25,'Valeurs Règlement Campagne'!$A$4:$AB$7,14,FALSE),IF(ABS(F25-VLOOKUP(C25,'Valeurs Règlement Campagne'!$A$4:$AB$7,15,FALSE))&lt;=2,VLOOKUP(C25,'Valeurs Règlement Campagne'!$A$4:$AB$7,15,FALSE),IF(ABS(F25-VLOOKUP(C25,'Valeurs Règlement Campagne'!$A$4:$AB$7,16,FALSE))&lt;=2,VLOOKUP(C25,'Valeurs Règlement Campagne'!$A$4:$AB$7,16,FALSE),"")))+2))&gt;(IF(VLOOKUP(C25,'Valeurs Règlement Campagne'!$A$4:$AB$7,14,FALSE)=IF(ABS(F25-VLOOKUP(C25,'Valeurs Règlement Campagne'!$A$4:$AB$7,14,FALSE))&lt;=2,VLOOKUP(C25,'Valeurs Règlement Campagne'!$A$4:$AB$7,14,FALSE),IF(ABS(F25-VLOOKUP(C25,'Valeurs Règlement Campagne'!$A$4:$AB$7,15,FALSE))&lt;=2,VLOOKUP(C25,'Valeurs Règlement Campagne'!$A$4:$AB$7,15,FALSE),IF(ABS(F25-VLOOKUP(C25,'Valeurs Règlement Campagne'!$A$4:$AB$7,16,FALSE))&lt;=2,VLOOKUP(C25,'Valeurs Règlement Campagne'!$A$4:$AB$7,16,FALSE),""))),1,0)+IF(VLOOKUP(C25,'Valeurs Règlement Campagne'!$A$4:$AB$7,15,FALSE)=IF(ABS(F25-VLOOKUP(C25,'Valeurs Règlement Campagne'!$A$4:$AB$7,14,FALSE))&lt;=2,VLOOKUP(C25,'Valeurs Règlement Campagne'!$A$4:$AB$7,14,FALSE),IF(ABS(F25-VLOOKUP(C25,'Valeurs Règlement Campagne'!$A$4:$AB$7,15,FALSE))&lt;=2,VLOOKUP(C25,'Valeurs Règlement Campagne'!$A$4:$AB$7,15,FALSE),IF(ABS(F25-VLOOKUP(C25,'Valeurs Règlement Campagne'!$A$4:$AB$7,16,FALSE))&lt;=2,VLOOKUP(C25,'Valeurs Règlement Campagne'!$A$4:$AB$7,16,FALSE),""))),1,0)+IF(VLOOKUP(C25,'Valeurs Règlement Campagne'!$A$4:$AB$7,16,FALSE)=IF(ABS(F25-VLOOKUP(C25,'Valeurs Règlement Campagne'!$A$4:$AB$7,14,FALSE))&lt;=2,VLOOKUP(C25,'Valeurs Règlement Campagne'!$A$4:$AB$7,14,FALSE),IF(ABS(F25-VLOOKUP(C25,'Valeurs Règlement Campagne'!$A$4:$AB$7,15,FALSE))&lt;=2,VLOOKUP(C25,'Valeurs Règlement Campagne'!$A$4:$AB$7,15,FALSE),IF(ABS(F25-VLOOKUP(C25,'Valeurs Règlement Campagne'!$A$4:$AB$7,16,FALSE))&lt;=2,VLOOKUP(C25,'Valeurs Règlement Campagne'!$A$4:$AB$7,16,FALSE),""))),1,0)),"Doublon",TRUE)),IF(IF(F25=VLOOKUP(C25,'Valeurs Règlement Campagne'!$A$4:$AB$7,14,FALSE),VLOOKUP(C25,'Valeurs Règlement Campagne'!$A$4:$AB$7,14,FALSE),IF(F25=VLOOKUP(C25,'Valeurs Règlement Campagne'!$A$4:$AB$7,15,FALSE),VLOOKUP(C25,'Valeurs Règlement Campagne'!$A$4:$AB$7,15,FALSE),IF(F25=VLOOKUP(C25,'Valeurs Règlement Campagne'!$A$4:$AB$7,16,FALSE),VLOOKUP(C25,'Valeurs Règlement Campagne'!$A$4:$AB$7,16,FALSE),"")))="",FALSE,IF(COUNTIFS($C$6:C25,C25,$E$6:E25,"Connues",$F$6:F25,IF(F25=VLOOKUP(C25,'Valeurs Règlement Campagne'!$A$4:$AB$7,14,FALSE),VLOOKUP(C25,'Valeurs Règlement Campagne'!$A$4:$AB$7,14,FALSE),IF(F25=VLOOKUP(C25,'Valeurs Règlement Campagne'!$A$4:$AB$7,15,FALSE),VLOOKUP(C25,'Valeurs Règlement Campagne'!$A$4:$AB$7,15,FALSE),IF(F25=VLOOKUP(C25,'Valeurs Règlement Campagne'!$A$4:$AB$7,16,FALSE),VLOOKUP(C25,'Valeurs Règlement Campagne'!$A$4:$AB$7,16,FALSE),""))))&gt;(IF(VLOOKUP(C25,'Valeurs Règlement Campagne'!$A$4:$AB$7,14,FALSE)=IF(F25=VLOOKUP(C25,'Valeurs Règlement Campagne'!$A$4:$AB$7,14,FALSE),VLOOKUP(C25,'Valeurs Règlement Campagne'!$A$4:$AB$7,14,FALSE),IF(F25=VLOOKUP(C25,'Valeurs Règlement Campagne'!$A$4:$AB$7,15,FALSE),VLOOKUP(C25,'Valeurs Règlement Campagne'!$A$4:$AB$7,15,FALSE),IF(F25=VLOOKUP(C25,'Valeurs Règlement Campagne'!$A$4:$AB$7,16,FALSE),VLOOKUP(C25,'Valeurs Règlement Campagne'!$A$4:$AB$7,16,FALSE),""))),1,0)+IF(VLOOKUP(C25,'Valeurs Règlement Campagne'!$A$4:$AB$7,15,FALSE)=IF(F25=VLOOKUP(C25,'Valeurs Règlement Campagne'!$A$4:$AB$7,14,FALSE),VLOOKUP(C25,'Valeurs Règlement Campagne'!$A$4:$AB$7,14,FALSE),IF(F25=VLOOKUP(C25,'Valeurs Règlement Campagne'!$A$4:$AB$7,15,FALSE),VLOOKUP(C25,'Valeurs Règlement Campagne'!$A$4:$AB$7,15,FALSE),IF(F25=VLOOKUP(C25,'Valeurs Règlement Campagne'!$A$4:$AB$7,16,FALSE),VLOOKUP(C25,'Valeurs Règlement Campagne'!$A$4:$AB$7,16,FALSE),""))),1,0)+IF(VLOOKUP(C25,'Valeurs Règlement Campagne'!$A$4:$AB$7,16,FALSE)=IF(F25=VLOOKUP(C25,'Valeurs Règlement Campagne'!$A$4:$AB$7,14,FALSE),VLOOKUP(C25,'Valeurs Règlement Campagne'!$A$4:$AB$7,14,FALSE),IF(F25=VLOOKUP(C25,'Valeurs Règlement Campagne'!$A$4:$AB$7,15,FALSE),VLOOKUP(C25,'Valeurs Règlement Campagne'!$A$4:$AB$7,15,FALSE),IF(F25=VLOOKUP(C25,'Valeurs Règlement Campagne'!$A$4:$AB$7,16,FALSE),VLOOKUP(C25,'Valeurs Règlement Campagne'!$A$4:$AB$7,16,FALSE),""))),1,0)),"Doublon",TRUE)))," "))))," ")</f>
        <v xml:space="preserve"> </v>
      </c>
      <c r="V25" s="49" t="str" cm="1">
        <f t="array" ref="V25">IFERROR(IF(OR(C25="",C25=" ")," ",IF(NOT(ISNUMBER(G25))," ",IF(E25="Inconnues",AND(G25&gt;=N25,G25&lt;=O25),IF(E25="Connues",IF('Valeurs Règlement Campagne'!$L$14="OUI",IF(IF(ABS(G25-VLOOKUP(C25,'Valeurs Règlement Campagne'!$A$4:$AB$7,17,FALSE))&lt;=2,VLOOKUP(C25,'Valeurs Règlement Campagne'!$A$4:$AB$7,17,FALSE),IF(ABS(G25-VLOOKUP(C25,'Valeurs Règlement Campagne'!$A$4:$AB$7,18,FALSE))&lt;=2,VLOOKUP(C25,'Valeurs Règlement Campagne'!$A$4:$AB$7,18,FALSE),IF(ABS(G25-VLOOKUP(C25,'Valeurs Règlement Campagne'!$A$4:$AB$7,19,FALSE))&lt;=2,VLOOKUP(C25,'Valeurs Règlement Campagne'!$A$4:$AB$7,19,FALSE),"")))="",FALSE,IF(COUNTIFS($C$6:C25,C25,$E$6:E25,"Connues",$G$6:G25,"&gt;="&amp;(IF(ABS(G25-VLOOKUP(C25,'Valeurs Règlement Campagne'!$A$4:$AB$7,17,FALSE))&lt;=2,VLOOKUP(C25,'Valeurs Règlement Campagne'!$A$4:$AB$7,17,FALSE),IF(ABS(G25-VLOOKUP(C25,'Valeurs Règlement Campagne'!$A$4:$AB$7,18,FALSE))&lt;=2,VLOOKUP(C25,'Valeurs Règlement Campagne'!$A$4:$AB$7,18,FALSE),IF(ABS(G25-VLOOKUP(C25,'Valeurs Règlement Campagne'!$A$4:$AB$7,19,FALSE))&lt;=2,VLOOKUP(C25,'Valeurs Règlement Campagne'!$A$4:$AB$7,19,FALSE),"")))-2),$G$6:G25,"&lt;="&amp;(IF(ABS(G25-VLOOKUP(C25,'Valeurs Règlement Campagne'!$A$4:$AB$7,17,FALSE))&lt;=2,VLOOKUP(C25,'Valeurs Règlement Campagne'!$A$4:$AB$7,17,FALSE),IF(ABS(G25-VLOOKUP(C25,'Valeurs Règlement Campagne'!$A$4:$AB$7,18,FALSE))&lt;=2,VLOOKUP(C25,'Valeurs Règlement Campagne'!$A$4:$AB$7,18,FALSE),IF(ABS(G25-VLOOKUP(C25,'Valeurs Règlement Campagne'!$A$4:$AB$7,19,FALSE))&lt;=2,VLOOKUP(C25,'Valeurs Règlement Campagne'!$A$4:$AB$7,19,FALSE),"")))+2))&gt;(IF(VLOOKUP(C25,'Valeurs Règlement Campagne'!$A$4:$AB$7,17,FALSE)=IF(ABS(G25-VLOOKUP(C25,'Valeurs Règlement Campagne'!$A$4:$AB$7,17,FALSE))&lt;=2,VLOOKUP(C25,'Valeurs Règlement Campagne'!$A$4:$AB$7,17,FALSE),IF(ABS(G25-VLOOKUP(C25,'Valeurs Règlement Campagne'!$A$4:$AB$7,18,FALSE))&lt;=2,VLOOKUP(C25,'Valeurs Règlement Campagne'!$A$4:$AB$7,18,FALSE),IF(ABS(G25-VLOOKUP(C25,'Valeurs Règlement Campagne'!$A$4:$AB$7,19,FALSE))&lt;=2,VLOOKUP(C25,'Valeurs Règlement Campagne'!$A$4:$AB$7,19,FALSE),""))),1,0)+IF(VLOOKUP(C25,'Valeurs Règlement Campagne'!$A$4:$AB$7,18,FALSE)=IF(ABS(G25-VLOOKUP(C25,'Valeurs Règlement Campagne'!$A$4:$AB$7,17,FALSE))&lt;=2,VLOOKUP(C25,'Valeurs Règlement Campagne'!$A$4:$AB$7,17,FALSE),IF(ABS(G25-VLOOKUP(C25,'Valeurs Règlement Campagne'!$A$4:$AB$7,18,FALSE))&lt;=2,VLOOKUP(C25,'Valeurs Règlement Campagne'!$A$4:$AB$7,18,FALSE),IF(ABS(G25-VLOOKUP(C25,'Valeurs Règlement Campagne'!$A$4:$AB$7,19,FALSE))&lt;=2,VLOOKUP(C25,'Valeurs Règlement Campagne'!$A$4:$AB$7,19,FALSE),""))),1,0)+IF(VLOOKUP(C25,'Valeurs Règlement Campagne'!$A$4:$AB$7,19,FALSE)=IF(ABS(G25-VLOOKUP(C25,'Valeurs Règlement Campagne'!$A$4:$AB$7,17,FALSE))&lt;=2,VLOOKUP(C25,'Valeurs Règlement Campagne'!$A$4:$AB$7,17,FALSE),IF(ABS(G25-VLOOKUP(C25,'Valeurs Règlement Campagne'!$A$4:$AB$7,18,FALSE))&lt;=2,VLOOKUP(C25,'Valeurs Règlement Campagne'!$A$4:$AB$7,18,FALSE),IF(ABS(G25-VLOOKUP(C25,'Valeurs Règlement Campagne'!$A$4:$AB$7,19,FALSE))&lt;=2,VLOOKUP(C25,'Valeurs Règlement Campagne'!$A$4:$AB$7,19,FALSE),""))),1,0)),"Doublon",TRUE)),IF(IF(G25=VLOOKUP(C25,'Valeurs Règlement Campagne'!$A$4:$AB$7,17,FALSE),VLOOKUP(C25,'Valeurs Règlement Campagne'!$A$4:$AB$7,17,FALSE),IF(G25=VLOOKUP(C25,'Valeurs Règlement Campagne'!$A$4:$AB$7,18,FALSE),VLOOKUP(C25,'Valeurs Règlement Campagne'!$A$4:$AB$7,18,FALSE),IF(G25=VLOOKUP(C25,'Valeurs Règlement Campagne'!$A$4:$AB$7,19,FALSE),VLOOKUP(C25,'Valeurs Règlement Campagne'!$A$4:$AB$7,19,FALSE),"")))="",FALSE,IF(COUNTIFS($C$6:C25,C25,$E$6:E25,"Connues",$G$6:G25,IF(G25=VLOOKUP(C25,'Valeurs Règlement Campagne'!$A$4:$AB$7,17,FALSE),VLOOKUP(C25,'Valeurs Règlement Campagne'!$A$4:$AB$7,17,FALSE),IF(G25=VLOOKUP(C25,'Valeurs Règlement Campagne'!$A$4:$AB$7,18,FALSE),VLOOKUP(C25,'Valeurs Règlement Campagne'!$A$4:$AB$7,18,FALSE),IF(G25=VLOOKUP(C25,'Valeurs Règlement Campagne'!$A$4:$AB$7,19,FALSE),VLOOKUP(C25,'Valeurs Règlement Campagne'!$A$4:$AB$7,19,FALSE),""))))&gt;(IF(VLOOKUP(C25,'Valeurs Règlement Campagne'!$A$4:$AB$7,17,FALSE)=IF(G25=VLOOKUP(C25,'Valeurs Règlement Campagne'!$A$4:$AB$7,17,FALSE),VLOOKUP(C25,'Valeurs Règlement Campagne'!$A$4:$AB$7,17,FALSE),IF(G25=VLOOKUP(C25,'Valeurs Règlement Campagne'!$A$4:$AB$7,18,FALSE),VLOOKUP(C25,'Valeurs Règlement Campagne'!$A$4:$AB$7,18,FALSE),IF(G25=VLOOKUP(C25,'Valeurs Règlement Campagne'!$A$4:$AB$7,19,FALSE),VLOOKUP(C25,'Valeurs Règlement Campagne'!$A$4:$AB$7,19,FALSE),""))),1,0)+IF(VLOOKUP(C25,'Valeurs Règlement Campagne'!$A$4:$AB$7,18,FALSE)=IF(G25=VLOOKUP(C25,'Valeurs Règlement Campagne'!$A$4:$AB$7,17,FALSE),VLOOKUP(C25,'Valeurs Règlement Campagne'!$A$4:$AB$7,17,FALSE),IF(G25=VLOOKUP(C25,'Valeurs Règlement Campagne'!$A$4:$AB$7,18,FALSE),VLOOKUP(C25,'Valeurs Règlement Campagne'!$A$4:$AB$7,18,FALSE),IF(G25=VLOOKUP(C25,'Valeurs Règlement Campagne'!$A$4:$AB$7,19,FALSE),VLOOKUP(C25,'Valeurs Règlement Campagne'!$A$4:$AB$7,19,FALSE),""))),1,0)+IF(VLOOKUP(C25,'Valeurs Règlement Campagne'!$A$4:$AB$7,19,FALSE)=IF(G25=VLOOKUP(C25,'Valeurs Règlement Campagne'!$A$4:$AB$7,17,FALSE),VLOOKUP(C25,'Valeurs Règlement Campagne'!$A$4:$AB$7,17,FALSE),IF(G25=VLOOKUP(C25,'Valeurs Règlement Campagne'!$A$4:$AB$7,18,FALSE),VLOOKUP(C25,'Valeurs Règlement Campagne'!$A$4:$AB$7,18,FALSE),IF(G25=VLOOKUP(C25,'Valeurs Règlement Campagne'!$A$4:$AB$7,19,FALSE),VLOOKUP(C25,'Valeurs Règlement Campagne'!$A$4:$AB$7,19,FALSE),""))),1,0)),"Doublon",TRUE)))," "))))," ")</f>
        <v xml:space="preserve"> </v>
      </c>
      <c r="W25" s="49" t="str" cm="1">
        <f t="array" ref="W25">IFERROR(IF(OR(C25="",C25=" ")," ",IF(NOT(ISNUMBER(H25))," ",IF(E25="Inconnues",AND(H25&gt;=P25,H25&lt;=Q25),IF(E25="Connues",IF('Valeurs Règlement Campagne'!$L$14="OUI",IF(IF(ABS(H25-VLOOKUP(C25,'Valeurs Règlement Campagne'!$A$4:$AB$7,20,FALSE))&lt;=2,VLOOKUP(C25,'Valeurs Règlement Campagne'!$A$4:$AB$7,20,FALSE),IF(ABS(H25-VLOOKUP(C25,'Valeurs Règlement Campagne'!$A$4:$AB$7,21,FALSE))&lt;=2,VLOOKUP(C25,'Valeurs Règlement Campagne'!$A$4:$AB$7,21,FALSE),IF(ABS(H25-VLOOKUP(C25,'Valeurs Règlement Campagne'!$A$4:$AB$7,22,FALSE))&lt;=2,VLOOKUP(C25,'Valeurs Règlement Campagne'!$A$4:$AB$7,22,FALSE),"")))="",FALSE,IF(COUNTIFS($C$6:C25,C25,$E$6:E25,"Connues",$H$6:H25,"&gt;="&amp;(IF(ABS(H25-VLOOKUP(C25,'Valeurs Règlement Campagne'!$A$4:$AB$7,20,FALSE))&lt;=2,VLOOKUP(C25,'Valeurs Règlement Campagne'!$A$4:$AB$7,20,FALSE),IF(ABS(H25-VLOOKUP(C25,'Valeurs Règlement Campagne'!$A$4:$AB$7,21,FALSE))&lt;=2,VLOOKUP(C25,'Valeurs Règlement Campagne'!$A$4:$AB$7,21,FALSE),IF(ABS(H25-VLOOKUP(C25,'Valeurs Règlement Campagne'!$A$4:$AB$7,22,FALSE))&lt;=2,VLOOKUP(C25,'Valeurs Règlement Campagne'!$A$4:$AB$7,22,FALSE),"")))-2),$H$6:H25,"&lt;="&amp;(IF(ABS(H25-VLOOKUP(C25,'Valeurs Règlement Campagne'!$A$4:$AB$7,20,FALSE))&lt;=2,VLOOKUP(C25,'Valeurs Règlement Campagne'!$A$4:$AB$7,20,FALSE),IF(ABS(H25-VLOOKUP(C25,'Valeurs Règlement Campagne'!$A$4:$AB$7,21,FALSE))&lt;=2,VLOOKUP(C25,'Valeurs Règlement Campagne'!$A$4:$AB$7,21,FALSE),IF(ABS(H25-VLOOKUP(C25,'Valeurs Règlement Campagne'!$A$4:$AB$7,22,FALSE))&lt;=2,VLOOKUP(C25,'Valeurs Règlement Campagne'!$A$4:$AB$7,22,FALSE),"")))+2))&gt;(IF(VLOOKUP(C25,'Valeurs Règlement Campagne'!$A$4:$AB$7,20,FALSE)=IF(ABS(H25-VLOOKUP(C25,'Valeurs Règlement Campagne'!$A$4:$AB$7,20,FALSE))&lt;=2,VLOOKUP(C25,'Valeurs Règlement Campagne'!$A$4:$AB$7,20,FALSE),IF(ABS(H25-VLOOKUP(C25,'Valeurs Règlement Campagne'!$A$4:$AB$7,21,FALSE))&lt;=2,VLOOKUP(C25,'Valeurs Règlement Campagne'!$A$4:$AB$7,21,FALSE),IF(ABS(H25-VLOOKUP(C25,'Valeurs Règlement Campagne'!$A$4:$AB$7,22,FALSE))&lt;=2,VLOOKUP(C25,'Valeurs Règlement Campagne'!$A$4:$AB$7,22,FALSE),""))),1,0)+IF(VLOOKUP(C25,'Valeurs Règlement Campagne'!$A$4:$AB$7,21,FALSE)=IF(ABS(H25-VLOOKUP(C25,'Valeurs Règlement Campagne'!$A$4:$AB$7,20,FALSE))&lt;=2,VLOOKUP(C25,'Valeurs Règlement Campagne'!$A$4:$AB$7,20,FALSE),IF(ABS(H25-VLOOKUP(C25,'Valeurs Règlement Campagne'!$A$4:$AB$7,21,FALSE))&lt;=2,VLOOKUP(C25,'Valeurs Règlement Campagne'!$A$4:$AB$7,21,FALSE),IF(ABS(H25-VLOOKUP(C25,'Valeurs Règlement Campagne'!$A$4:$AB$7,22,FALSE))&lt;=2,VLOOKUP(C25,'Valeurs Règlement Campagne'!$A$4:$AB$7,22,FALSE),""))),1,0)+IF(VLOOKUP(C25,'Valeurs Règlement Campagne'!$A$4:$AB$7,22,FALSE)=IF(ABS(H25-VLOOKUP(C25,'Valeurs Règlement Campagne'!$A$4:$AB$7,20,FALSE))&lt;=2,VLOOKUP(C25,'Valeurs Règlement Campagne'!$A$4:$AB$7,20,FALSE),IF(ABS(H25-VLOOKUP(C25,'Valeurs Règlement Campagne'!$A$4:$AB$7,21,FALSE))&lt;=2,VLOOKUP(C25,'Valeurs Règlement Campagne'!$A$4:$AB$7,21,FALSE),IF(ABS(H25-VLOOKUP(C25,'Valeurs Règlement Campagne'!$A$4:$AB$7,22,FALSE))&lt;=2,VLOOKUP(C25,'Valeurs Règlement Campagne'!$A$4:$AB$7,22,FALSE),""))),1,0)),"Doublon",TRUE)),IF(IF(H25=VLOOKUP(C25,'Valeurs Règlement Campagne'!$A$4:$AB$7,20,FALSE),VLOOKUP(C25,'Valeurs Règlement Campagne'!$A$4:$AB$7,20,FALSE),IF(H25=VLOOKUP(C25,'Valeurs Règlement Campagne'!$A$4:$AB$7,21,FALSE),VLOOKUP(C25,'Valeurs Règlement Campagne'!$A$4:$AB$7,21,FALSE),IF(H25=VLOOKUP(C25,'Valeurs Règlement Campagne'!$A$4:$AB$7,22,FALSE),VLOOKUP(C25,'Valeurs Règlement Campagne'!$A$4:$AB$7,22,FALSE),"")))="",FALSE,IF(COUNTIFS($C$6:C25,C25,$E$6:E25,"Connues",$H$6:H25,IF(H25=VLOOKUP(C25,'Valeurs Règlement Campagne'!$A$4:$AB$7,20,FALSE),VLOOKUP(C25,'Valeurs Règlement Campagne'!$A$4:$AB$7,20,FALSE),IF(H25=VLOOKUP(C25,'Valeurs Règlement Campagne'!$A$4:$AB$7,21,FALSE),VLOOKUP(C25,'Valeurs Règlement Campagne'!$A$4:$AB$7,21,FALSE),IF(H25=VLOOKUP(C25,'Valeurs Règlement Campagne'!$A$4:$AB$7,22,FALSE),VLOOKUP(C25,'Valeurs Règlement Campagne'!$A$4:$AB$7,22,FALSE),""))))&gt;(IF(VLOOKUP(C25,'Valeurs Règlement Campagne'!$A$4:$AB$7,20,FALSE)=IF(H25=VLOOKUP(C25,'Valeurs Règlement Campagne'!$A$4:$AB$7,20,FALSE),VLOOKUP(C25,'Valeurs Règlement Campagne'!$A$4:$AB$7,20,FALSE),IF(H25=VLOOKUP(C25,'Valeurs Règlement Campagne'!$A$4:$AB$7,21,FALSE),VLOOKUP(C25,'Valeurs Règlement Campagne'!$A$4:$AB$7,21,FALSE),IF(H25=VLOOKUP(C25,'Valeurs Règlement Campagne'!$A$4:$AB$7,22,FALSE),VLOOKUP(C25,'Valeurs Règlement Campagne'!$A$4:$AB$7,22,FALSE),""))),1,0)+IF(VLOOKUP(C25,'Valeurs Règlement Campagne'!$A$4:$AB$7,21,FALSE)=IF(H25=VLOOKUP(C25,'Valeurs Règlement Campagne'!$A$4:$AB$7,20,FALSE),VLOOKUP(C25,'Valeurs Règlement Campagne'!$A$4:$AB$7,20,FALSE),IF(H25=VLOOKUP(C25,'Valeurs Règlement Campagne'!$A$4:$AB$7,21,FALSE),VLOOKUP(C25,'Valeurs Règlement Campagne'!$A$4:$AB$7,21,FALSE),IF(H25=VLOOKUP(C25,'Valeurs Règlement Campagne'!$A$4:$AB$7,22,FALSE),VLOOKUP(C25,'Valeurs Règlement Campagne'!$A$4:$AB$7,22,FALSE),""))),1,0)+IF(VLOOKUP(C25,'Valeurs Règlement Campagne'!$A$4:$AB$7,22,FALSE)=IF(H25=VLOOKUP(C25,'Valeurs Règlement Campagne'!$A$4:$AB$7,20,FALSE),VLOOKUP(C25,'Valeurs Règlement Campagne'!$A$4:$AB$7,20,FALSE),IF(H25=VLOOKUP(C25,'Valeurs Règlement Campagne'!$A$4:$AB$7,21,FALSE),VLOOKUP(C25,'Valeurs Règlement Campagne'!$A$4:$AB$7,21,FALSE),IF(H25=VLOOKUP(C25,'Valeurs Règlement Campagne'!$A$4:$AB$7,22,FALSE),VLOOKUP(C25,'Valeurs Règlement Campagne'!$A$4:$AB$7,22,FALSE),""))),1,0)),"Doublon",TRUE)))," "))))," ")</f>
        <v xml:space="preserve"> </v>
      </c>
      <c r="X25" s="49" t="str" cm="1">
        <f t="array" ref="X25">IFERROR(IF(OR(C25="",C25=" ")," ",IF(NOT(ISNUMBER(I25))," ",IF(E25="Inconnues",AND(I25&gt;=P25,I25&lt;=R25),IF(E25="Connues",IF('Valeurs Règlement Campagne'!$L$14="OUI",IF(IF(ABS(I25-VLOOKUP(C25,'Valeurs Règlement Campagne'!$A$4:$AB$7,23,FALSE))&lt;=2,VLOOKUP(C25,'Valeurs Règlement Campagne'!$A$4:$AB$7,23,FALSE),IF(ABS(I25-VLOOKUP(C25,'Valeurs Règlement Campagne'!$A$4:$AB$7,24,FALSE))&lt;=2,VLOOKUP(C25,'Valeurs Règlement Campagne'!$A$4:$AB$7,24,FALSE),IF(ABS(I25-VLOOKUP(C25,'Valeurs Règlement Campagne'!$A$4:$AB$7,25,FALSE))&lt;=2,VLOOKUP(C25,'Valeurs Règlement Campagne'!$A$4:$AB$7,25,FALSE),"")))="",FALSE,IF(COUNTIFS($C$6:C25,C25,$E$6:E25,"Connues",$I$6:I25,"&gt;="&amp;(IF(ABS(I25-VLOOKUP(C25,'Valeurs Règlement Campagne'!$A$4:$AB$7,23,FALSE))&lt;=2,VLOOKUP(C25,'Valeurs Règlement Campagne'!$A$4:$AB$7,23,FALSE),IF(ABS(I25-VLOOKUP(C25,'Valeurs Règlement Campagne'!$A$4:$AB$7,24,FALSE))&lt;=2,VLOOKUP(C25,'Valeurs Règlement Campagne'!$A$4:$AB$7,24,FALSE),IF(ABS(I25-VLOOKUP(C25,'Valeurs Règlement Campagne'!$A$4:$AB$7,25,FALSE))&lt;=2,VLOOKUP(C25,'Valeurs Règlement Campagne'!$A$4:$AB$7,25,FALSE),"")))-2),$I$6:I25,"&lt;="&amp;(IF(ABS(I25-VLOOKUP(C25,'Valeurs Règlement Campagne'!$A$4:$AB$7,23,FALSE))&lt;=2,VLOOKUP(C25,'Valeurs Règlement Campagne'!$A$4:$AB$7,23,FALSE),IF(ABS(I25-VLOOKUP(C25,'Valeurs Règlement Campagne'!$A$4:$AB$7,24,FALSE))&lt;=2,VLOOKUP(C25,'Valeurs Règlement Campagne'!$A$4:$AB$7,24,FALSE),IF(ABS(I25-VLOOKUP(C25,'Valeurs Règlement Campagne'!$A$4:$AB$7,25,FALSE))&lt;=2,VLOOKUP(C25,'Valeurs Règlement Campagne'!$A$4:$AB$7,25,FALSE),"")))+2))&gt;(IF(VLOOKUP(C25,'Valeurs Règlement Campagne'!$A$4:$AB$7,23,FALSE)=IF(ABS(I25-VLOOKUP(C25,'Valeurs Règlement Campagne'!$A$4:$AB$7,23,FALSE))&lt;=2,VLOOKUP(C25,'Valeurs Règlement Campagne'!$A$4:$AB$7,23,FALSE),IF(ABS(I25-VLOOKUP(C25,'Valeurs Règlement Campagne'!$A$4:$AB$7,24,FALSE))&lt;=2,VLOOKUP(C25,'Valeurs Règlement Campagne'!$A$4:$AB$7,24,FALSE),IF(ABS(I25-VLOOKUP(C25,'Valeurs Règlement Campagne'!$A$4:$AB$7,25,FALSE))&lt;=2,VLOOKUP(C25,'Valeurs Règlement Campagne'!$A$4:$AB$7,25,FALSE),""))),1,0)+IF(VLOOKUP(C25,'Valeurs Règlement Campagne'!$A$4:$AB$7,24,FALSE)=IF(ABS(I25-VLOOKUP(C25,'Valeurs Règlement Campagne'!$A$4:$AB$7,23,FALSE))&lt;=2,VLOOKUP(C25,'Valeurs Règlement Campagne'!$A$4:$AB$7,23,FALSE),IF(ABS(I25-VLOOKUP(C25,'Valeurs Règlement Campagne'!$A$4:$AB$7,24,FALSE))&lt;=2,VLOOKUP(C25,'Valeurs Règlement Campagne'!$A$4:$AB$7,24,FALSE),IF(ABS(I25-VLOOKUP(C25,'Valeurs Règlement Campagne'!$A$4:$AB$7,25,FALSE))&lt;=2,VLOOKUP(C25,'Valeurs Règlement Campagne'!$A$4:$AB$7,25,FALSE),""))),1,0)+IF(VLOOKUP(C25,'Valeurs Règlement Campagne'!$A$4:$AB$7,25,FALSE)=IF(ABS(I25-VLOOKUP(C25,'Valeurs Règlement Campagne'!$A$4:$AB$7,23,FALSE))&lt;=2,VLOOKUP(C25,'Valeurs Règlement Campagne'!$A$4:$AB$7,23,FALSE),IF(ABS(I25-VLOOKUP(C25,'Valeurs Règlement Campagne'!$A$4:$AB$7,24,FALSE))&lt;=2,VLOOKUP(C25,'Valeurs Règlement Campagne'!$A$4:$AB$7,24,FALSE),IF(ABS(I25-VLOOKUP(C25,'Valeurs Règlement Campagne'!$A$4:$AB$7,25,FALSE))&lt;=2,VLOOKUP(C25,'Valeurs Règlement Campagne'!$A$4:$AB$7,25,FALSE),""))),1,0)),"Doublon",TRUE)),IF(IF(I25=VLOOKUP(C25,'Valeurs Règlement Campagne'!$A$4:$AB$7,23,FALSE),VLOOKUP(C25,'Valeurs Règlement Campagne'!$A$4:$AB$7,23,FALSE),IF(I25=VLOOKUP(C25,'Valeurs Règlement Campagne'!$A$4:$AB$7,24,FALSE),VLOOKUP(C25,'Valeurs Règlement Campagne'!$A$4:$AB$7,24,FALSE),IF(I25=VLOOKUP(C25,'Valeurs Règlement Campagne'!$A$4:$AB$7,25,FALSE),VLOOKUP(C25,'Valeurs Règlement Campagne'!$A$4:$AB$7,25,FALSE),"")))="",FALSE,IF(COUNTIFS($C$6:C25,C25,$E$6:E25,"Connues",$I$6:I25,IF(I25=VLOOKUP(C25,'Valeurs Règlement Campagne'!$A$4:$AB$7,23,FALSE),VLOOKUP(C25,'Valeurs Règlement Campagne'!$A$4:$AB$7,23,FALSE),IF(I25=VLOOKUP(C25,'Valeurs Règlement Campagne'!$A$4:$AB$7,24,FALSE),VLOOKUP(C25,'Valeurs Règlement Campagne'!$A$4:$AB$7,24,FALSE),IF(I25=VLOOKUP(C25,'Valeurs Règlement Campagne'!$A$4:$AB$7,25,FALSE),VLOOKUP(C25,'Valeurs Règlement Campagne'!$A$4:$AB$7,25,FALSE),""))))&gt;(IF(VLOOKUP(C25,'Valeurs Règlement Campagne'!$A$4:$AB$7,23,FALSE)=IF(I25=VLOOKUP(C25,'Valeurs Règlement Campagne'!$A$4:$AB$7,23,FALSE),VLOOKUP(C25,'Valeurs Règlement Campagne'!$A$4:$AB$7,23,FALSE),IF(I25=VLOOKUP(C25,'Valeurs Règlement Campagne'!$A$4:$AB$7,24,FALSE),VLOOKUP(C25,'Valeurs Règlement Campagne'!$A$4:$AB$7,24,FALSE),IF(I25=VLOOKUP(C25,'Valeurs Règlement Campagne'!$A$4:$AB$7,25,FALSE),VLOOKUP(C25,'Valeurs Règlement Campagne'!$A$4:$AB$7,25,FALSE),""))),1,0)+IF(VLOOKUP(C25,'Valeurs Règlement Campagne'!$A$4:$AB$7,24,FALSE)=IF(I25=VLOOKUP(C25,'Valeurs Règlement Campagne'!$A$4:$AB$7,23,FALSE),VLOOKUP(C25,'Valeurs Règlement Campagne'!$A$4:$AB$7,23,FALSE),IF(I25=VLOOKUP(C25,'Valeurs Règlement Campagne'!$A$4:$AB$7,24,FALSE),VLOOKUP(C25,'Valeurs Règlement Campagne'!$A$4:$AB$7,24,FALSE),IF(I25=VLOOKUP(C25,'Valeurs Règlement Campagne'!$A$4:$AB$7,25,FALSE),VLOOKUP(C25,'Valeurs Règlement Campagne'!$A$4:$AB$7,25,FALSE),""))),1,0)+IF(VLOOKUP(C25,'Valeurs Règlement Campagne'!$A$4:$AB$7,25,FALSE)=IF(I25=VLOOKUP(C25,'Valeurs Règlement Campagne'!$A$4:$AB$7,23,FALSE),VLOOKUP(C25,'Valeurs Règlement Campagne'!$A$4:$AB$7,23,FALSE),IF(I25=VLOOKUP(C25,'Valeurs Règlement Campagne'!$A$4:$AB$7,24,FALSE),VLOOKUP(C25,'Valeurs Règlement Campagne'!$A$4:$AB$7,24,FALSE),IF(I25=VLOOKUP(C25,'Valeurs Règlement Campagne'!$A$4:$AB$7,25,FALSE),VLOOKUP(C25,'Valeurs Règlement Campagne'!$A$4:$AB$7,25,FALSE),""))),1,0)),"Doublon",TRUE)))," "))))," ")</f>
        <v xml:space="preserve"> </v>
      </c>
      <c r="Y25" s="142" t="str" cm="1">
        <f t="array" ref="Y25">IFERROR(IF(OR(C25="",C25=" ")," ",IF(NOT(ISNUMBER(J25))," ",IF(E25="Inconnues",AND(J25&gt;=S25,J25&lt;=T25),IF(E25="Connues",IF('Valeurs Règlement Campagne'!$L$14="OUI",IF(IF(ABS(J25-VLOOKUP(C25,'Valeurs Règlement Campagne'!$A$4:$AB$7,26,FALSE))&lt;=2,VLOOKUP(C25,'Valeurs Règlement Campagne'!$A$4:$AB$7,26,FALSE),IF(ABS(J25-VLOOKUP(C25,'Valeurs Règlement Campagne'!$A$4:$AB$7,27,FALSE))&lt;=2,VLOOKUP(C25,'Valeurs Règlement Campagne'!$A$4:$AB$7,27,FALSE),IF(ABS(J25-VLOOKUP(C25,'Valeurs Règlement Campagne'!$A$4:$AB$7,28,FALSE))&lt;=2,VLOOKUP(C25,'Valeurs Règlement Campagne'!$A$4:$AB$7,28,FALSE),"")))="",FALSE,IF(COUNTIFS($C$6:C25,C25,$E$6:E25,"Connues",$J$6:J25,"&gt;="&amp;(IF(ABS(J25-VLOOKUP(C25,'Valeurs Règlement Campagne'!$A$4:$AB$7,26,FALSE))&lt;=2,VLOOKUP(C25,'Valeurs Règlement Campagne'!$A$4:$AB$7,26,FALSE),IF(ABS(J25-VLOOKUP(C25,'Valeurs Règlement Campagne'!$A$4:$AB$7,27,FALSE))&lt;=2,VLOOKUP(C25,'Valeurs Règlement Campagne'!$A$4:$AB$7,27,FALSE),IF(ABS(J25-VLOOKUP(C25,'Valeurs Règlement Campagne'!$A$4:$AB$7,28,FALSE))&lt;=2,VLOOKUP(C25,'Valeurs Règlement Campagne'!$A$4:$AB$7,28,FALSE),"")))-2),$J$6:J25,"&lt;="&amp;(IF(ABS(J25-VLOOKUP(C25,'Valeurs Règlement Campagne'!$A$4:$AB$7,26,FALSE))&lt;=2,VLOOKUP(C25,'Valeurs Règlement Campagne'!$A$4:$AB$7,26,FALSE),IF(ABS(J25-VLOOKUP(C25,'Valeurs Règlement Campagne'!$A$4:$AB$7,27,FALSE))&lt;=2,VLOOKUP(C25,'Valeurs Règlement Campagne'!$A$4:$AB$7,27,FALSE),IF(ABS(J25-VLOOKUP(C25,'Valeurs Règlement Campagne'!$A$4:$AB$7,28,FALSE))&lt;=2,VLOOKUP(C25,'Valeurs Règlement Campagne'!$A$4:$AB$7,28,FALSE),"")))+2))&gt;(IF(VLOOKUP(C25,'Valeurs Règlement Campagne'!$A$4:$AB$7,26,FALSE)=IF(ABS(J25-VLOOKUP(C25,'Valeurs Règlement Campagne'!$A$4:$AB$7,26,FALSE))&lt;=2,VLOOKUP(C25,'Valeurs Règlement Campagne'!$A$4:$AB$7,26,FALSE),IF(ABS(J25-VLOOKUP(C25,'Valeurs Règlement Campagne'!$A$4:$AB$7,27,FALSE))&lt;=2,VLOOKUP(C25,'Valeurs Règlement Campagne'!$A$4:$AB$7,27,FALSE),IF(ABS(J25-VLOOKUP(C25,'Valeurs Règlement Campagne'!$A$4:$AB$7,28,FALSE))&lt;=2,VLOOKUP(C25,'Valeurs Règlement Campagne'!$A$4:$AB$7,28,FALSE),""))),1,0)+IF(VLOOKUP(C25,'Valeurs Règlement Campagne'!$A$4:$AB$7,27,FALSE)=IF(ABS(J25-VLOOKUP(C25,'Valeurs Règlement Campagne'!$A$4:$AB$7,26,FALSE))&lt;=2,VLOOKUP(C25,'Valeurs Règlement Campagne'!$A$4:$AB$7,26,FALSE),IF(ABS(J25-VLOOKUP(C25,'Valeurs Règlement Campagne'!$A$4:$AB$7,27,FALSE))&lt;=2,VLOOKUP(C25,'Valeurs Règlement Campagne'!$A$4:$AB$7,27,FALSE),IF(ABS(J25-VLOOKUP(C25,'Valeurs Règlement Campagne'!$A$4:$AB$7,28,FALSE))&lt;=2,VLOOKUP(C25,'Valeurs Règlement Campagne'!$A$4:$AB$7,28,FALSE),""))),1,0)+IF(VLOOKUP(C25,'Valeurs Règlement Campagne'!$A$4:$AB$7,28,FALSE)=IF(ABS(J25-VLOOKUP(C25,'Valeurs Règlement Campagne'!$A$4:$AB$7,26,FALSE))&lt;=2,VLOOKUP(C25,'Valeurs Règlement Campagne'!$A$4:$AB$7,26,FALSE),IF(ABS(J25-VLOOKUP(C25,'Valeurs Règlement Campagne'!$A$4:$AB$7,27,FALSE))&lt;=2,VLOOKUP(C25,'Valeurs Règlement Campagne'!$A$4:$AB$7,27,FALSE),IF(ABS(J25-VLOOKUP(C25,'Valeurs Règlement Campagne'!$A$4:$AB$7,28,FALSE))&lt;=2,VLOOKUP(C25,'Valeurs Règlement Campagne'!$A$4:$AB$7,28,FALSE),""))),1,0)),"Doublon",TRUE)),IF(IF(J25=VLOOKUP(C25,'Valeurs Règlement Campagne'!$A$4:$AB$7,26,FALSE),VLOOKUP(C25,'Valeurs Règlement Campagne'!$A$4:$AB$7,26,FALSE),IF(J25=VLOOKUP(C25,'Valeurs Règlement Campagne'!$A$4:$AB$7,27,FALSE),VLOOKUP(C25,'Valeurs Règlement Campagne'!$A$4:$AB$7,27,FALSE),IF(J25=VLOOKUP(C25,'Valeurs Règlement Campagne'!$A$4:$AB$7,28,FALSE),VLOOKUP(C25,'Valeurs Règlement Campagne'!$A$4:$AB$7,28,FALSE),"")))="",FALSE,IF(COUNTIFS($C$6:C25,C25,$E$6:E25,"Connues",$J$6:J25,IF(J25=VLOOKUP(C25,'Valeurs Règlement Campagne'!$A$4:$AB$7,26,FALSE),VLOOKUP(C25,'Valeurs Règlement Campagne'!$A$4:$AB$7,26,FALSE),IF(J25=VLOOKUP(C25,'Valeurs Règlement Campagne'!$A$4:$AB$7,27,FALSE),VLOOKUP(C25,'Valeurs Règlement Campagne'!$A$4:$AB$7,27,FALSE),IF(J25=VLOOKUP(C25,'Valeurs Règlement Campagne'!$A$4:$AB$7,28,FALSE),VLOOKUP(C25,'Valeurs Règlement Campagne'!$A$4:$AB$7,28,FALSE),""))))&gt;(IF(VLOOKUP(C25,'Valeurs Règlement Campagne'!$A$4:$AB$7,26,FALSE)=IF(J25=VLOOKUP(C25,'Valeurs Règlement Campagne'!$A$4:$AB$7,26,FALSE),VLOOKUP(C25,'Valeurs Règlement Campagne'!$A$4:$AB$7,26,FALSE),IF(J25=VLOOKUP(C25,'Valeurs Règlement Campagne'!$A$4:$AB$7,27,FALSE),VLOOKUP(C25,'Valeurs Règlement Campagne'!$A$4:$AB$7,27,FALSE),IF(J25=VLOOKUP(C25,'Valeurs Règlement Campagne'!$A$4:$AB$7,28,FALSE),VLOOKUP(C25,'Valeurs Règlement Campagne'!$A$4:$AB$7,28,FALSE),""))),1,0)+IF(VLOOKUP(C25,'Valeurs Règlement Campagne'!$A$4:$AB$7,27,FALSE)=IF(J25=VLOOKUP(C25,'Valeurs Règlement Campagne'!$A$4:$AB$7,26,FALSE),VLOOKUP(C25,'Valeurs Règlement Campagne'!$A$4:$AB$7,26,FALSE),IF(J25=VLOOKUP(C25,'Valeurs Règlement Campagne'!$A$4:$AB$7,27,FALSE),VLOOKUP(C25,'Valeurs Règlement Campagne'!$A$4:$AB$7,27,FALSE),IF(J25=VLOOKUP(C25,'Valeurs Règlement Campagne'!$A$4:$AB$7,28,FALSE),VLOOKUP(C25,'Valeurs Règlement Campagne'!$A$4:$AB$7,28,FALSE),""))),1,0)+IF(VLOOKUP(C25,'Valeurs Règlement Campagne'!$A$4:$AB$7,28,FALSE)=IF(J25=VLOOKUP(C25,'Valeurs Règlement Campagne'!$A$4:$AB$7,26,FALSE),VLOOKUP(C25,'Valeurs Règlement Campagne'!$A$4:$AB$7,26,FALSE),IF(J25=VLOOKUP(C25,'Valeurs Règlement Campagne'!$A$4:$AB$7,27,FALSE),VLOOKUP(C25,'Valeurs Règlement Campagne'!$A$4:$AB$7,27,FALSE),IF(J25=VLOOKUP(C25,'Valeurs Règlement Campagne'!$A$4:$AB$7,28,FALSE),VLOOKUP(C25,'Valeurs Règlement Campagne'!$A$4:$AB$7,28,FALSE),""))),1,0)),"Doublon",TRUE)))," "))))," ")</f>
        <v xml:space="preserve"> </v>
      </c>
      <c r="Z25" s="253" t="str">
        <f t="shared" si="3"/>
        <v xml:space="preserve"> </v>
      </c>
      <c r="AA25" s="254"/>
      <c r="AB25" s="254" t="str">
        <f t="shared" si="0"/>
        <v xml:space="preserve"> </v>
      </c>
      <c r="AC25" s="254"/>
      <c r="AD25" s="254" t="str">
        <f t="shared" si="1"/>
        <v xml:space="preserve"> </v>
      </c>
      <c r="AE25" s="254"/>
      <c r="AF25" s="254" t="str">
        <f t="shared" si="4"/>
        <v xml:space="preserve"> </v>
      </c>
      <c r="AG25" s="299"/>
      <c r="AH25" s="50" t="str">
        <f t="shared" si="2"/>
        <v/>
      </c>
      <c r="AI25" s="39">
        <f>IFERROR(IF(OR(C25="",C25=" ",NOT(ISNUMBER(F25))),0,IF(E25="Inconnues",IF(AND(F25&gt;=L25,F25&lt;=M25),0,1),IF(E25="Connues",IF('Valeurs Règlement Campagne'!$L$14="OUI",IF(IF(ABS(F25-VLOOKUP(C25,'Valeurs Règlement Campagne'!$A$4:$AB$7,14,FALSE))&lt;=2,VLOOKUP(C25,'Valeurs Règlement Campagne'!$A$4:$AB$7,14,FALSE),IF(ABS(F25-VLOOKUP(C25,'Valeurs Règlement Campagne'!$A$4:$AB$7,15,FALSE))&lt;=2,VLOOKUP(C25,'Valeurs Règlement Campagne'!$A$4:$AB$7,15,FALSE),IF(ABS(F25-VLOOKUP(C25,'Valeurs Règlement Campagne'!$A$4:$AB$7,16,FALSE))&lt;=2,VLOOKUP(C25,'Valeurs Règlement Campagne'!$A$4:$AB$7,16,FALSE),"")))="",1,IF(COUNTIFS($C$6:C25,C25,$E$6:E25,"Connues",$F$6:F25,"&gt;="&amp;(IF(ABS(F25-VLOOKUP(C25,'Valeurs Règlement Campagne'!$A$4:$AB$7,14,FALSE))&lt;=2,VLOOKUP(C25,'Valeurs Règlement Campagne'!$A$4:$AB$7,14,FALSE),IF(ABS(F25-VLOOKUP(C25,'Valeurs Règlement Campagne'!$A$4:$AB$7,15,FALSE))&lt;=2,VLOOKUP(C25,'Valeurs Règlement Campagne'!$A$4:$AB$7,15,FALSE),IF(ABS(F25-VLOOKUP(C25,'Valeurs Règlement Campagne'!$A$4:$AB$7,16,FALSE))&lt;=2,VLOOKUP(C25,'Valeurs Règlement Campagne'!$A$4:$AB$7,16,FALSE),"")))-2),$F$6:F25,"&lt;="&amp;(IF(ABS(F25-VLOOKUP(C25,'Valeurs Règlement Campagne'!$A$4:$AB$7,14,FALSE))&lt;=2,VLOOKUP(C25,'Valeurs Règlement Campagne'!$A$4:$AB$7,14,FALSE),IF(ABS(F25-VLOOKUP(C25,'Valeurs Règlement Campagne'!$A$4:$AB$7,15,FALSE))&lt;=2,VLOOKUP(C25,'Valeurs Règlement Campagne'!$A$4:$AB$7,15,FALSE),IF(ABS(F25-VLOOKUP(C25,'Valeurs Règlement Campagne'!$A$4:$AB$7,16,FALSE))&lt;=2,VLOOKUP(C25,'Valeurs Règlement Campagne'!$A$4:$AB$7,16,FALSE),"")))+2))&gt;(IF(VLOOKUP(C25,'Valeurs Règlement Campagne'!$A$4:$AB$7,14,FALSE)=IF(ABS(F25-VLOOKUP(C25,'Valeurs Règlement Campagne'!$A$4:$AB$7,14,FALSE))&lt;=2,VLOOKUP(C25,'Valeurs Règlement Campagne'!$A$4:$AB$7,14,FALSE),IF(ABS(F25-VLOOKUP(C25,'Valeurs Règlement Campagne'!$A$4:$AB$7,15,FALSE))&lt;=2,VLOOKUP(C25,'Valeurs Règlement Campagne'!$A$4:$AB$7,15,FALSE),IF(ABS(F25-VLOOKUP(C25,'Valeurs Règlement Campagne'!$A$4:$AB$7,16,FALSE))&lt;=2,VLOOKUP(C25,'Valeurs Règlement Campagne'!$A$4:$AB$7,16,FALSE),""))),1,0)+IF(VLOOKUP(C25,'Valeurs Règlement Campagne'!$A$4:$AB$7,15,FALSE)=IF(ABS(F25-VLOOKUP(C25,'Valeurs Règlement Campagne'!$A$4:$AB$7,14,FALSE))&lt;=2,VLOOKUP(C25,'Valeurs Règlement Campagne'!$A$4:$AB$7,14,FALSE),IF(ABS(F25-VLOOKUP(C25,'Valeurs Règlement Campagne'!$A$4:$AB$7,15,FALSE))&lt;=2,VLOOKUP(C25,'Valeurs Règlement Campagne'!$A$4:$AB$7,15,FALSE),IF(ABS(F25-VLOOKUP(C25,'Valeurs Règlement Campagne'!$A$4:$AB$7,16,FALSE))&lt;=2,VLOOKUP(C25,'Valeurs Règlement Campagne'!$A$4:$AB$7,16,FALSE),""))),1,0)+IF(VLOOKUP(C25,'Valeurs Règlement Campagne'!$A$4:$AB$7,16,FALSE)=IF(ABS(F25-VLOOKUP(C25,'Valeurs Règlement Campagne'!$A$4:$AB$7,14,FALSE))&lt;=2,VLOOKUP(C25,'Valeurs Règlement Campagne'!$A$4:$AB$7,14,FALSE),IF(ABS(F25-VLOOKUP(C25,'Valeurs Règlement Campagne'!$A$4:$AB$7,15,FALSE))&lt;=2,VLOOKUP(C25,'Valeurs Règlement Campagne'!$A$4:$AB$7,15,FALSE),IF(ABS(F25-VLOOKUP(C25,'Valeurs Règlement Campagne'!$A$4:$AB$7,16,FALSE))&lt;=2,VLOOKUP(C25,'Valeurs Règlement Campagne'!$A$4:$AB$7,16,FALSE),""))),1,0)),1,0)),IF(IF(F25=VLOOKUP(C25,'Valeurs Règlement Campagne'!$A$4:$AB$7,14,FALSE),VLOOKUP(C25,'Valeurs Règlement Campagne'!$A$4:$AB$7,14,FALSE),IF(F25=VLOOKUP(C25,'Valeurs Règlement Campagne'!$A$4:$AB$7,15,FALSE),VLOOKUP(C25,'Valeurs Règlement Campagne'!$A$4:$AB$7,15,FALSE),IF(F25=VLOOKUP(C25,'Valeurs Règlement Campagne'!$A$4:$AB$7,16,FALSE),VLOOKUP(C25,'Valeurs Règlement Campagne'!$A$4:$AB$7,16,FALSE),"")))="",1,IF(COUNTIFS($C$6:C25,C25,$E$6:E25,"Connues",$F$6:F25,IF(F25=VLOOKUP(C25,'Valeurs Règlement Campagne'!$A$4:$AB$7,14,FALSE),VLOOKUP(C25,'Valeurs Règlement Campagne'!$A$4:$AB$7,14,FALSE),IF(F25=VLOOKUP(C25,'Valeurs Règlement Campagne'!$A$4:$AB$7,15,FALSE),VLOOKUP(C25,'Valeurs Règlement Campagne'!$A$4:$AB$7,15,FALSE),IF(F25=VLOOKUP(C25,'Valeurs Règlement Campagne'!$A$4:$AB$7,16,FALSE),VLOOKUP(C25,'Valeurs Règlement Campagne'!$A$4:$AB$7,16,FALSE),""))))&gt;(IF(VLOOKUP(C25,'Valeurs Règlement Campagne'!$A$4:$AB$7,14,FALSE)=IF(F25=VLOOKUP(C25,'Valeurs Règlement Campagne'!$A$4:$AB$7,14,FALSE),VLOOKUP(C25,'Valeurs Règlement Campagne'!$A$4:$AB$7,14,FALSE),IF(F25=VLOOKUP(C25,'Valeurs Règlement Campagne'!$A$4:$AB$7,15,FALSE),VLOOKUP(C25,'Valeurs Règlement Campagne'!$A$4:$AB$7,15,FALSE),IF(F25=VLOOKUP(C25,'Valeurs Règlement Campagne'!$A$4:$AB$7,16,FALSE),VLOOKUP(C25,'Valeurs Règlement Campagne'!$A$4:$AB$7,16,FALSE),""))),1,0)+IF(VLOOKUP(C25,'Valeurs Règlement Campagne'!$A$4:$AB$7,15,FALSE)=IF(F25=VLOOKUP(C25,'Valeurs Règlement Campagne'!$A$4:$AB$7,14,FALSE),VLOOKUP(C25,'Valeurs Règlement Campagne'!$A$4:$AB$7,14,FALSE),IF(F25=VLOOKUP(C25,'Valeurs Règlement Campagne'!$A$4:$AB$7,15,FALSE),VLOOKUP(C25,'Valeurs Règlement Campagne'!$A$4:$AB$7,15,FALSE),IF(F25=VLOOKUP(C25,'Valeurs Règlement Campagne'!$A$4:$AB$7,16,FALSE),VLOOKUP(C25,'Valeurs Règlement Campagne'!$A$4:$AB$7,16,FALSE),""))),1,0)+IF(VLOOKUP(C25,'Valeurs Règlement Campagne'!$A$4:$AB$7,16,FALSE)=IF(F25=VLOOKUP(C25,'Valeurs Règlement Campagne'!$A$4:$AB$7,14,FALSE),VLOOKUP(C25,'Valeurs Règlement Campagne'!$A$4:$AB$7,14,FALSE),IF(F25=VLOOKUP(C25,'Valeurs Règlement Campagne'!$A$4:$AB$7,15,FALSE),VLOOKUP(C25,'Valeurs Règlement Campagne'!$A$4:$AB$7,15,FALSE),IF(F25=VLOOKUP(C25,'Valeurs Règlement Campagne'!$A$4:$AB$7,16,FALSE),VLOOKUP(C25,'Valeurs Règlement Campagne'!$A$4:$AB$7,16,FALSE),""))),1,0)),1,0))),0))),0)</f>
        <v>0</v>
      </c>
      <c r="AJ25" s="39">
        <f>IFERROR(IF(OR(C25="",C25=" ",NOT(ISNUMBER(G25))),0,IF(E25="Inconnues",IF(AND(G25&gt;=N25,G25&lt;=O25),0,1),IF(E25="Connues",IF('Valeurs Règlement Campagne'!$L$14="OUI",IF(IF(ABS(G25-VLOOKUP(C25,'Valeurs Règlement Campagne'!$A$4:$AB$7,17,FALSE))&lt;=2,VLOOKUP(C25,'Valeurs Règlement Campagne'!$A$4:$AB$7,17,FALSE),IF(ABS(G25-VLOOKUP(C25,'Valeurs Règlement Campagne'!$A$4:$AB$7,18,FALSE))&lt;=2,VLOOKUP(C25,'Valeurs Règlement Campagne'!$A$4:$AB$7,18,FALSE),IF(ABS(G25-VLOOKUP(C25,'Valeurs Règlement Campagne'!$A$4:$AB$7,19,FALSE))&lt;=2,VLOOKUP(C25,'Valeurs Règlement Campagne'!$A$4:$AB$7,19,FALSE),"")))="",1,IF(COUNTIFS($C$6:C25,C25,$E$6:E25,"Connues",$G$6:G25,"&gt;="&amp;(IF(ABS(G25-VLOOKUP(C25,'Valeurs Règlement Campagne'!$A$4:$AB$7,17,FALSE))&lt;=2,VLOOKUP(C25,'Valeurs Règlement Campagne'!$A$4:$AB$7,17,FALSE),IF(ABS(G25-VLOOKUP(C25,'Valeurs Règlement Campagne'!$A$4:$AB$7,18,FALSE))&lt;=2,VLOOKUP(C25,'Valeurs Règlement Campagne'!$A$4:$AB$7,18,FALSE),IF(ABS(G25-VLOOKUP(C25,'Valeurs Règlement Campagne'!$A$4:$AB$7,19,FALSE))&lt;=2,VLOOKUP(C25,'Valeurs Règlement Campagne'!$A$4:$AB$7,19,FALSE),"")))-2),$G$6:G25,"&lt;="&amp;(IF(ABS(G25-VLOOKUP(C25,'Valeurs Règlement Campagne'!$A$4:$AB$7,17,FALSE))&lt;=2,VLOOKUP(C25,'Valeurs Règlement Campagne'!$A$4:$AB$7,17,FALSE),IF(ABS(G25-VLOOKUP(C25,'Valeurs Règlement Campagne'!$A$4:$AB$7,18,FALSE))&lt;=2,VLOOKUP(C25,'Valeurs Règlement Campagne'!$A$4:$AB$7,18,FALSE),IF(ABS(G25-VLOOKUP(C25,'Valeurs Règlement Campagne'!$A$4:$AB$7,19,FALSE))&lt;=2,VLOOKUP(C25,'Valeurs Règlement Campagne'!$A$4:$AB$7,19,FALSE),"")))+2))&gt;(IF(VLOOKUP(C25,'Valeurs Règlement Campagne'!$A$4:$AB$7,17,FALSE)=IF(ABS(G25-VLOOKUP(C25,'Valeurs Règlement Campagne'!$A$4:$AB$7,17,FALSE))&lt;=2,VLOOKUP(C25,'Valeurs Règlement Campagne'!$A$4:$AB$7,17,FALSE),IF(ABS(G25-VLOOKUP(C25,'Valeurs Règlement Campagne'!$A$4:$AB$7,18,FALSE))&lt;=2,VLOOKUP(C25,'Valeurs Règlement Campagne'!$A$4:$AB$7,18,FALSE),IF(ABS(G25-VLOOKUP(C25,'Valeurs Règlement Campagne'!$A$4:$AB$7,19,FALSE))&lt;=2,VLOOKUP(C25,'Valeurs Règlement Campagne'!$A$4:$AB$7,19,FALSE),""))),1,0)+IF(VLOOKUP(C25,'Valeurs Règlement Campagne'!$A$4:$AB$7,18,FALSE)=IF(ABS(G25-VLOOKUP(C25,'Valeurs Règlement Campagne'!$A$4:$AB$7,17,FALSE))&lt;=2,VLOOKUP(C25,'Valeurs Règlement Campagne'!$A$4:$AB$7,17,FALSE),IF(ABS(G25-VLOOKUP(C25,'Valeurs Règlement Campagne'!$A$4:$AB$7,18,FALSE))&lt;=2,VLOOKUP(C25,'Valeurs Règlement Campagne'!$A$4:$AB$7,18,FALSE),IF(ABS(G25-VLOOKUP(C25,'Valeurs Règlement Campagne'!$A$4:$AB$7,19,FALSE))&lt;=2,VLOOKUP(C25,'Valeurs Règlement Campagne'!$A$4:$AB$7,19,FALSE),""))),1,0)+IF(VLOOKUP(C25,'Valeurs Règlement Campagne'!$A$4:$AB$7,19,FALSE)=IF(ABS(G25-VLOOKUP(C25,'Valeurs Règlement Campagne'!$A$4:$AB$7,17,FALSE))&lt;=2,VLOOKUP(C25,'Valeurs Règlement Campagne'!$A$4:$AB$7,17,FALSE),IF(ABS(G25-VLOOKUP(C25,'Valeurs Règlement Campagne'!$A$4:$AB$7,18,FALSE))&lt;=2,VLOOKUP(C25,'Valeurs Règlement Campagne'!$A$4:$AB$7,18,FALSE),IF(ABS(G25-VLOOKUP(C25,'Valeurs Règlement Campagne'!$A$4:$AB$7,19,FALSE))&lt;=2,VLOOKUP(C25,'Valeurs Règlement Campagne'!$A$4:$AB$7,19,FALSE),""))),1,0)),1,0)),IF(IF(G25=VLOOKUP(C25,'Valeurs Règlement Campagne'!$A$4:$AB$7,17,FALSE),VLOOKUP(C25,'Valeurs Règlement Campagne'!$A$4:$AB$7,17,FALSE),IF(G25=VLOOKUP(C25,'Valeurs Règlement Campagne'!$A$4:$AB$7,18,FALSE),VLOOKUP(C25,'Valeurs Règlement Campagne'!$A$4:$AB$7,18,FALSE),IF(G25=VLOOKUP(C25,'Valeurs Règlement Campagne'!$A$4:$AB$7,19,FALSE),VLOOKUP(C25,'Valeurs Règlement Campagne'!$A$4:$AB$7,19,FALSE),"")))="",1,IF(COUNTIFS($C$6:C25,C25,$E$6:E25,"Connues",$G$6:G25,IF(G25=VLOOKUP(C25,'Valeurs Règlement Campagne'!$A$4:$AB$7,17,FALSE),VLOOKUP(C25,'Valeurs Règlement Campagne'!$A$4:$AB$7,17,FALSE),IF(G25=VLOOKUP(C25,'Valeurs Règlement Campagne'!$A$4:$AB$7,18,FALSE),VLOOKUP(C25,'Valeurs Règlement Campagne'!$A$4:$AB$7,18,FALSE),IF(G25=VLOOKUP(C25,'Valeurs Règlement Campagne'!$A$4:$AB$7,19,FALSE),VLOOKUP(C25,'Valeurs Règlement Campagne'!$A$4:$AB$7,19,FALSE),""))))&gt;(IF(VLOOKUP(C25,'Valeurs Règlement Campagne'!$A$4:$AB$7,17,FALSE)=IF(G25=VLOOKUP(C25,'Valeurs Règlement Campagne'!$A$4:$AB$7,17,FALSE),VLOOKUP(C25,'Valeurs Règlement Campagne'!$A$4:$AB$7,17,FALSE),IF(G25=VLOOKUP(C25,'Valeurs Règlement Campagne'!$A$4:$AB$7,18,FALSE),VLOOKUP(C25,'Valeurs Règlement Campagne'!$A$4:$AB$7,18,FALSE),IF(G25=VLOOKUP(C25,'Valeurs Règlement Campagne'!$A$4:$AB$7,19,FALSE),VLOOKUP(C25,'Valeurs Règlement Campagne'!$A$4:$AB$7,19,FALSE),""))),1,0)+IF(VLOOKUP(C25,'Valeurs Règlement Campagne'!$A$4:$AB$7,18,FALSE)=IF(G25=VLOOKUP(C25,'Valeurs Règlement Campagne'!$A$4:$AB$7,17,FALSE),VLOOKUP(C25,'Valeurs Règlement Campagne'!$A$4:$AB$7,17,FALSE),IF(G25=VLOOKUP(C25,'Valeurs Règlement Campagne'!$A$4:$AB$7,18,FALSE),VLOOKUP(C25,'Valeurs Règlement Campagne'!$A$4:$AB$7,18,FALSE),IF(G25=VLOOKUP(C25,'Valeurs Règlement Campagne'!$A$4:$AB$7,19,FALSE),VLOOKUP(C25,'Valeurs Règlement Campagne'!$A$4:$AB$7,19,FALSE),""))),1,0)+IF(VLOOKUP(C25,'Valeurs Règlement Campagne'!$A$4:$AB$7,19,FALSE)=IF(G25=VLOOKUP(C25,'Valeurs Règlement Campagne'!$A$4:$AB$7,17,FALSE),VLOOKUP(C25,'Valeurs Règlement Campagne'!$A$4:$AB$7,17,FALSE),IF(G25=VLOOKUP(C25,'Valeurs Règlement Campagne'!$A$4:$AB$7,18,FALSE),VLOOKUP(C25,'Valeurs Règlement Campagne'!$A$4:$AB$7,18,FALSE),IF(G25=VLOOKUP(C25,'Valeurs Règlement Campagne'!$A$4:$AB$7,19,FALSE),VLOOKUP(C25,'Valeurs Règlement Campagne'!$A$4:$AB$7,19,FALSE),""))),1,0)),1,0))),0))),0)</f>
        <v>0</v>
      </c>
      <c r="AK25" s="39">
        <f>IFERROR(IF(OR(C25="",C25=" ",NOT(ISNUMBER(H25))),0,IF(E25="Inconnues",IF(AND(H25&gt;=P25,H25&lt;=Q25),0,1),IF(E25="Connues",IF('Valeurs Règlement Campagne'!$L$14="OUI",IF(IF(ABS(H25-VLOOKUP(C25,'Valeurs Règlement Campagne'!$A$4:$AB$7,20,FALSE))&lt;=2,VLOOKUP(C25,'Valeurs Règlement Campagne'!$A$4:$AB$7,20,FALSE),IF(ABS(H25-VLOOKUP(C25,'Valeurs Règlement Campagne'!$A$4:$AB$7,21,FALSE))&lt;=2,VLOOKUP(C25,'Valeurs Règlement Campagne'!$A$4:$AB$7,21,FALSE),IF(ABS(H25-VLOOKUP(C25,'Valeurs Règlement Campagne'!$A$4:$AB$7,22,FALSE))&lt;=2,VLOOKUP(C25,'Valeurs Règlement Campagne'!$A$4:$AB$7,22,FALSE),"")))="",1,IF(COUNTIFS($C$6:C25,C25,$E$6:E25,"Connues",$H$6:H25,"&gt;="&amp;(IF(ABS(H25-VLOOKUP(C25,'Valeurs Règlement Campagne'!$A$4:$AB$7,20,FALSE))&lt;=2,VLOOKUP(C25,'Valeurs Règlement Campagne'!$A$4:$AB$7,20,FALSE),IF(ABS(H25-VLOOKUP(C25,'Valeurs Règlement Campagne'!$A$4:$AB$7,21,FALSE))&lt;=2,VLOOKUP(C25,'Valeurs Règlement Campagne'!$A$4:$AB$7,21,FALSE),IF(ABS(H25-VLOOKUP(C25,'Valeurs Règlement Campagne'!$A$4:$AB$7,22,FALSE))&lt;=2,VLOOKUP(C25,'Valeurs Règlement Campagne'!$A$4:$AB$7,22,FALSE),"")))-2),$H$6:H25,"&lt;="&amp;(IF(ABS(H25-VLOOKUP(C25,'Valeurs Règlement Campagne'!$A$4:$AB$7,20,FALSE))&lt;=2,VLOOKUP(C25,'Valeurs Règlement Campagne'!$A$4:$AB$7,20,FALSE),IF(ABS(H25-VLOOKUP(C25,'Valeurs Règlement Campagne'!$A$4:$AB$7,21,FALSE))&lt;=2,VLOOKUP(C25,'Valeurs Règlement Campagne'!$A$4:$AB$7,21,FALSE),IF(ABS(H25-VLOOKUP(C25,'Valeurs Règlement Campagne'!$A$4:$AB$7,22,FALSE))&lt;=2,VLOOKUP(C25,'Valeurs Règlement Campagne'!$A$4:$AB$7,22,FALSE),"")))+2))&gt;(IF(VLOOKUP(C25,'Valeurs Règlement Campagne'!$A$4:$AB$7,20,FALSE)=IF(ABS(H25-VLOOKUP(C25,'Valeurs Règlement Campagne'!$A$4:$AB$7,20,FALSE))&lt;=2,VLOOKUP(C25,'Valeurs Règlement Campagne'!$A$4:$AB$7,20,FALSE),IF(ABS(H25-VLOOKUP(C25,'Valeurs Règlement Campagne'!$A$4:$AB$7,21,FALSE))&lt;=2,VLOOKUP(C25,'Valeurs Règlement Campagne'!$A$4:$AB$7,21,FALSE),IF(ABS(H25-VLOOKUP(C25,'Valeurs Règlement Campagne'!$A$4:$AB$7,22,FALSE))&lt;=2,VLOOKUP(C25,'Valeurs Règlement Campagne'!$A$4:$AB$7,22,FALSE),""))),1,0)+IF(VLOOKUP(C25,'Valeurs Règlement Campagne'!$A$4:$AB$7,21,FALSE)=IF(ABS(H25-VLOOKUP(C25,'Valeurs Règlement Campagne'!$A$4:$AB$7,20,FALSE))&lt;=2,VLOOKUP(C25,'Valeurs Règlement Campagne'!$A$4:$AB$7,20,FALSE),IF(ABS(H25-VLOOKUP(C25,'Valeurs Règlement Campagne'!$A$4:$AB$7,21,FALSE))&lt;=2,VLOOKUP(C25,'Valeurs Règlement Campagne'!$A$4:$AB$7,21,FALSE),IF(ABS(H25-VLOOKUP(C25,'Valeurs Règlement Campagne'!$A$4:$AB$7,22,FALSE))&lt;=2,VLOOKUP(C25,'Valeurs Règlement Campagne'!$A$4:$AB$7,22,FALSE),""))),1,0)+IF(VLOOKUP(C25,'Valeurs Règlement Campagne'!$A$4:$AB$7,22,FALSE)=IF(ABS(H25-VLOOKUP(C25,'Valeurs Règlement Campagne'!$A$4:$AB$7,20,FALSE))&lt;=2,VLOOKUP(C25,'Valeurs Règlement Campagne'!$A$4:$AB$7,20,FALSE),IF(ABS(H25-VLOOKUP(C25,'Valeurs Règlement Campagne'!$A$4:$AB$7,21,FALSE))&lt;=2,VLOOKUP(C25,'Valeurs Règlement Campagne'!$A$4:$AB$7,21,FALSE),IF(ABS(H25-VLOOKUP(C25,'Valeurs Règlement Campagne'!$A$4:$AB$7,22,FALSE))&lt;=2,VLOOKUP(C25,'Valeurs Règlement Campagne'!$A$4:$AB$7,22,FALSE),""))),1,0)),1,0)),IF(IF(H25=VLOOKUP(C25,'Valeurs Règlement Campagne'!$A$4:$AB$7,20,FALSE),VLOOKUP(C25,'Valeurs Règlement Campagne'!$A$4:$AB$7,20,FALSE),IF(H25=VLOOKUP(C25,'Valeurs Règlement Campagne'!$A$4:$AB$7,21,FALSE),VLOOKUP(C25,'Valeurs Règlement Campagne'!$A$4:$AB$7,21,FALSE),IF(H25=VLOOKUP(C25,'Valeurs Règlement Campagne'!$A$4:$AB$7,22,FALSE),VLOOKUP(C25,'Valeurs Règlement Campagne'!$A$4:$AB$7,22,FALSE),"")))="",1,IF(COUNTIFS($C$6:C25,C25,$E$6:E25,"Connues",$H$6:H25,IF(H25=VLOOKUP(C25,'Valeurs Règlement Campagne'!$A$4:$AB$7,20,FALSE),VLOOKUP(C25,'Valeurs Règlement Campagne'!$A$4:$AB$7,20,FALSE),IF(H25=VLOOKUP(C25,'Valeurs Règlement Campagne'!$A$4:$AB$7,21,FALSE),VLOOKUP(C25,'Valeurs Règlement Campagne'!$A$4:$AB$7,21,FALSE),IF(H25=VLOOKUP(C25,'Valeurs Règlement Campagne'!$A$4:$AB$7,22,FALSE),VLOOKUP(C25,'Valeurs Règlement Campagne'!$A$4:$AB$7,22,FALSE),""))))&gt;(IF(VLOOKUP(C25,'Valeurs Règlement Campagne'!$A$4:$AB$7,20,FALSE)=IF(H25=VLOOKUP(C25,'Valeurs Règlement Campagne'!$A$4:$AB$7,20,FALSE),VLOOKUP(C25,'Valeurs Règlement Campagne'!$A$4:$AB$7,20,FALSE),IF(H25=VLOOKUP(C25,'Valeurs Règlement Campagne'!$A$4:$AB$7,21,FALSE),VLOOKUP(C25,'Valeurs Règlement Campagne'!$A$4:$AB$7,21,FALSE),IF(H25=VLOOKUP(C25,'Valeurs Règlement Campagne'!$A$4:$AB$7,22,FALSE),VLOOKUP(C25,'Valeurs Règlement Campagne'!$A$4:$AB$7,22,FALSE),""))),1,0)+IF(VLOOKUP(C25,'Valeurs Règlement Campagne'!$A$4:$AB$7,21,FALSE)=IF(H25=VLOOKUP(C25,'Valeurs Règlement Campagne'!$A$4:$AB$7,20,FALSE),VLOOKUP(C25,'Valeurs Règlement Campagne'!$A$4:$AB$7,20,FALSE),IF(H25=VLOOKUP(C25,'Valeurs Règlement Campagne'!$A$4:$AB$7,21,FALSE),VLOOKUP(C25,'Valeurs Règlement Campagne'!$A$4:$AB$7,21,FALSE),IF(H25=VLOOKUP(C25,'Valeurs Règlement Campagne'!$A$4:$AB$7,22,FALSE),VLOOKUP(C25,'Valeurs Règlement Campagne'!$A$4:$AB$7,22,FALSE),""))),1,0)+IF(VLOOKUP(C25,'Valeurs Règlement Campagne'!$A$4:$AB$7,22,FALSE)=IF(H25=VLOOKUP(C25,'Valeurs Règlement Campagne'!$A$4:$AB$7,20,FALSE),VLOOKUP(C25,'Valeurs Règlement Campagne'!$A$4:$AB$7,20,FALSE),IF(H25=VLOOKUP(C25,'Valeurs Règlement Campagne'!$A$4:$AB$7,21,FALSE),VLOOKUP(C25,'Valeurs Règlement Campagne'!$A$4:$AB$7,21,FALSE),IF(H25=VLOOKUP(C25,'Valeurs Règlement Campagne'!$A$4:$AB$7,22,FALSE),VLOOKUP(C25,'Valeurs Règlement Campagne'!$A$4:$AB$7,22,FALSE),""))),1,0)),1,0))),0))),0)</f>
        <v>0</v>
      </c>
      <c r="AL25">
        <f>IFERROR(IF(OR(C25="",C25=" ",NOT(ISNUMBER(I25))),0,IF(E25="Inconnues",IF(AND(I25&gt;=P25,I25&lt;=R25),0,1),IF(E25="Connues",IF('Valeurs Règlement Campagne'!$L$14="OUI",IF(IF(ABS(I25-VLOOKUP(C25,'Valeurs Règlement Campagne'!$A$4:$AB$7,23,FALSE))&lt;=2,VLOOKUP(C25,'Valeurs Règlement Campagne'!$A$4:$AB$7,23,FALSE),IF(ABS(I25-VLOOKUP(C25,'Valeurs Règlement Campagne'!$A$4:$AB$7,24,FALSE))&lt;=2,VLOOKUP(C25,'Valeurs Règlement Campagne'!$A$4:$AB$7,24,FALSE),IF(ABS(I25-VLOOKUP(C25,'Valeurs Règlement Campagne'!$A$4:$AB$7,25,FALSE))&lt;=2,VLOOKUP(C25,'Valeurs Règlement Campagne'!$A$4:$AB$7,25,FALSE),"")))="",1,IF(COUNTIFS($C$6:C25,C25,$E$6:E25,"Connues",$I$6:I25,"&gt;="&amp;(IF(ABS(I25-VLOOKUP(C25,'Valeurs Règlement Campagne'!$A$4:$AB$7,23,FALSE))&lt;=2,VLOOKUP(C25,'Valeurs Règlement Campagne'!$A$4:$AB$7,23,FALSE),IF(ABS(I25-VLOOKUP(C25,'Valeurs Règlement Campagne'!$A$4:$AB$7,24,FALSE))&lt;=2,VLOOKUP(C25,'Valeurs Règlement Campagne'!$A$4:$AB$7,24,FALSE),IF(ABS(I25-VLOOKUP(C25,'Valeurs Règlement Campagne'!$A$4:$AB$7,25,FALSE))&lt;=2,VLOOKUP(C25,'Valeurs Règlement Campagne'!$A$4:$AB$7,25,FALSE),"")))-2),$I$6:I25,"&lt;="&amp;(IF(ABS(I25-VLOOKUP(C25,'Valeurs Règlement Campagne'!$A$4:$AB$7,23,FALSE))&lt;=2,VLOOKUP(C25,'Valeurs Règlement Campagne'!$A$4:$AB$7,23,FALSE),IF(ABS(I25-VLOOKUP(C25,'Valeurs Règlement Campagne'!$A$4:$AB$7,24,FALSE))&lt;=2,VLOOKUP(C25,'Valeurs Règlement Campagne'!$A$4:$AB$7,24,FALSE),IF(ABS(I25-VLOOKUP(C25,'Valeurs Règlement Campagne'!$A$4:$AB$7,25,FALSE))&lt;=2,VLOOKUP(C25,'Valeurs Règlement Campagne'!$A$4:$AB$7,25,FALSE),"")))+2))&gt;(IF(VLOOKUP(C25,'Valeurs Règlement Campagne'!$A$4:$AB$7,23,FALSE)=IF(ABS(I25-VLOOKUP(C25,'Valeurs Règlement Campagne'!$A$4:$AB$7,23,FALSE))&lt;=2,VLOOKUP(C25,'Valeurs Règlement Campagne'!$A$4:$AB$7,23,FALSE),IF(ABS(I25-VLOOKUP(C25,'Valeurs Règlement Campagne'!$A$4:$AB$7,24,FALSE))&lt;=2,VLOOKUP(C25,'Valeurs Règlement Campagne'!$A$4:$AB$7,24,FALSE),IF(ABS(I25-VLOOKUP(C25,'Valeurs Règlement Campagne'!$A$4:$AB$7,25,FALSE))&lt;=2,VLOOKUP(C25,'Valeurs Règlement Campagne'!$A$4:$AB$7,25,FALSE),""))),1,0)+IF(VLOOKUP(C25,'Valeurs Règlement Campagne'!$A$4:$AB$7,24,FALSE)=IF(ABS(I25-VLOOKUP(C25,'Valeurs Règlement Campagne'!$A$4:$AB$7,23,FALSE))&lt;=2,VLOOKUP(C25,'Valeurs Règlement Campagne'!$A$4:$AB$7,23,FALSE),IF(ABS(I25-VLOOKUP(C25,'Valeurs Règlement Campagne'!$A$4:$AB$7,24,FALSE))&lt;=2,VLOOKUP(C25,'Valeurs Règlement Campagne'!$A$4:$AB$7,24,FALSE),IF(ABS(I25-VLOOKUP(C25,'Valeurs Règlement Campagne'!$A$4:$AB$7,25,FALSE))&lt;=2,VLOOKUP(C25,'Valeurs Règlement Campagne'!$A$4:$AB$7,25,FALSE),""))),1,0)+IF(VLOOKUP(C25,'Valeurs Règlement Campagne'!$A$4:$AB$7,25,FALSE)=IF(ABS(I25-VLOOKUP(C25,'Valeurs Règlement Campagne'!$A$4:$AB$7,23,FALSE))&lt;=2,VLOOKUP(C25,'Valeurs Règlement Campagne'!$A$4:$AB$7,23,FALSE),IF(ABS(I25-VLOOKUP(C25,'Valeurs Règlement Campagne'!$A$4:$AB$7,24,FALSE))&lt;=2,VLOOKUP(C25,'Valeurs Règlement Campagne'!$A$4:$AB$7,24,FALSE),IF(ABS(I25-VLOOKUP(C25,'Valeurs Règlement Campagne'!$A$4:$AB$7,25,FALSE))&lt;=2,VLOOKUP(C25,'Valeurs Règlement Campagne'!$A$4:$AB$7,25,FALSE),""))),1,0)),1,0)),IF(IF(I25=VLOOKUP(C25,'Valeurs Règlement Campagne'!$A$4:$AB$7,23,FALSE),VLOOKUP(C25,'Valeurs Règlement Campagne'!$A$4:$AB$7,23,FALSE),IF(I25=VLOOKUP(C25,'Valeurs Règlement Campagne'!$A$4:$AB$7,24,FALSE),VLOOKUP(C25,'Valeurs Règlement Campagne'!$A$4:$AB$7,24,FALSE),IF(I25=VLOOKUP(C25,'Valeurs Règlement Campagne'!$A$4:$AB$7,25,FALSE),VLOOKUP(C25,'Valeurs Règlement Campagne'!$A$4:$AB$7,25,FALSE),"")))="",1,IF(COUNTIFS($C$6:C25,C25,$E$6:E25,"Connues",$I$6:I25,IF(I25=VLOOKUP(C25,'Valeurs Règlement Campagne'!$A$4:$AB$7,23,FALSE),VLOOKUP(C25,'Valeurs Règlement Campagne'!$A$4:$AB$7,23,FALSE),IF(I25=VLOOKUP(C25,'Valeurs Règlement Campagne'!$A$4:$AB$7,24,FALSE),VLOOKUP(C25,'Valeurs Règlement Campagne'!$A$4:$AB$7,24,FALSE),IF(I25=VLOOKUP(C25,'Valeurs Règlement Campagne'!$A$4:$AB$7,25,FALSE),VLOOKUP(C25,'Valeurs Règlement Campagne'!$A$4:$AB$7,25,FALSE),""))))&gt;(IF(VLOOKUP(C25,'Valeurs Règlement Campagne'!$A$4:$AB$7,23,FALSE)=IF(I25=VLOOKUP(C25,'Valeurs Règlement Campagne'!$A$4:$AB$7,23,FALSE),VLOOKUP(C25,'Valeurs Règlement Campagne'!$A$4:$AB$7,23,FALSE),IF(I25=VLOOKUP(C25,'Valeurs Règlement Campagne'!$A$4:$AB$7,24,FALSE),VLOOKUP(C25,'Valeurs Règlement Campagne'!$A$4:$AB$7,24,FALSE),IF(I25=VLOOKUP(C25,'Valeurs Règlement Campagne'!$A$4:$AB$7,25,FALSE),VLOOKUP(C25,'Valeurs Règlement Campagne'!$A$4:$AB$7,25,FALSE),""))),1,0)+IF(VLOOKUP(C25,'Valeurs Règlement Campagne'!$A$4:$AB$7,24,FALSE)=IF(I25=VLOOKUP(C25,'Valeurs Règlement Campagne'!$A$4:$AB$7,23,FALSE),VLOOKUP(C25,'Valeurs Règlement Campagne'!$A$4:$AB$7,23,FALSE),IF(I25=VLOOKUP(C25,'Valeurs Règlement Campagne'!$A$4:$AB$7,24,FALSE),VLOOKUP(C25,'Valeurs Règlement Campagne'!$A$4:$AB$7,24,FALSE),IF(I25=VLOOKUP(C25,'Valeurs Règlement Campagne'!$A$4:$AB$7,25,FALSE),VLOOKUP(C25,'Valeurs Règlement Campagne'!$A$4:$AB$7,25,FALSE),""))),1,0)+IF(VLOOKUP(C25,'Valeurs Règlement Campagne'!$A$4:$AB$7,25,FALSE)=IF(I25=VLOOKUP(C25,'Valeurs Règlement Campagne'!$A$4:$AB$7,23,FALSE),VLOOKUP(C25,'Valeurs Règlement Campagne'!$A$4:$AB$7,23,FALSE),IF(I25=VLOOKUP(C25,'Valeurs Règlement Campagne'!$A$4:$AB$7,24,FALSE),VLOOKUP(C25,'Valeurs Règlement Campagne'!$A$4:$AB$7,24,FALSE),IF(I25=VLOOKUP(C25,'Valeurs Règlement Campagne'!$A$4:$AB$7,25,FALSE),VLOOKUP(C25,'Valeurs Règlement Campagne'!$A$4:$AB$7,25,FALSE),""))),1,0)),1,0))),0))),0)</f>
        <v>0</v>
      </c>
      <c r="AM25">
        <f>IFERROR(IF(OR(C25="",C25=" ",NOT(ISNUMBER(J25))),0,IF(E25="Inconnues",IF(AND(J25&gt;=S25,J25&lt;=T25),0,1),IF(E25="Connues",IF('Valeurs Règlement Campagne'!$L$14="OUI",IF(IF(ABS(J25-VLOOKUP(C25,'Valeurs Règlement Campagne'!$A$4:$AB$7,26,FALSE))&lt;=2,VLOOKUP(C25,'Valeurs Règlement Campagne'!$A$4:$AB$7,26,FALSE),IF(ABS(J25-VLOOKUP(C25,'Valeurs Règlement Campagne'!$A$4:$AB$7,27,FALSE))&lt;=2,VLOOKUP(C25,'Valeurs Règlement Campagne'!$A$4:$AB$7,27,FALSE),IF(ABS(J25-VLOOKUP(C25,'Valeurs Règlement Campagne'!$A$4:$AB$7,28,FALSE))&lt;=2,VLOOKUP(C25,'Valeurs Règlement Campagne'!$A$4:$AB$7,28,FALSE),"")))="",1,IF(COUNTIFS($C$6:C25,C25,$E$6:E25,"Connues",$J$6:J25,"&gt;="&amp;(IF(ABS(J25-VLOOKUP(C25,'Valeurs Règlement Campagne'!$A$4:$AB$7,26,FALSE))&lt;=2,VLOOKUP(C25,'Valeurs Règlement Campagne'!$A$4:$AB$7,26,FALSE),IF(ABS(J25-VLOOKUP(C25,'Valeurs Règlement Campagne'!$A$4:$AB$7,27,FALSE))&lt;=2,VLOOKUP(C25,'Valeurs Règlement Campagne'!$A$4:$AB$7,27,FALSE),IF(ABS(J25-VLOOKUP(C25,'Valeurs Règlement Campagne'!$A$4:$AB$7,28,FALSE))&lt;=2,VLOOKUP(C25,'Valeurs Règlement Campagne'!$A$4:$AB$7,28,FALSE),"")))-2),$J$6:J25,"&lt;="&amp;(IF(ABS(J25-VLOOKUP(C25,'Valeurs Règlement Campagne'!$A$4:$AB$7,26,FALSE))&lt;=2,VLOOKUP(C25,'Valeurs Règlement Campagne'!$A$4:$AB$7,26,FALSE),IF(ABS(J25-VLOOKUP(C25,'Valeurs Règlement Campagne'!$A$4:$AB$7,27,FALSE))&lt;=2,VLOOKUP(C25,'Valeurs Règlement Campagne'!$A$4:$AB$7,27,FALSE),IF(ABS(J25-VLOOKUP(C25,'Valeurs Règlement Campagne'!$A$4:$AB$7,28,FALSE))&lt;=2,VLOOKUP(C25,'Valeurs Règlement Campagne'!$A$4:$AB$7,28,FALSE),"")))+2))&gt;(IF(VLOOKUP(C25,'Valeurs Règlement Campagne'!$A$4:$AB$7,26,FALSE)=IF(ABS(J25-VLOOKUP(C25,'Valeurs Règlement Campagne'!$A$4:$AB$7,26,FALSE))&lt;=2,VLOOKUP(C25,'Valeurs Règlement Campagne'!$A$4:$AB$7,26,FALSE),IF(ABS(J25-VLOOKUP(C25,'Valeurs Règlement Campagne'!$A$4:$AB$7,27,FALSE))&lt;=2,VLOOKUP(C25,'Valeurs Règlement Campagne'!$A$4:$AB$7,27,FALSE),IF(ABS(J25-VLOOKUP(C25,'Valeurs Règlement Campagne'!$A$4:$AB$7,28,FALSE))&lt;=2,VLOOKUP(C25,'Valeurs Règlement Campagne'!$A$4:$AB$7,28,FALSE),""))),1,0)+IF(VLOOKUP(C25,'Valeurs Règlement Campagne'!$A$4:$AB$7,27,FALSE)=IF(ABS(J25-VLOOKUP(C25,'Valeurs Règlement Campagne'!$A$4:$AB$7,26,FALSE))&lt;=2,VLOOKUP(C25,'Valeurs Règlement Campagne'!$A$4:$AB$7,26,FALSE),IF(ABS(J25-VLOOKUP(C25,'Valeurs Règlement Campagne'!$A$4:$AB$7,27,FALSE))&lt;=2,VLOOKUP(C25,'Valeurs Règlement Campagne'!$A$4:$AB$7,27,FALSE),IF(ABS(J25-VLOOKUP(C25,'Valeurs Règlement Campagne'!$A$4:$AB$7,28,FALSE))&lt;=2,VLOOKUP(C25,'Valeurs Règlement Campagne'!$A$4:$AB$7,28,FALSE),""))),1,0)+IF(VLOOKUP(C25,'Valeurs Règlement Campagne'!$A$4:$AB$7,28,FALSE)=IF(ABS(J25-VLOOKUP(C25,'Valeurs Règlement Campagne'!$A$4:$AB$7,26,FALSE))&lt;=2,VLOOKUP(C25,'Valeurs Règlement Campagne'!$A$4:$AB$7,26,FALSE),IF(ABS(J25-VLOOKUP(C25,'Valeurs Règlement Campagne'!$A$4:$AB$7,27,FALSE))&lt;=2,VLOOKUP(C25,'Valeurs Règlement Campagne'!$A$4:$AB$7,27,FALSE),IF(ABS(J25-VLOOKUP(C25,'Valeurs Règlement Campagne'!$A$4:$AB$7,28,FALSE))&lt;=2,VLOOKUP(C25,'Valeurs Règlement Campagne'!$A$4:$AB$7,28,FALSE),""))),1,0)),1,0)),IF(IF(J25=VLOOKUP(C25,'Valeurs Règlement Campagne'!$A$4:$AB$7,26,FALSE),VLOOKUP(C25,'Valeurs Règlement Campagne'!$A$4:$AB$7,26,FALSE),IF(J25=VLOOKUP(C25,'Valeurs Règlement Campagne'!$A$4:$AB$7,27,FALSE),VLOOKUP(C25,'Valeurs Règlement Campagne'!$A$4:$AB$7,27,FALSE),IF(J25=VLOOKUP(C25,'Valeurs Règlement Campagne'!$A$4:$AB$7,28,FALSE),VLOOKUP(C25,'Valeurs Règlement Campagne'!$A$4:$AB$7,28,FALSE),"")))="",1,IF(COUNTIFS($C$6:C25,C25,$E$6:E25,"Connues",$J$6:J25,IF(J25=VLOOKUP(C25,'Valeurs Règlement Campagne'!$A$4:$AB$7,26,FALSE),VLOOKUP(C25,'Valeurs Règlement Campagne'!$A$4:$AB$7,26,FALSE),IF(J25=VLOOKUP(C25,'Valeurs Règlement Campagne'!$A$4:$AB$7,27,FALSE),VLOOKUP(C25,'Valeurs Règlement Campagne'!$A$4:$AB$7,27,FALSE),IF(J25=VLOOKUP(C25,'Valeurs Règlement Campagne'!$A$4:$AB$7,28,FALSE),VLOOKUP(C25,'Valeurs Règlement Campagne'!$A$4:$AB$7,28,FALSE),""))))&gt;(IF(VLOOKUP(C25,'Valeurs Règlement Campagne'!$A$4:$AB$7,26,FALSE)=IF(J25=VLOOKUP(C25,'Valeurs Règlement Campagne'!$A$4:$AB$7,26,FALSE),VLOOKUP(C25,'Valeurs Règlement Campagne'!$A$4:$AB$7,26,FALSE),IF(J25=VLOOKUP(C25,'Valeurs Règlement Campagne'!$A$4:$AB$7,27,FALSE),VLOOKUP(C25,'Valeurs Règlement Campagne'!$A$4:$AB$7,27,FALSE),IF(J25=VLOOKUP(C25,'Valeurs Règlement Campagne'!$A$4:$AB$7,28,FALSE),VLOOKUP(C25,'Valeurs Règlement Campagne'!$A$4:$AB$7,28,FALSE),""))),1,0)+IF(VLOOKUP(C25,'Valeurs Règlement Campagne'!$A$4:$AB$7,27,FALSE)=IF(J25=VLOOKUP(C25,'Valeurs Règlement Campagne'!$A$4:$AB$7,26,FALSE),VLOOKUP(C25,'Valeurs Règlement Campagne'!$A$4:$AB$7,26,FALSE),IF(J25=VLOOKUP(C25,'Valeurs Règlement Campagne'!$A$4:$AB$7,27,FALSE),VLOOKUP(C25,'Valeurs Règlement Campagne'!$A$4:$AB$7,27,FALSE),IF(J25=VLOOKUP(C25,'Valeurs Règlement Campagne'!$A$4:$AB$7,28,FALSE),VLOOKUP(C25,'Valeurs Règlement Campagne'!$A$4:$AB$7,28,FALSE),""))),1,0)+IF(VLOOKUP(C25,'Valeurs Règlement Campagne'!$A$4:$AB$7,28,FALSE)=IF(J25=VLOOKUP(C25,'Valeurs Règlement Campagne'!$A$4:$AB$7,26,FALSE),VLOOKUP(C25,'Valeurs Règlement Campagne'!$A$4:$AB$7,26,FALSE),IF(J25=VLOOKUP(C25,'Valeurs Règlement Campagne'!$A$4:$AB$7,27,FALSE),VLOOKUP(C25,'Valeurs Règlement Campagne'!$A$4:$AB$7,27,FALSE),IF(J25=VLOOKUP(C25,'Valeurs Règlement Campagne'!$A$4:$AB$7,28,FALSE),VLOOKUP(C25,'Valeurs Règlement Campagne'!$A$4:$AB$7,28,FALSE),""))),1,0)),1,0))),0))),0)</f>
        <v>0</v>
      </c>
    </row>
    <row r="26" spans="1:218" ht="20.75" customHeight="1">
      <c r="A26" s="127">
        <v>21</v>
      </c>
      <c r="B26" s="178"/>
      <c r="C26" s="251"/>
      <c r="D26" s="252"/>
      <c r="E26" s="179"/>
      <c r="F26" s="180"/>
      <c r="G26" s="181"/>
      <c r="H26" s="182"/>
      <c r="I26" s="183"/>
      <c r="J26" s="184"/>
      <c r="L26" s="41" t="str">
        <f>IF($E26=0," ",IF($E26=$D$31,VLOOKUP($C26,'Valeurs Règlement Campagne'!$A$4:$AB$7,14,FALSE),VLOOKUP($C26,'Valeurs Règlement Campagne'!$A$4:$M$7,4,FALSE)))</f>
        <v xml:space="preserve"> </v>
      </c>
      <c r="M26" s="42" t="str">
        <f>IF($E26=0," ",IF($E26=$D$31,VLOOKUP($C26,'Valeurs Règlement Campagne'!$A$4:$AB$7,16,FALSE),VLOOKUP($C26,'Valeurs Règlement Campagne'!$A$4:$AB$7,5,FALSE)))</f>
        <v xml:space="preserve"> </v>
      </c>
      <c r="N26" s="41" t="str">
        <f>IF($E26=0," ",IF($E26=$D$31,VLOOKUP($C26,'Valeurs Règlement Campagne'!$A$4:$AB$7,17,FALSE),VLOOKUP($C26,'Valeurs Règlement Campagne'!$A$4:$AB$7,6,FALSE)))</f>
        <v xml:space="preserve"> </v>
      </c>
      <c r="O26" s="43" t="str">
        <f>IF($E26=0," ",IF($E26=$D$31,VLOOKUP($C26,'Valeurs Règlement Campagne'!$A$4:$AB$7,19,FALSE),VLOOKUP($C26,'Valeurs Règlement Campagne'!$A$4:$AB$7,7,FALSE)))</f>
        <v xml:space="preserve"> </v>
      </c>
      <c r="P26" s="44" t="str">
        <f>IF($E26=0," ",IF($E26=$D$31,VLOOKUP($C26,'Valeurs Règlement Campagne'!$A$4:$AB$7,20,FALSE),VLOOKUP($C26,'Valeurs Règlement Campagne'!$A$4:$AB$7,8,FALSE)))</f>
        <v xml:space="preserve"> </v>
      </c>
      <c r="Q26" s="43" t="str">
        <f>IF($E26=0," ",IF($E26=$D$31,VLOOKUP($C26,'Valeurs Règlement Campagne'!$A$4:$AB$7,22,FALSE),VLOOKUP($C26,'Valeurs Règlement Campagne'!$A$4:$AB$7,9,FALSE)))</f>
        <v xml:space="preserve"> </v>
      </c>
      <c r="R26" s="47" t="str">
        <f>IF($E26=0," ",IF($E26=$D$31,VLOOKUP($C26,'Valeurs Règlement Campagne'!$A$4:$AB$7,25,FALSE),VLOOKUP($C26,'Valeurs Règlement Campagne'!$A$4:$AB$7,11,FALSE)))</f>
        <v xml:space="preserve"> </v>
      </c>
      <c r="S26" s="41" t="str">
        <f>IF($E26=0," ",IF($E26=$D$31,VLOOKUP($C26,'Valeurs Règlement Campagne'!$A$4:$AB$7,26,FALSE),VLOOKUP($C26,'Valeurs Règlement Campagne'!$A$4:$AB$7,12,FALSE)))</f>
        <v xml:space="preserve"> </v>
      </c>
      <c r="T26" s="42" t="str">
        <f>IF($E26=0," ",IF($E26=$D$31,VLOOKUP($C26,'Valeurs Règlement Campagne'!$A$4:$AB$7,28,FALSE),VLOOKUP($C26,'Valeurs Règlement Campagne'!$A$4:$AB$7,13,FALSE)))</f>
        <v xml:space="preserve"> </v>
      </c>
      <c r="U26" s="48" t="str" cm="1">
        <f t="array" ref="U26">IFERROR(IF(OR(C26="",C26=" ")," ",IF(NOT(ISNUMBER(F26))," ",IF(E26="Inconnues",AND(F26&gt;=L26,F26&lt;=M26),IF(E26="Connues",IF('Valeurs Règlement Campagne'!$L$14="OUI",IF(IF(ABS(F26-VLOOKUP(C26,'Valeurs Règlement Campagne'!$A$4:$AB$7,14,FALSE))&lt;=2,VLOOKUP(C26,'Valeurs Règlement Campagne'!$A$4:$AB$7,14,FALSE),IF(ABS(F26-VLOOKUP(C26,'Valeurs Règlement Campagne'!$A$4:$AB$7,15,FALSE))&lt;=2,VLOOKUP(C26,'Valeurs Règlement Campagne'!$A$4:$AB$7,15,FALSE),IF(ABS(F26-VLOOKUP(C26,'Valeurs Règlement Campagne'!$A$4:$AB$7,16,FALSE))&lt;=2,VLOOKUP(C26,'Valeurs Règlement Campagne'!$A$4:$AB$7,16,FALSE),"")))="",FALSE,IF(COUNTIFS($C$6:C26,C26,$E$6:E26,"Connues",$F$6:F26,"&gt;="&amp;(IF(ABS(F26-VLOOKUP(C26,'Valeurs Règlement Campagne'!$A$4:$AB$7,14,FALSE))&lt;=2,VLOOKUP(C26,'Valeurs Règlement Campagne'!$A$4:$AB$7,14,FALSE),IF(ABS(F26-VLOOKUP(C26,'Valeurs Règlement Campagne'!$A$4:$AB$7,15,FALSE))&lt;=2,VLOOKUP(C26,'Valeurs Règlement Campagne'!$A$4:$AB$7,15,FALSE),IF(ABS(F26-VLOOKUP(C26,'Valeurs Règlement Campagne'!$A$4:$AB$7,16,FALSE))&lt;=2,VLOOKUP(C26,'Valeurs Règlement Campagne'!$A$4:$AB$7,16,FALSE),"")))-2),$F$6:F26,"&lt;="&amp;(IF(ABS(F26-VLOOKUP(C26,'Valeurs Règlement Campagne'!$A$4:$AB$7,14,FALSE))&lt;=2,VLOOKUP(C26,'Valeurs Règlement Campagne'!$A$4:$AB$7,14,FALSE),IF(ABS(F26-VLOOKUP(C26,'Valeurs Règlement Campagne'!$A$4:$AB$7,15,FALSE))&lt;=2,VLOOKUP(C26,'Valeurs Règlement Campagne'!$A$4:$AB$7,15,FALSE),IF(ABS(F26-VLOOKUP(C26,'Valeurs Règlement Campagne'!$A$4:$AB$7,16,FALSE))&lt;=2,VLOOKUP(C26,'Valeurs Règlement Campagne'!$A$4:$AB$7,16,FALSE),"")))+2))&gt;(IF(VLOOKUP(C26,'Valeurs Règlement Campagne'!$A$4:$AB$7,14,FALSE)=IF(ABS(F26-VLOOKUP(C26,'Valeurs Règlement Campagne'!$A$4:$AB$7,14,FALSE))&lt;=2,VLOOKUP(C26,'Valeurs Règlement Campagne'!$A$4:$AB$7,14,FALSE),IF(ABS(F26-VLOOKUP(C26,'Valeurs Règlement Campagne'!$A$4:$AB$7,15,FALSE))&lt;=2,VLOOKUP(C26,'Valeurs Règlement Campagne'!$A$4:$AB$7,15,FALSE),IF(ABS(F26-VLOOKUP(C26,'Valeurs Règlement Campagne'!$A$4:$AB$7,16,FALSE))&lt;=2,VLOOKUP(C26,'Valeurs Règlement Campagne'!$A$4:$AB$7,16,FALSE),""))),1,0)+IF(VLOOKUP(C26,'Valeurs Règlement Campagne'!$A$4:$AB$7,15,FALSE)=IF(ABS(F26-VLOOKUP(C26,'Valeurs Règlement Campagne'!$A$4:$AB$7,14,FALSE))&lt;=2,VLOOKUP(C26,'Valeurs Règlement Campagne'!$A$4:$AB$7,14,FALSE),IF(ABS(F26-VLOOKUP(C26,'Valeurs Règlement Campagne'!$A$4:$AB$7,15,FALSE))&lt;=2,VLOOKUP(C26,'Valeurs Règlement Campagne'!$A$4:$AB$7,15,FALSE),IF(ABS(F26-VLOOKUP(C26,'Valeurs Règlement Campagne'!$A$4:$AB$7,16,FALSE))&lt;=2,VLOOKUP(C26,'Valeurs Règlement Campagne'!$A$4:$AB$7,16,FALSE),""))),1,0)+IF(VLOOKUP(C26,'Valeurs Règlement Campagne'!$A$4:$AB$7,16,FALSE)=IF(ABS(F26-VLOOKUP(C26,'Valeurs Règlement Campagne'!$A$4:$AB$7,14,FALSE))&lt;=2,VLOOKUP(C26,'Valeurs Règlement Campagne'!$A$4:$AB$7,14,FALSE),IF(ABS(F26-VLOOKUP(C26,'Valeurs Règlement Campagne'!$A$4:$AB$7,15,FALSE))&lt;=2,VLOOKUP(C26,'Valeurs Règlement Campagne'!$A$4:$AB$7,15,FALSE),IF(ABS(F26-VLOOKUP(C26,'Valeurs Règlement Campagne'!$A$4:$AB$7,16,FALSE))&lt;=2,VLOOKUP(C26,'Valeurs Règlement Campagne'!$A$4:$AB$7,16,FALSE),""))),1,0)),"Doublon",TRUE)),IF(IF(F26=VLOOKUP(C26,'Valeurs Règlement Campagne'!$A$4:$AB$7,14,FALSE),VLOOKUP(C26,'Valeurs Règlement Campagne'!$A$4:$AB$7,14,FALSE),IF(F26=VLOOKUP(C26,'Valeurs Règlement Campagne'!$A$4:$AB$7,15,FALSE),VLOOKUP(C26,'Valeurs Règlement Campagne'!$A$4:$AB$7,15,FALSE),IF(F26=VLOOKUP(C26,'Valeurs Règlement Campagne'!$A$4:$AB$7,16,FALSE),VLOOKUP(C26,'Valeurs Règlement Campagne'!$A$4:$AB$7,16,FALSE),"")))="",FALSE,IF(COUNTIFS($C$6:C26,C26,$E$6:E26,"Connues",$F$6:F26,IF(F26=VLOOKUP(C26,'Valeurs Règlement Campagne'!$A$4:$AB$7,14,FALSE),VLOOKUP(C26,'Valeurs Règlement Campagne'!$A$4:$AB$7,14,FALSE),IF(F26=VLOOKUP(C26,'Valeurs Règlement Campagne'!$A$4:$AB$7,15,FALSE),VLOOKUP(C26,'Valeurs Règlement Campagne'!$A$4:$AB$7,15,FALSE),IF(F26=VLOOKUP(C26,'Valeurs Règlement Campagne'!$A$4:$AB$7,16,FALSE),VLOOKUP(C26,'Valeurs Règlement Campagne'!$A$4:$AB$7,16,FALSE),""))))&gt;(IF(VLOOKUP(C26,'Valeurs Règlement Campagne'!$A$4:$AB$7,14,FALSE)=IF(F26=VLOOKUP(C26,'Valeurs Règlement Campagne'!$A$4:$AB$7,14,FALSE),VLOOKUP(C26,'Valeurs Règlement Campagne'!$A$4:$AB$7,14,FALSE),IF(F26=VLOOKUP(C26,'Valeurs Règlement Campagne'!$A$4:$AB$7,15,FALSE),VLOOKUP(C26,'Valeurs Règlement Campagne'!$A$4:$AB$7,15,FALSE),IF(F26=VLOOKUP(C26,'Valeurs Règlement Campagne'!$A$4:$AB$7,16,FALSE),VLOOKUP(C26,'Valeurs Règlement Campagne'!$A$4:$AB$7,16,FALSE),""))),1,0)+IF(VLOOKUP(C26,'Valeurs Règlement Campagne'!$A$4:$AB$7,15,FALSE)=IF(F26=VLOOKUP(C26,'Valeurs Règlement Campagne'!$A$4:$AB$7,14,FALSE),VLOOKUP(C26,'Valeurs Règlement Campagne'!$A$4:$AB$7,14,FALSE),IF(F26=VLOOKUP(C26,'Valeurs Règlement Campagne'!$A$4:$AB$7,15,FALSE),VLOOKUP(C26,'Valeurs Règlement Campagne'!$A$4:$AB$7,15,FALSE),IF(F26=VLOOKUP(C26,'Valeurs Règlement Campagne'!$A$4:$AB$7,16,FALSE),VLOOKUP(C26,'Valeurs Règlement Campagne'!$A$4:$AB$7,16,FALSE),""))),1,0)+IF(VLOOKUP(C26,'Valeurs Règlement Campagne'!$A$4:$AB$7,16,FALSE)=IF(F26=VLOOKUP(C26,'Valeurs Règlement Campagne'!$A$4:$AB$7,14,FALSE),VLOOKUP(C26,'Valeurs Règlement Campagne'!$A$4:$AB$7,14,FALSE),IF(F26=VLOOKUP(C26,'Valeurs Règlement Campagne'!$A$4:$AB$7,15,FALSE),VLOOKUP(C26,'Valeurs Règlement Campagne'!$A$4:$AB$7,15,FALSE),IF(F26=VLOOKUP(C26,'Valeurs Règlement Campagne'!$A$4:$AB$7,16,FALSE),VLOOKUP(C26,'Valeurs Règlement Campagne'!$A$4:$AB$7,16,FALSE),""))),1,0)),"Doublon",TRUE)))," "))))," ")</f>
        <v xml:space="preserve"> </v>
      </c>
      <c r="V26" s="49" t="str" cm="1">
        <f t="array" ref="V26">IFERROR(IF(OR(C26="",C26=" ")," ",IF(NOT(ISNUMBER(G26))," ",IF(E26="Inconnues",AND(G26&gt;=N26,G26&lt;=O26),IF(E26="Connues",IF('Valeurs Règlement Campagne'!$L$14="OUI",IF(IF(ABS(G26-VLOOKUP(C26,'Valeurs Règlement Campagne'!$A$4:$AB$7,17,FALSE))&lt;=2,VLOOKUP(C26,'Valeurs Règlement Campagne'!$A$4:$AB$7,17,FALSE),IF(ABS(G26-VLOOKUP(C26,'Valeurs Règlement Campagne'!$A$4:$AB$7,18,FALSE))&lt;=2,VLOOKUP(C26,'Valeurs Règlement Campagne'!$A$4:$AB$7,18,FALSE),IF(ABS(G26-VLOOKUP(C26,'Valeurs Règlement Campagne'!$A$4:$AB$7,19,FALSE))&lt;=2,VLOOKUP(C26,'Valeurs Règlement Campagne'!$A$4:$AB$7,19,FALSE),"")))="",FALSE,IF(COUNTIFS($C$6:C26,C26,$E$6:E26,"Connues",$G$6:G26,"&gt;="&amp;(IF(ABS(G26-VLOOKUP(C26,'Valeurs Règlement Campagne'!$A$4:$AB$7,17,FALSE))&lt;=2,VLOOKUP(C26,'Valeurs Règlement Campagne'!$A$4:$AB$7,17,FALSE),IF(ABS(G26-VLOOKUP(C26,'Valeurs Règlement Campagne'!$A$4:$AB$7,18,FALSE))&lt;=2,VLOOKUP(C26,'Valeurs Règlement Campagne'!$A$4:$AB$7,18,FALSE),IF(ABS(G26-VLOOKUP(C26,'Valeurs Règlement Campagne'!$A$4:$AB$7,19,FALSE))&lt;=2,VLOOKUP(C26,'Valeurs Règlement Campagne'!$A$4:$AB$7,19,FALSE),"")))-2),$G$6:G26,"&lt;="&amp;(IF(ABS(G26-VLOOKUP(C26,'Valeurs Règlement Campagne'!$A$4:$AB$7,17,FALSE))&lt;=2,VLOOKUP(C26,'Valeurs Règlement Campagne'!$A$4:$AB$7,17,FALSE),IF(ABS(G26-VLOOKUP(C26,'Valeurs Règlement Campagne'!$A$4:$AB$7,18,FALSE))&lt;=2,VLOOKUP(C26,'Valeurs Règlement Campagne'!$A$4:$AB$7,18,FALSE),IF(ABS(G26-VLOOKUP(C26,'Valeurs Règlement Campagne'!$A$4:$AB$7,19,FALSE))&lt;=2,VLOOKUP(C26,'Valeurs Règlement Campagne'!$A$4:$AB$7,19,FALSE),"")))+2))&gt;(IF(VLOOKUP(C26,'Valeurs Règlement Campagne'!$A$4:$AB$7,17,FALSE)=IF(ABS(G26-VLOOKUP(C26,'Valeurs Règlement Campagne'!$A$4:$AB$7,17,FALSE))&lt;=2,VLOOKUP(C26,'Valeurs Règlement Campagne'!$A$4:$AB$7,17,FALSE),IF(ABS(G26-VLOOKUP(C26,'Valeurs Règlement Campagne'!$A$4:$AB$7,18,FALSE))&lt;=2,VLOOKUP(C26,'Valeurs Règlement Campagne'!$A$4:$AB$7,18,FALSE),IF(ABS(G26-VLOOKUP(C26,'Valeurs Règlement Campagne'!$A$4:$AB$7,19,FALSE))&lt;=2,VLOOKUP(C26,'Valeurs Règlement Campagne'!$A$4:$AB$7,19,FALSE),""))),1,0)+IF(VLOOKUP(C26,'Valeurs Règlement Campagne'!$A$4:$AB$7,18,FALSE)=IF(ABS(G26-VLOOKUP(C26,'Valeurs Règlement Campagne'!$A$4:$AB$7,17,FALSE))&lt;=2,VLOOKUP(C26,'Valeurs Règlement Campagne'!$A$4:$AB$7,17,FALSE),IF(ABS(G26-VLOOKUP(C26,'Valeurs Règlement Campagne'!$A$4:$AB$7,18,FALSE))&lt;=2,VLOOKUP(C26,'Valeurs Règlement Campagne'!$A$4:$AB$7,18,FALSE),IF(ABS(G26-VLOOKUP(C26,'Valeurs Règlement Campagne'!$A$4:$AB$7,19,FALSE))&lt;=2,VLOOKUP(C26,'Valeurs Règlement Campagne'!$A$4:$AB$7,19,FALSE),""))),1,0)+IF(VLOOKUP(C26,'Valeurs Règlement Campagne'!$A$4:$AB$7,19,FALSE)=IF(ABS(G26-VLOOKUP(C26,'Valeurs Règlement Campagne'!$A$4:$AB$7,17,FALSE))&lt;=2,VLOOKUP(C26,'Valeurs Règlement Campagne'!$A$4:$AB$7,17,FALSE),IF(ABS(G26-VLOOKUP(C26,'Valeurs Règlement Campagne'!$A$4:$AB$7,18,FALSE))&lt;=2,VLOOKUP(C26,'Valeurs Règlement Campagne'!$A$4:$AB$7,18,FALSE),IF(ABS(G26-VLOOKUP(C26,'Valeurs Règlement Campagne'!$A$4:$AB$7,19,FALSE))&lt;=2,VLOOKUP(C26,'Valeurs Règlement Campagne'!$A$4:$AB$7,19,FALSE),""))),1,0)),"Doublon",TRUE)),IF(IF(G26=VLOOKUP(C26,'Valeurs Règlement Campagne'!$A$4:$AB$7,17,FALSE),VLOOKUP(C26,'Valeurs Règlement Campagne'!$A$4:$AB$7,17,FALSE),IF(G26=VLOOKUP(C26,'Valeurs Règlement Campagne'!$A$4:$AB$7,18,FALSE),VLOOKUP(C26,'Valeurs Règlement Campagne'!$A$4:$AB$7,18,FALSE),IF(G26=VLOOKUP(C26,'Valeurs Règlement Campagne'!$A$4:$AB$7,19,FALSE),VLOOKUP(C26,'Valeurs Règlement Campagne'!$A$4:$AB$7,19,FALSE),"")))="",FALSE,IF(COUNTIFS($C$6:C26,C26,$E$6:E26,"Connues",$G$6:G26,IF(G26=VLOOKUP(C26,'Valeurs Règlement Campagne'!$A$4:$AB$7,17,FALSE),VLOOKUP(C26,'Valeurs Règlement Campagne'!$A$4:$AB$7,17,FALSE),IF(G26=VLOOKUP(C26,'Valeurs Règlement Campagne'!$A$4:$AB$7,18,FALSE),VLOOKUP(C26,'Valeurs Règlement Campagne'!$A$4:$AB$7,18,FALSE),IF(G26=VLOOKUP(C26,'Valeurs Règlement Campagne'!$A$4:$AB$7,19,FALSE),VLOOKUP(C26,'Valeurs Règlement Campagne'!$A$4:$AB$7,19,FALSE),""))))&gt;(IF(VLOOKUP(C26,'Valeurs Règlement Campagne'!$A$4:$AB$7,17,FALSE)=IF(G26=VLOOKUP(C26,'Valeurs Règlement Campagne'!$A$4:$AB$7,17,FALSE),VLOOKUP(C26,'Valeurs Règlement Campagne'!$A$4:$AB$7,17,FALSE),IF(G26=VLOOKUP(C26,'Valeurs Règlement Campagne'!$A$4:$AB$7,18,FALSE),VLOOKUP(C26,'Valeurs Règlement Campagne'!$A$4:$AB$7,18,FALSE),IF(G26=VLOOKUP(C26,'Valeurs Règlement Campagne'!$A$4:$AB$7,19,FALSE),VLOOKUP(C26,'Valeurs Règlement Campagne'!$A$4:$AB$7,19,FALSE),""))),1,0)+IF(VLOOKUP(C26,'Valeurs Règlement Campagne'!$A$4:$AB$7,18,FALSE)=IF(G26=VLOOKUP(C26,'Valeurs Règlement Campagne'!$A$4:$AB$7,17,FALSE),VLOOKUP(C26,'Valeurs Règlement Campagne'!$A$4:$AB$7,17,FALSE),IF(G26=VLOOKUP(C26,'Valeurs Règlement Campagne'!$A$4:$AB$7,18,FALSE),VLOOKUP(C26,'Valeurs Règlement Campagne'!$A$4:$AB$7,18,FALSE),IF(G26=VLOOKUP(C26,'Valeurs Règlement Campagne'!$A$4:$AB$7,19,FALSE),VLOOKUP(C26,'Valeurs Règlement Campagne'!$A$4:$AB$7,19,FALSE),""))),1,0)+IF(VLOOKUP(C26,'Valeurs Règlement Campagne'!$A$4:$AB$7,19,FALSE)=IF(G26=VLOOKUP(C26,'Valeurs Règlement Campagne'!$A$4:$AB$7,17,FALSE),VLOOKUP(C26,'Valeurs Règlement Campagne'!$A$4:$AB$7,17,FALSE),IF(G26=VLOOKUP(C26,'Valeurs Règlement Campagne'!$A$4:$AB$7,18,FALSE),VLOOKUP(C26,'Valeurs Règlement Campagne'!$A$4:$AB$7,18,FALSE),IF(G26=VLOOKUP(C26,'Valeurs Règlement Campagne'!$A$4:$AB$7,19,FALSE),VLOOKUP(C26,'Valeurs Règlement Campagne'!$A$4:$AB$7,19,FALSE),""))),1,0)),"Doublon",TRUE)))," "))))," ")</f>
        <v xml:space="preserve"> </v>
      </c>
      <c r="W26" s="49" t="str" cm="1">
        <f t="array" ref="W26">IFERROR(IF(OR(C26="",C26=" ")," ",IF(NOT(ISNUMBER(H26))," ",IF(E26="Inconnues",AND(H26&gt;=P26,H26&lt;=Q26),IF(E26="Connues",IF('Valeurs Règlement Campagne'!$L$14="OUI",IF(IF(ABS(H26-VLOOKUP(C26,'Valeurs Règlement Campagne'!$A$4:$AB$7,20,FALSE))&lt;=2,VLOOKUP(C26,'Valeurs Règlement Campagne'!$A$4:$AB$7,20,FALSE),IF(ABS(H26-VLOOKUP(C26,'Valeurs Règlement Campagne'!$A$4:$AB$7,21,FALSE))&lt;=2,VLOOKUP(C26,'Valeurs Règlement Campagne'!$A$4:$AB$7,21,FALSE),IF(ABS(H26-VLOOKUP(C26,'Valeurs Règlement Campagne'!$A$4:$AB$7,22,FALSE))&lt;=2,VLOOKUP(C26,'Valeurs Règlement Campagne'!$A$4:$AB$7,22,FALSE),"")))="",FALSE,IF(COUNTIFS($C$6:C26,C26,$E$6:E26,"Connues",$H$6:H26,"&gt;="&amp;(IF(ABS(H26-VLOOKUP(C26,'Valeurs Règlement Campagne'!$A$4:$AB$7,20,FALSE))&lt;=2,VLOOKUP(C26,'Valeurs Règlement Campagne'!$A$4:$AB$7,20,FALSE),IF(ABS(H26-VLOOKUP(C26,'Valeurs Règlement Campagne'!$A$4:$AB$7,21,FALSE))&lt;=2,VLOOKUP(C26,'Valeurs Règlement Campagne'!$A$4:$AB$7,21,FALSE),IF(ABS(H26-VLOOKUP(C26,'Valeurs Règlement Campagne'!$A$4:$AB$7,22,FALSE))&lt;=2,VLOOKUP(C26,'Valeurs Règlement Campagne'!$A$4:$AB$7,22,FALSE),"")))-2),$H$6:H26,"&lt;="&amp;(IF(ABS(H26-VLOOKUP(C26,'Valeurs Règlement Campagne'!$A$4:$AB$7,20,FALSE))&lt;=2,VLOOKUP(C26,'Valeurs Règlement Campagne'!$A$4:$AB$7,20,FALSE),IF(ABS(H26-VLOOKUP(C26,'Valeurs Règlement Campagne'!$A$4:$AB$7,21,FALSE))&lt;=2,VLOOKUP(C26,'Valeurs Règlement Campagne'!$A$4:$AB$7,21,FALSE),IF(ABS(H26-VLOOKUP(C26,'Valeurs Règlement Campagne'!$A$4:$AB$7,22,FALSE))&lt;=2,VLOOKUP(C26,'Valeurs Règlement Campagne'!$A$4:$AB$7,22,FALSE),"")))+2))&gt;(IF(VLOOKUP(C26,'Valeurs Règlement Campagne'!$A$4:$AB$7,20,FALSE)=IF(ABS(H26-VLOOKUP(C26,'Valeurs Règlement Campagne'!$A$4:$AB$7,20,FALSE))&lt;=2,VLOOKUP(C26,'Valeurs Règlement Campagne'!$A$4:$AB$7,20,FALSE),IF(ABS(H26-VLOOKUP(C26,'Valeurs Règlement Campagne'!$A$4:$AB$7,21,FALSE))&lt;=2,VLOOKUP(C26,'Valeurs Règlement Campagne'!$A$4:$AB$7,21,FALSE),IF(ABS(H26-VLOOKUP(C26,'Valeurs Règlement Campagne'!$A$4:$AB$7,22,FALSE))&lt;=2,VLOOKUP(C26,'Valeurs Règlement Campagne'!$A$4:$AB$7,22,FALSE),""))),1,0)+IF(VLOOKUP(C26,'Valeurs Règlement Campagne'!$A$4:$AB$7,21,FALSE)=IF(ABS(H26-VLOOKUP(C26,'Valeurs Règlement Campagne'!$A$4:$AB$7,20,FALSE))&lt;=2,VLOOKUP(C26,'Valeurs Règlement Campagne'!$A$4:$AB$7,20,FALSE),IF(ABS(H26-VLOOKUP(C26,'Valeurs Règlement Campagne'!$A$4:$AB$7,21,FALSE))&lt;=2,VLOOKUP(C26,'Valeurs Règlement Campagne'!$A$4:$AB$7,21,FALSE),IF(ABS(H26-VLOOKUP(C26,'Valeurs Règlement Campagne'!$A$4:$AB$7,22,FALSE))&lt;=2,VLOOKUP(C26,'Valeurs Règlement Campagne'!$A$4:$AB$7,22,FALSE),""))),1,0)+IF(VLOOKUP(C26,'Valeurs Règlement Campagne'!$A$4:$AB$7,22,FALSE)=IF(ABS(H26-VLOOKUP(C26,'Valeurs Règlement Campagne'!$A$4:$AB$7,20,FALSE))&lt;=2,VLOOKUP(C26,'Valeurs Règlement Campagne'!$A$4:$AB$7,20,FALSE),IF(ABS(H26-VLOOKUP(C26,'Valeurs Règlement Campagne'!$A$4:$AB$7,21,FALSE))&lt;=2,VLOOKUP(C26,'Valeurs Règlement Campagne'!$A$4:$AB$7,21,FALSE),IF(ABS(H26-VLOOKUP(C26,'Valeurs Règlement Campagne'!$A$4:$AB$7,22,FALSE))&lt;=2,VLOOKUP(C26,'Valeurs Règlement Campagne'!$A$4:$AB$7,22,FALSE),""))),1,0)),"Doublon",TRUE)),IF(IF(H26=VLOOKUP(C26,'Valeurs Règlement Campagne'!$A$4:$AB$7,20,FALSE),VLOOKUP(C26,'Valeurs Règlement Campagne'!$A$4:$AB$7,20,FALSE),IF(H26=VLOOKUP(C26,'Valeurs Règlement Campagne'!$A$4:$AB$7,21,FALSE),VLOOKUP(C26,'Valeurs Règlement Campagne'!$A$4:$AB$7,21,FALSE),IF(H26=VLOOKUP(C26,'Valeurs Règlement Campagne'!$A$4:$AB$7,22,FALSE),VLOOKUP(C26,'Valeurs Règlement Campagne'!$A$4:$AB$7,22,FALSE),"")))="",FALSE,IF(COUNTIFS($C$6:C26,C26,$E$6:E26,"Connues",$H$6:H26,IF(H26=VLOOKUP(C26,'Valeurs Règlement Campagne'!$A$4:$AB$7,20,FALSE),VLOOKUP(C26,'Valeurs Règlement Campagne'!$A$4:$AB$7,20,FALSE),IF(H26=VLOOKUP(C26,'Valeurs Règlement Campagne'!$A$4:$AB$7,21,FALSE),VLOOKUP(C26,'Valeurs Règlement Campagne'!$A$4:$AB$7,21,FALSE),IF(H26=VLOOKUP(C26,'Valeurs Règlement Campagne'!$A$4:$AB$7,22,FALSE),VLOOKUP(C26,'Valeurs Règlement Campagne'!$A$4:$AB$7,22,FALSE),""))))&gt;(IF(VLOOKUP(C26,'Valeurs Règlement Campagne'!$A$4:$AB$7,20,FALSE)=IF(H26=VLOOKUP(C26,'Valeurs Règlement Campagne'!$A$4:$AB$7,20,FALSE),VLOOKUP(C26,'Valeurs Règlement Campagne'!$A$4:$AB$7,20,FALSE),IF(H26=VLOOKUP(C26,'Valeurs Règlement Campagne'!$A$4:$AB$7,21,FALSE),VLOOKUP(C26,'Valeurs Règlement Campagne'!$A$4:$AB$7,21,FALSE),IF(H26=VLOOKUP(C26,'Valeurs Règlement Campagne'!$A$4:$AB$7,22,FALSE),VLOOKUP(C26,'Valeurs Règlement Campagne'!$A$4:$AB$7,22,FALSE),""))),1,0)+IF(VLOOKUP(C26,'Valeurs Règlement Campagne'!$A$4:$AB$7,21,FALSE)=IF(H26=VLOOKUP(C26,'Valeurs Règlement Campagne'!$A$4:$AB$7,20,FALSE),VLOOKUP(C26,'Valeurs Règlement Campagne'!$A$4:$AB$7,20,FALSE),IF(H26=VLOOKUP(C26,'Valeurs Règlement Campagne'!$A$4:$AB$7,21,FALSE),VLOOKUP(C26,'Valeurs Règlement Campagne'!$A$4:$AB$7,21,FALSE),IF(H26=VLOOKUP(C26,'Valeurs Règlement Campagne'!$A$4:$AB$7,22,FALSE),VLOOKUP(C26,'Valeurs Règlement Campagne'!$A$4:$AB$7,22,FALSE),""))),1,0)+IF(VLOOKUP(C26,'Valeurs Règlement Campagne'!$A$4:$AB$7,22,FALSE)=IF(H26=VLOOKUP(C26,'Valeurs Règlement Campagne'!$A$4:$AB$7,20,FALSE),VLOOKUP(C26,'Valeurs Règlement Campagne'!$A$4:$AB$7,20,FALSE),IF(H26=VLOOKUP(C26,'Valeurs Règlement Campagne'!$A$4:$AB$7,21,FALSE),VLOOKUP(C26,'Valeurs Règlement Campagne'!$A$4:$AB$7,21,FALSE),IF(H26=VLOOKUP(C26,'Valeurs Règlement Campagne'!$A$4:$AB$7,22,FALSE),VLOOKUP(C26,'Valeurs Règlement Campagne'!$A$4:$AB$7,22,FALSE),""))),1,0)),"Doublon",TRUE)))," "))))," ")</f>
        <v xml:space="preserve"> </v>
      </c>
      <c r="X26" s="49" t="str" cm="1">
        <f t="array" ref="X26">IFERROR(IF(OR(C26="",C26=" ")," ",IF(NOT(ISNUMBER(I26))," ",IF(E26="Inconnues",AND(I26&gt;=P26,I26&lt;=R26),IF(E26="Connues",IF('Valeurs Règlement Campagne'!$L$14="OUI",IF(IF(ABS(I26-VLOOKUP(C26,'Valeurs Règlement Campagne'!$A$4:$AB$7,23,FALSE))&lt;=2,VLOOKUP(C26,'Valeurs Règlement Campagne'!$A$4:$AB$7,23,FALSE),IF(ABS(I26-VLOOKUP(C26,'Valeurs Règlement Campagne'!$A$4:$AB$7,24,FALSE))&lt;=2,VLOOKUP(C26,'Valeurs Règlement Campagne'!$A$4:$AB$7,24,FALSE),IF(ABS(I26-VLOOKUP(C26,'Valeurs Règlement Campagne'!$A$4:$AB$7,25,FALSE))&lt;=2,VLOOKUP(C26,'Valeurs Règlement Campagne'!$A$4:$AB$7,25,FALSE),"")))="",FALSE,IF(COUNTIFS($C$6:C26,C26,$E$6:E26,"Connues",$I$6:I26,"&gt;="&amp;(IF(ABS(I26-VLOOKUP(C26,'Valeurs Règlement Campagne'!$A$4:$AB$7,23,FALSE))&lt;=2,VLOOKUP(C26,'Valeurs Règlement Campagne'!$A$4:$AB$7,23,FALSE),IF(ABS(I26-VLOOKUP(C26,'Valeurs Règlement Campagne'!$A$4:$AB$7,24,FALSE))&lt;=2,VLOOKUP(C26,'Valeurs Règlement Campagne'!$A$4:$AB$7,24,FALSE),IF(ABS(I26-VLOOKUP(C26,'Valeurs Règlement Campagne'!$A$4:$AB$7,25,FALSE))&lt;=2,VLOOKUP(C26,'Valeurs Règlement Campagne'!$A$4:$AB$7,25,FALSE),"")))-2),$I$6:I26,"&lt;="&amp;(IF(ABS(I26-VLOOKUP(C26,'Valeurs Règlement Campagne'!$A$4:$AB$7,23,FALSE))&lt;=2,VLOOKUP(C26,'Valeurs Règlement Campagne'!$A$4:$AB$7,23,FALSE),IF(ABS(I26-VLOOKUP(C26,'Valeurs Règlement Campagne'!$A$4:$AB$7,24,FALSE))&lt;=2,VLOOKUP(C26,'Valeurs Règlement Campagne'!$A$4:$AB$7,24,FALSE),IF(ABS(I26-VLOOKUP(C26,'Valeurs Règlement Campagne'!$A$4:$AB$7,25,FALSE))&lt;=2,VLOOKUP(C26,'Valeurs Règlement Campagne'!$A$4:$AB$7,25,FALSE),"")))+2))&gt;(IF(VLOOKUP(C26,'Valeurs Règlement Campagne'!$A$4:$AB$7,23,FALSE)=IF(ABS(I26-VLOOKUP(C26,'Valeurs Règlement Campagne'!$A$4:$AB$7,23,FALSE))&lt;=2,VLOOKUP(C26,'Valeurs Règlement Campagne'!$A$4:$AB$7,23,FALSE),IF(ABS(I26-VLOOKUP(C26,'Valeurs Règlement Campagne'!$A$4:$AB$7,24,FALSE))&lt;=2,VLOOKUP(C26,'Valeurs Règlement Campagne'!$A$4:$AB$7,24,FALSE),IF(ABS(I26-VLOOKUP(C26,'Valeurs Règlement Campagne'!$A$4:$AB$7,25,FALSE))&lt;=2,VLOOKUP(C26,'Valeurs Règlement Campagne'!$A$4:$AB$7,25,FALSE),""))),1,0)+IF(VLOOKUP(C26,'Valeurs Règlement Campagne'!$A$4:$AB$7,24,FALSE)=IF(ABS(I26-VLOOKUP(C26,'Valeurs Règlement Campagne'!$A$4:$AB$7,23,FALSE))&lt;=2,VLOOKUP(C26,'Valeurs Règlement Campagne'!$A$4:$AB$7,23,FALSE),IF(ABS(I26-VLOOKUP(C26,'Valeurs Règlement Campagne'!$A$4:$AB$7,24,FALSE))&lt;=2,VLOOKUP(C26,'Valeurs Règlement Campagne'!$A$4:$AB$7,24,FALSE),IF(ABS(I26-VLOOKUP(C26,'Valeurs Règlement Campagne'!$A$4:$AB$7,25,FALSE))&lt;=2,VLOOKUP(C26,'Valeurs Règlement Campagne'!$A$4:$AB$7,25,FALSE),""))),1,0)+IF(VLOOKUP(C26,'Valeurs Règlement Campagne'!$A$4:$AB$7,25,FALSE)=IF(ABS(I26-VLOOKUP(C26,'Valeurs Règlement Campagne'!$A$4:$AB$7,23,FALSE))&lt;=2,VLOOKUP(C26,'Valeurs Règlement Campagne'!$A$4:$AB$7,23,FALSE),IF(ABS(I26-VLOOKUP(C26,'Valeurs Règlement Campagne'!$A$4:$AB$7,24,FALSE))&lt;=2,VLOOKUP(C26,'Valeurs Règlement Campagne'!$A$4:$AB$7,24,FALSE),IF(ABS(I26-VLOOKUP(C26,'Valeurs Règlement Campagne'!$A$4:$AB$7,25,FALSE))&lt;=2,VLOOKUP(C26,'Valeurs Règlement Campagne'!$A$4:$AB$7,25,FALSE),""))),1,0)),"Doublon",TRUE)),IF(IF(I26=VLOOKUP(C26,'Valeurs Règlement Campagne'!$A$4:$AB$7,23,FALSE),VLOOKUP(C26,'Valeurs Règlement Campagne'!$A$4:$AB$7,23,FALSE),IF(I26=VLOOKUP(C26,'Valeurs Règlement Campagne'!$A$4:$AB$7,24,FALSE),VLOOKUP(C26,'Valeurs Règlement Campagne'!$A$4:$AB$7,24,FALSE),IF(I26=VLOOKUP(C26,'Valeurs Règlement Campagne'!$A$4:$AB$7,25,FALSE),VLOOKUP(C26,'Valeurs Règlement Campagne'!$A$4:$AB$7,25,FALSE),"")))="",FALSE,IF(COUNTIFS($C$6:C26,C26,$E$6:E26,"Connues",$I$6:I26,IF(I26=VLOOKUP(C26,'Valeurs Règlement Campagne'!$A$4:$AB$7,23,FALSE),VLOOKUP(C26,'Valeurs Règlement Campagne'!$A$4:$AB$7,23,FALSE),IF(I26=VLOOKUP(C26,'Valeurs Règlement Campagne'!$A$4:$AB$7,24,FALSE),VLOOKUP(C26,'Valeurs Règlement Campagne'!$A$4:$AB$7,24,FALSE),IF(I26=VLOOKUP(C26,'Valeurs Règlement Campagne'!$A$4:$AB$7,25,FALSE),VLOOKUP(C26,'Valeurs Règlement Campagne'!$A$4:$AB$7,25,FALSE),""))))&gt;(IF(VLOOKUP(C26,'Valeurs Règlement Campagne'!$A$4:$AB$7,23,FALSE)=IF(I26=VLOOKUP(C26,'Valeurs Règlement Campagne'!$A$4:$AB$7,23,FALSE),VLOOKUP(C26,'Valeurs Règlement Campagne'!$A$4:$AB$7,23,FALSE),IF(I26=VLOOKUP(C26,'Valeurs Règlement Campagne'!$A$4:$AB$7,24,FALSE),VLOOKUP(C26,'Valeurs Règlement Campagne'!$A$4:$AB$7,24,FALSE),IF(I26=VLOOKUP(C26,'Valeurs Règlement Campagne'!$A$4:$AB$7,25,FALSE),VLOOKUP(C26,'Valeurs Règlement Campagne'!$A$4:$AB$7,25,FALSE),""))),1,0)+IF(VLOOKUP(C26,'Valeurs Règlement Campagne'!$A$4:$AB$7,24,FALSE)=IF(I26=VLOOKUP(C26,'Valeurs Règlement Campagne'!$A$4:$AB$7,23,FALSE),VLOOKUP(C26,'Valeurs Règlement Campagne'!$A$4:$AB$7,23,FALSE),IF(I26=VLOOKUP(C26,'Valeurs Règlement Campagne'!$A$4:$AB$7,24,FALSE),VLOOKUP(C26,'Valeurs Règlement Campagne'!$A$4:$AB$7,24,FALSE),IF(I26=VLOOKUP(C26,'Valeurs Règlement Campagne'!$A$4:$AB$7,25,FALSE),VLOOKUP(C26,'Valeurs Règlement Campagne'!$A$4:$AB$7,25,FALSE),""))),1,0)+IF(VLOOKUP(C26,'Valeurs Règlement Campagne'!$A$4:$AB$7,25,FALSE)=IF(I26=VLOOKUP(C26,'Valeurs Règlement Campagne'!$A$4:$AB$7,23,FALSE),VLOOKUP(C26,'Valeurs Règlement Campagne'!$A$4:$AB$7,23,FALSE),IF(I26=VLOOKUP(C26,'Valeurs Règlement Campagne'!$A$4:$AB$7,24,FALSE),VLOOKUP(C26,'Valeurs Règlement Campagne'!$A$4:$AB$7,24,FALSE),IF(I26=VLOOKUP(C26,'Valeurs Règlement Campagne'!$A$4:$AB$7,25,FALSE),VLOOKUP(C26,'Valeurs Règlement Campagne'!$A$4:$AB$7,25,FALSE),""))),1,0)),"Doublon",TRUE)))," "))))," ")</f>
        <v xml:space="preserve"> </v>
      </c>
      <c r="Y26" s="142" t="str" cm="1">
        <f t="array" ref="Y26">IFERROR(IF(OR(C26="",C26=" ")," ",IF(NOT(ISNUMBER(J26))," ",IF(E26="Inconnues",AND(J26&gt;=S26,J26&lt;=T26),IF(E26="Connues",IF('Valeurs Règlement Campagne'!$L$14="OUI",IF(IF(ABS(J26-VLOOKUP(C26,'Valeurs Règlement Campagne'!$A$4:$AB$7,26,FALSE))&lt;=2,VLOOKUP(C26,'Valeurs Règlement Campagne'!$A$4:$AB$7,26,FALSE),IF(ABS(J26-VLOOKUP(C26,'Valeurs Règlement Campagne'!$A$4:$AB$7,27,FALSE))&lt;=2,VLOOKUP(C26,'Valeurs Règlement Campagne'!$A$4:$AB$7,27,FALSE),IF(ABS(J26-VLOOKUP(C26,'Valeurs Règlement Campagne'!$A$4:$AB$7,28,FALSE))&lt;=2,VLOOKUP(C26,'Valeurs Règlement Campagne'!$A$4:$AB$7,28,FALSE),"")))="",FALSE,IF(COUNTIFS($C$6:C26,C26,$E$6:E26,"Connues",$J$6:J26,"&gt;="&amp;(IF(ABS(J26-VLOOKUP(C26,'Valeurs Règlement Campagne'!$A$4:$AB$7,26,FALSE))&lt;=2,VLOOKUP(C26,'Valeurs Règlement Campagne'!$A$4:$AB$7,26,FALSE),IF(ABS(J26-VLOOKUP(C26,'Valeurs Règlement Campagne'!$A$4:$AB$7,27,FALSE))&lt;=2,VLOOKUP(C26,'Valeurs Règlement Campagne'!$A$4:$AB$7,27,FALSE),IF(ABS(J26-VLOOKUP(C26,'Valeurs Règlement Campagne'!$A$4:$AB$7,28,FALSE))&lt;=2,VLOOKUP(C26,'Valeurs Règlement Campagne'!$A$4:$AB$7,28,FALSE),"")))-2),$J$6:J26,"&lt;="&amp;(IF(ABS(J26-VLOOKUP(C26,'Valeurs Règlement Campagne'!$A$4:$AB$7,26,FALSE))&lt;=2,VLOOKUP(C26,'Valeurs Règlement Campagne'!$A$4:$AB$7,26,FALSE),IF(ABS(J26-VLOOKUP(C26,'Valeurs Règlement Campagne'!$A$4:$AB$7,27,FALSE))&lt;=2,VLOOKUP(C26,'Valeurs Règlement Campagne'!$A$4:$AB$7,27,FALSE),IF(ABS(J26-VLOOKUP(C26,'Valeurs Règlement Campagne'!$A$4:$AB$7,28,FALSE))&lt;=2,VLOOKUP(C26,'Valeurs Règlement Campagne'!$A$4:$AB$7,28,FALSE),"")))+2))&gt;(IF(VLOOKUP(C26,'Valeurs Règlement Campagne'!$A$4:$AB$7,26,FALSE)=IF(ABS(J26-VLOOKUP(C26,'Valeurs Règlement Campagne'!$A$4:$AB$7,26,FALSE))&lt;=2,VLOOKUP(C26,'Valeurs Règlement Campagne'!$A$4:$AB$7,26,FALSE),IF(ABS(J26-VLOOKUP(C26,'Valeurs Règlement Campagne'!$A$4:$AB$7,27,FALSE))&lt;=2,VLOOKUP(C26,'Valeurs Règlement Campagne'!$A$4:$AB$7,27,FALSE),IF(ABS(J26-VLOOKUP(C26,'Valeurs Règlement Campagne'!$A$4:$AB$7,28,FALSE))&lt;=2,VLOOKUP(C26,'Valeurs Règlement Campagne'!$A$4:$AB$7,28,FALSE),""))),1,0)+IF(VLOOKUP(C26,'Valeurs Règlement Campagne'!$A$4:$AB$7,27,FALSE)=IF(ABS(J26-VLOOKUP(C26,'Valeurs Règlement Campagne'!$A$4:$AB$7,26,FALSE))&lt;=2,VLOOKUP(C26,'Valeurs Règlement Campagne'!$A$4:$AB$7,26,FALSE),IF(ABS(J26-VLOOKUP(C26,'Valeurs Règlement Campagne'!$A$4:$AB$7,27,FALSE))&lt;=2,VLOOKUP(C26,'Valeurs Règlement Campagne'!$A$4:$AB$7,27,FALSE),IF(ABS(J26-VLOOKUP(C26,'Valeurs Règlement Campagne'!$A$4:$AB$7,28,FALSE))&lt;=2,VLOOKUP(C26,'Valeurs Règlement Campagne'!$A$4:$AB$7,28,FALSE),""))),1,0)+IF(VLOOKUP(C26,'Valeurs Règlement Campagne'!$A$4:$AB$7,28,FALSE)=IF(ABS(J26-VLOOKUP(C26,'Valeurs Règlement Campagne'!$A$4:$AB$7,26,FALSE))&lt;=2,VLOOKUP(C26,'Valeurs Règlement Campagne'!$A$4:$AB$7,26,FALSE),IF(ABS(J26-VLOOKUP(C26,'Valeurs Règlement Campagne'!$A$4:$AB$7,27,FALSE))&lt;=2,VLOOKUP(C26,'Valeurs Règlement Campagne'!$A$4:$AB$7,27,FALSE),IF(ABS(J26-VLOOKUP(C26,'Valeurs Règlement Campagne'!$A$4:$AB$7,28,FALSE))&lt;=2,VLOOKUP(C26,'Valeurs Règlement Campagne'!$A$4:$AB$7,28,FALSE),""))),1,0)),"Doublon",TRUE)),IF(IF(J26=VLOOKUP(C26,'Valeurs Règlement Campagne'!$A$4:$AB$7,26,FALSE),VLOOKUP(C26,'Valeurs Règlement Campagne'!$A$4:$AB$7,26,FALSE),IF(J26=VLOOKUP(C26,'Valeurs Règlement Campagne'!$A$4:$AB$7,27,FALSE),VLOOKUP(C26,'Valeurs Règlement Campagne'!$A$4:$AB$7,27,FALSE),IF(J26=VLOOKUP(C26,'Valeurs Règlement Campagne'!$A$4:$AB$7,28,FALSE),VLOOKUP(C26,'Valeurs Règlement Campagne'!$A$4:$AB$7,28,FALSE),"")))="",FALSE,IF(COUNTIFS($C$6:C26,C26,$E$6:E26,"Connues",$J$6:J26,IF(J26=VLOOKUP(C26,'Valeurs Règlement Campagne'!$A$4:$AB$7,26,FALSE),VLOOKUP(C26,'Valeurs Règlement Campagne'!$A$4:$AB$7,26,FALSE),IF(J26=VLOOKUP(C26,'Valeurs Règlement Campagne'!$A$4:$AB$7,27,FALSE),VLOOKUP(C26,'Valeurs Règlement Campagne'!$A$4:$AB$7,27,FALSE),IF(J26=VLOOKUP(C26,'Valeurs Règlement Campagne'!$A$4:$AB$7,28,FALSE),VLOOKUP(C26,'Valeurs Règlement Campagne'!$A$4:$AB$7,28,FALSE),""))))&gt;(IF(VLOOKUP(C26,'Valeurs Règlement Campagne'!$A$4:$AB$7,26,FALSE)=IF(J26=VLOOKUP(C26,'Valeurs Règlement Campagne'!$A$4:$AB$7,26,FALSE),VLOOKUP(C26,'Valeurs Règlement Campagne'!$A$4:$AB$7,26,FALSE),IF(J26=VLOOKUP(C26,'Valeurs Règlement Campagne'!$A$4:$AB$7,27,FALSE),VLOOKUP(C26,'Valeurs Règlement Campagne'!$A$4:$AB$7,27,FALSE),IF(J26=VLOOKUP(C26,'Valeurs Règlement Campagne'!$A$4:$AB$7,28,FALSE),VLOOKUP(C26,'Valeurs Règlement Campagne'!$A$4:$AB$7,28,FALSE),""))),1,0)+IF(VLOOKUP(C26,'Valeurs Règlement Campagne'!$A$4:$AB$7,27,FALSE)=IF(J26=VLOOKUP(C26,'Valeurs Règlement Campagne'!$A$4:$AB$7,26,FALSE),VLOOKUP(C26,'Valeurs Règlement Campagne'!$A$4:$AB$7,26,FALSE),IF(J26=VLOOKUP(C26,'Valeurs Règlement Campagne'!$A$4:$AB$7,27,FALSE),VLOOKUP(C26,'Valeurs Règlement Campagne'!$A$4:$AB$7,27,FALSE),IF(J26=VLOOKUP(C26,'Valeurs Règlement Campagne'!$A$4:$AB$7,28,FALSE),VLOOKUP(C26,'Valeurs Règlement Campagne'!$A$4:$AB$7,28,FALSE),""))),1,0)+IF(VLOOKUP(C26,'Valeurs Règlement Campagne'!$A$4:$AB$7,28,FALSE)=IF(J26=VLOOKUP(C26,'Valeurs Règlement Campagne'!$A$4:$AB$7,26,FALSE),VLOOKUP(C26,'Valeurs Règlement Campagne'!$A$4:$AB$7,26,FALSE),IF(J26=VLOOKUP(C26,'Valeurs Règlement Campagne'!$A$4:$AB$7,27,FALSE),VLOOKUP(C26,'Valeurs Règlement Campagne'!$A$4:$AB$7,27,FALSE),IF(J26=VLOOKUP(C26,'Valeurs Règlement Campagne'!$A$4:$AB$7,28,FALSE),VLOOKUP(C26,'Valeurs Règlement Campagne'!$A$4:$AB$7,28,FALSE),""))),1,0)),"Doublon",TRUE)))," "))))," ")</f>
        <v xml:space="preserve"> </v>
      </c>
      <c r="Z26" s="253" t="str">
        <f t="shared" si="3"/>
        <v xml:space="preserve"> </v>
      </c>
      <c r="AA26" s="254"/>
      <c r="AB26" s="254" t="str">
        <f t="shared" si="0"/>
        <v xml:space="preserve"> </v>
      </c>
      <c r="AC26" s="254"/>
      <c r="AD26" s="254" t="str">
        <f t="shared" si="1"/>
        <v xml:space="preserve"> </v>
      </c>
      <c r="AE26" s="254"/>
      <c r="AF26" s="254" t="str">
        <f t="shared" si="4"/>
        <v xml:space="preserve"> </v>
      </c>
      <c r="AG26" s="299"/>
      <c r="AH26" s="50" t="str">
        <f t="shared" si="2"/>
        <v/>
      </c>
      <c r="AI26" s="39">
        <f>IFERROR(IF(OR(C26="",C26=" ",NOT(ISNUMBER(F26))),0,IF(E26="Inconnues",IF(AND(F26&gt;=L26,F26&lt;=M26),0,1),IF(E26="Connues",IF('Valeurs Règlement Campagne'!$L$14="OUI",IF(IF(ABS(F26-VLOOKUP(C26,'Valeurs Règlement Campagne'!$A$4:$AB$7,14,FALSE))&lt;=2,VLOOKUP(C26,'Valeurs Règlement Campagne'!$A$4:$AB$7,14,FALSE),IF(ABS(F26-VLOOKUP(C26,'Valeurs Règlement Campagne'!$A$4:$AB$7,15,FALSE))&lt;=2,VLOOKUP(C26,'Valeurs Règlement Campagne'!$A$4:$AB$7,15,FALSE),IF(ABS(F26-VLOOKUP(C26,'Valeurs Règlement Campagne'!$A$4:$AB$7,16,FALSE))&lt;=2,VLOOKUP(C26,'Valeurs Règlement Campagne'!$A$4:$AB$7,16,FALSE),"")))="",1,IF(COUNTIFS($C$6:C26,C26,$E$6:E26,"Connues",$F$6:F26,"&gt;="&amp;(IF(ABS(F26-VLOOKUP(C26,'Valeurs Règlement Campagne'!$A$4:$AB$7,14,FALSE))&lt;=2,VLOOKUP(C26,'Valeurs Règlement Campagne'!$A$4:$AB$7,14,FALSE),IF(ABS(F26-VLOOKUP(C26,'Valeurs Règlement Campagne'!$A$4:$AB$7,15,FALSE))&lt;=2,VLOOKUP(C26,'Valeurs Règlement Campagne'!$A$4:$AB$7,15,FALSE),IF(ABS(F26-VLOOKUP(C26,'Valeurs Règlement Campagne'!$A$4:$AB$7,16,FALSE))&lt;=2,VLOOKUP(C26,'Valeurs Règlement Campagne'!$A$4:$AB$7,16,FALSE),"")))-2),$F$6:F26,"&lt;="&amp;(IF(ABS(F26-VLOOKUP(C26,'Valeurs Règlement Campagne'!$A$4:$AB$7,14,FALSE))&lt;=2,VLOOKUP(C26,'Valeurs Règlement Campagne'!$A$4:$AB$7,14,FALSE),IF(ABS(F26-VLOOKUP(C26,'Valeurs Règlement Campagne'!$A$4:$AB$7,15,FALSE))&lt;=2,VLOOKUP(C26,'Valeurs Règlement Campagne'!$A$4:$AB$7,15,FALSE),IF(ABS(F26-VLOOKUP(C26,'Valeurs Règlement Campagne'!$A$4:$AB$7,16,FALSE))&lt;=2,VLOOKUP(C26,'Valeurs Règlement Campagne'!$A$4:$AB$7,16,FALSE),"")))+2))&gt;(IF(VLOOKUP(C26,'Valeurs Règlement Campagne'!$A$4:$AB$7,14,FALSE)=IF(ABS(F26-VLOOKUP(C26,'Valeurs Règlement Campagne'!$A$4:$AB$7,14,FALSE))&lt;=2,VLOOKUP(C26,'Valeurs Règlement Campagne'!$A$4:$AB$7,14,FALSE),IF(ABS(F26-VLOOKUP(C26,'Valeurs Règlement Campagne'!$A$4:$AB$7,15,FALSE))&lt;=2,VLOOKUP(C26,'Valeurs Règlement Campagne'!$A$4:$AB$7,15,FALSE),IF(ABS(F26-VLOOKUP(C26,'Valeurs Règlement Campagne'!$A$4:$AB$7,16,FALSE))&lt;=2,VLOOKUP(C26,'Valeurs Règlement Campagne'!$A$4:$AB$7,16,FALSE),""))),1,0)+IF(VLOOKUP(C26,'Valeurs Règlement Campagne'!$A$4:$AB$7,15,FALSE)=IF(ABS(F26-VLOOKUP(C26,'Valeurs Règlement Campagne'!$A$4:$AB$7,14,FALSE))&lt;=2,VLOOKUP(C26,'Valeurs Règlement Campagne'!$A$4:$AB$7,14,FALSE),IF(ABS(F26-VLOOKUP(C26,'Valeurs Règlement Campagne'!$A$4:$AB$7,15,FALSE))&lt;=2,VLOOKUP(C26,'Valeurs Règlement Campagne'!$A$4:$AB$7,15,FALSE),IF(ABS(F26-VLOOKUP(C26,'Valeurs Règlement Campagne'!$A$4:$AB$7,16,FALSE))&lt;=2,VLOOKUP(C26,'Valeurs Règlement Campagne'!$A$4:$AB$7,16,FALSE),""))),1,0)+IF(VLOOKUP(C26,'Valeurs Règlement Campagne'!$A$4:$AB$7,16,FALSE)=IF(ABS(F26-VLOOKUP(C26,'Valeurs Règlement Campagne'!$A$4:$AB$7,14,FALSE))&lt;=2,VLOOKUP(C26,'Valeurs Règlement Campagne'!$A$4:$AB$7,14,FALSE),IF(ABS(F26-VLOOKUP(C26,'Valeurs Règlement Campagne'!$A$4:$AB$7,15,FALSE))&lt;=2,VLOOKUP(C26,'Valeurs Règlement Campagne'!$A$4:$AB$7,15,FALSE),IF(ABS(F26-VLOOKUP(C26,'Valeurs Règlement Campagne'!$A$4:$AB$7,16,FALSE))&lt;=2,VLOOKUP(C26,'Valeurs Règlement Campagne'!$A$4:$AB$7,16,FALSE),""))),1,0)),1,0)),IF(IF(F26=VLOOKUP(C26,'Valeurs Règlement Campagne'!$A$4:$AB$7,14,FALSE),VLOOKUP(C26,'Valeurs Règlement Campagne'!$A$4:$AB$7,14,FALSE),IF(F26=VLOOKUP(C26,'Valeurs Règlement Campagne'!$A$4:$AB$7,15,FALSE),VLOOKUP(C26,'Valeurs Règlement Campagne'!$A$4:$AB$7,15,FALSE),IF(F26=VLOOKUP(C26,'Valeurs Règlement Campagne'!$A$4:$AB$7,16,FALSE),VLOOKUP(C26,'Valeurs Règlement Campagne'!$A$4:$AB$7,16,FALSE),"")))="",1,IF(COUNTIFS($C$6:C26,C26,$E$6:E26,"Connues",$F$6:F26,IF(F26=VLOOKUP(C26,'Valeurs Règlement Campagne'!$A$4:$AB$7,14,FALSE),VLOOKUP(C26,'Valeurs Règlement Campagne'!$A$4:$AB$7,14,FALSE),IF(F26=VLOOKUP(C26,'Valeurs Règlement Campagne'!$A$4:$AB$7,15,FALSE),VLOOKUP(C26,'Valeurs Règlement Campagne'!$A$4:$AB$7,15,FALSE),IF(F26=VLOOKUP(C26,'Valeurs Règlement Campagne'!$A$4:$AB$7,16,FALSE),VLOOKUP(C26,'Valeurs Règlement Campagne'!$A$4:$AB$7,16,FALSE),""))))&gt;(IF(VLOOKUP(C26,'Valeurs Règlement Campagne'!$A$4:$AB$7,14,FALSE)=IF(F26=VLOOKUP(C26,'Valeurs Règlement Campagne'!$A$4:$AB$7,14,FALSE),VLOOKUP(C26,'Valeurs Règlement Campagne'!$A$4:$AB$7,14,FALSE),IF(F26=VLOOKUP(C26,'Valeurs Règlement Campagne'!$A$4:$AB$7,15,FALSE),VLOOKUP(C26,'Valeurs Règlement Campagne'!$A$4:$AB$7,15,FALSE),IF(F26=VLOOKUP(C26,'Valeurs Règlement Campagne'!$A$4:$AB$7,16,FALSE),VLOOKUP(C26,'Valeurs Règlement Campagne'!$A$4:$AB$7,16,FALSE),""))),1,0)+IF(VLOOKUP(C26,'Valeurs Règlement Campagne'!$A$4:$AB$7,15,FALSE)=IF(F26=VLOOKUP(C26,'Valeurs Règlement Campagne'!$A$4:$AB$7,14,FALSE),VLOOKUP(C26,'Valeurs Règlement Campagne'!$A$4:$AB$7,14,FALSE),IF(F26=VLOOKUP(C26,'Valeurs Règlement Campagne'!$A$4:$AB$7,15,FALSE),VLOOKUP(C26,'Valeurs Règlement Campagne'!$A$4:$AB$7,15,FALSE),IF(F26=VLOOKUP(C26,'Valeurs Règlement Campagne'!$A$4:$AB$7,16,FALSE),VLOOKUP(C26,'Valeurs Règlement Campagne'!$A$4:$AB$7,16,FALSE),""))),1,0)+IF(VLOOKUP(C26,'Valeurs Règlement Campagne'!$A$4:$AB$7,16,FALSE)=IF(F26=VLOOKUP(C26,'Valeurs Règlement Campagne'!$A$4:$AB$7,14,FALSE),VLOOKUP(C26,'Valeurs Règlement Campagne'!$A$4:$AB$7,14,FALSE),IF(F26=VLOOKUP(C26,'Valeurs Règlement Campagne'!$A$4:$AB$7,15,FALSE),VLOOKUP(C26,'Valeurs Règlement Campagne'!$A$4:$AB$7,15,FALSE),IF(F26=VLOOKUP(C26,'Valeurs Règlement Campagne'!$A$4:$AB$7,16,FALSE),VLOOKUP(C26,'Valeurs Règlement Campagne'!$A$4:$AB$7,16,FALSE),""))),1,0)),1,0))),0))),0)</f>
        <v>0</v>
      </c>
      <c r="AJ26" s="39">
        <f>IFERROR(IF(OR(C26="",C26=" ",NOT(ISNUMBER(G26))),0,IF(E26="Inconnues",IF(AND(G26&gt;=N26,G26&lt;=O26),0,1),IF(E26="Connues",IF('Valeurs Règlement Campagne'!$L$14="OUI",IF(IF(ABS(G26-VLOOKUP(C26,'Valeurs Règlement Campagne'!$A$4:$AB$7,17,FALSE))&lt;=2,VLOOKUP(C26,'Valeurs Règlement Campagne'!$A$4:$AB$7,17,FALSE),IF(ABS(G26-VLOOKUP(C26,'Valeurs Règlement Campagne'!$A$4:$AB$7,18,FALSE))&lt;=2,VLOOKUP(C26,'Valeurs Règlement Campagne'!$A$4:$AB$7,18,FALSE),IF(ABS(G26-VLOOKUP(C26,'Valeurs Règlement Campagne'!$A$4:$AB$7,19,FALSE))&lt;=2,VLOOKUP(C26,'Valeurs Règlement Campagne'!$A$4:$AB$7,19,FALSE),"")))="",1,IF(COUNTIFS($C$6:C26,C26,$E$6:E26,"Connues",$G$6:G26,"&gt;="&amp;(IF(ABS(G26-VLOOKUP(C26,'Valeurs Règlement Campagne'!$A$4:$AB$7,17,FALSE))&lt;=2,VLOOKUP(C26,'Valeurs Règlement Campagne'!$A$4:$AB$7,17,FALSE),IF(ABS(G26-VLOOKUP(C26,'Valeurs Règlement Campagne'!$A$4:$AB$7,18,FALSE))&lt;=2,VLOOKUP(C26,'Valeurs Règlement Campagne'!$A$4:$AB$7,18,FALSE),IF(ABS(G26-VLOOKUP(C26,'Valeurs Règlement Campagne'!$A$4:$AB$7,19,FALSE))&lt;=2,VLOOKUP(C26,'Valeurs Règlement Campagne'!$A$4:$AB$7,19,FALSE),"")))-2),$G$6:G26,"&lt;="&amp;(IF(ABS(G26-VLOOKUP(C26,'Valeurs Règlement Campagne'!$A$4:$AB$7,17,FALSE))&lt;=2,VLOOKUP(C26,'Valeurs Règlement Campagne'!$A$4:$AB$7,17,FALSE),IF(ABS(G26-VLOOKUP(C26,'Valeurs Règlement Campagne'!$A$4:$AB$7,18,FALSE))&lt;=2,VLOOKUP(C26,'Valeurs Règlement Campagne'!$A$4:$AB$7,18,FALSE),IF(ABS(G26-VLOOKUP(C26,'Valeurs Règlement Campagne'!$A$4:$AB$7,19,FALSE))&lt;=2,VLOOKUP(C26,'Valeurs Règlement Campagne'!$A$4:$AB$7,19,FALSE),"")))+2))&gt;(IF(VLOOKUP(C26,'Valeurs Règlement Campagne'!$A$4:$AB$7,17,FALSE)=IF(ABS(G26-VLOOKUP(C26,'Valeurs Règlement Campagne'!$A$4:$AB$7,17,FALSE))&lt;=2,VLOOKUP(C26,'Valeurs Règlement Campagne'!$A$4:$AB$7,17,FALSE),IF(ABS(G26-VLOOKUP(C26,'Valeurs Règlement Campagne'!$A$4:$AB$7,18,FALSE))&lt;=2,VLOOKUP(C26,'Valeurs Règlement Campagne'!$A$4:$AB$7,18,FALSE),IF(ABS(G26-VLOOKUP(C26,'Valeurs Règlement Campagne'!$A$4:$AB$7,19,FALSE))&lt;=2,VLOOKUP(C26,'Valeurs Règlement Campagne'!$A$4:$AB$7,19,FALSE),""))),1,0)+IF(VLOOKUP(C26,'Valeurs Règlement Campagne'!$A$4:$AB$7,18,FALSE)=IF(ABS(G26-VLOOKUP(C26,'Valeurs Règlement Campagne'!$A$4:$AB$7,17,FALSE))&lt;=2,VLOOKUP(C26,'Valeurs Règlement Campagne'!$A$4:$AB$7,17,FALSE),IF(ABS(G26-VLOOKUP(C26,'Valeurs Règlement Campagne'!$A$4:$AB$7,18,FALSE))&lt;=2,VLOOKUP(C26,'Valeurs Règlement Campagne'!$A$4:$AB$7,18,FALSE),IF(ABS(G26-VLOOKUP(C26,'Valeurs Règlement Campagne'!$A$4:$AB$7,19,FALSE))&lt;=2,VLOOKUP(C26,'Valeurs Règlement Campagne'!$A$4:$AB$7,19,FALSE),""))),1,0)+IF(VLOOKUP(C26,'Valeurs Règlement Campagne'!$A$4:$AB$7,19,FALSE)=IF(ABS(G26-VLOOKUP(C26,'Valeurs Règlement Campagne'!$A$4:$AB$7,17,FALSE))&lt;=2,VLOOKUP(C26,'Valeurs Règlement Campagne'!$A$4:$AB$7,17,FALSE),IF(ABS(G26-VLOOKUP(C26,'Valeurs Règlement Campagne'!$A$4:$AB$7,18,FALSE))&lt;=2,VLOOKUP(C26,'Valeurs Règlement Campagne'!$A$4:$AB$7,18,FALSE),IF(ABS(G26-VLOOKUP(C26,'Valeurs Règlement Campagne'!$A$4:$AB$7,19,FALSE))&lt;=2,VLOOKUP(C26,'Valeurs Règlement Campagne'!$A$4:$AB$7,19,FALSE),""))),1,0)),1,0)),IF(IF(G26=VLOOKUP(C26,'Valeurs Règlement Campagne'!$A$4:$AB$7,17,FALSE),VLOOKUP(C26,'Valeurs Règlement Campagne'!$A$4:$AB$7,17,FALSE),IF(G26=VLOOKUP(C26,'Valeurs Règlement Campagne'!$A$4:$AB$7,18,FALSE),VLOOKUP(C26,'Valeurs Règlement Campagne'!$A$4:$AB$7,18,FALSE),IF(G26=VLOOKUP(C26,'Valeurs Règlement Campagne'!$A$4:$AB$7,19,FALSE),VLOOKUP(C26,'Valeurs Règlement Campagne'!$A$4:$AB$7,19,FALSE),"")))="",1,IF(COUNTIFS($C$6:C26,C26,$E$6:E26,"Connues",$G$6:G26,IF(G26=VLOOKUP(C26,'Valeurs Règlement Campagne'!$A$4:$AB$7,17,FALSE),VLOOKUP(C26,'Valeurs Règlement Campagne'!$A$4:$AB$7,17,FALSE),IF(G26=VLOOKUP(C26,'Valeurs Règlement Campagne'!$A$4:$AB$7,18,FALSE),VLOOKUP(C26,'Valeurs Règlement Campagne'!$A$4:$AB$7,18,FALSE),IF(G26=VLOOKUP(C26,'Valeurs Règlement Campagne'!$A$4:$AB$7,19,FALSE),VLOOKUP(C26,'Valeurs Règlement Campagne'!$A$4:$AB$7,19,FALSE),""))))&gt;(IF(VLOOKUP(C26,'Valeurs Règlement Campagne'!$A$4:$AB$7,17,FALSE)=IF(G26=VLOOKUP(C26,'Valeurs Règlement Campagne'!$A$4:$AB$7,17,FALSE),VLOOKUP(C26,'Valeurs Règlement Campagne'!$A$4:$AB$7,17,FALSE),IF(G26=VLOOKUP(C26,'Valeurs Règlement Campagne'!$A$4:$AB$7,18,FALSE),VLOOKUP(C26,'Valeurs Règlement Campagne'!$A$4:$AB$7,18,FALSE),IF(G26=VLOOKUP(C26,'Valeurs Règlement Campagne'!$A$4:$AB$7,19,FALSE),VLOOKUP(C26,'Valeurs Règlement Campagne'!$A$4:$AB$7,19,FALSE),""))),1,0)+IF(VLOOKUP(C26,'Valeurs Règlement Campagne'!$A$4:$AB$7,18,FALSE)=IF(G26=VLOOKUP(C26,'Valeurs Règlement Campagne'!$A$4:$AB$7,17,FALSE),VLOOKUP(C26,'Valeurs Règlement Campagne'!$A$4:$AB$7,17,FALSE),IF(G26=VLOOKUP(C26,'Valeurs Règlement Campagne'!$A$4:$AB$7,18,FALSE),VLOOKUP(C26,'Valeurs Règlement Campagne'!$A$4:$AB$7,18,FALSE),IF(G26=VLOOKUP(C26,'Valeurs Règlement Campagne'!$A$4:$AB$7,19,FALSE),VLOOKUP(C26,'Valeurs Règlement Campagne'!$A$4:$AB$7,19,FALSE),""))),1,0)+IF(VLOOKUP(C26,'Valeurs Règlement Campagne'!$A$4:$AB$7,19,FALSE)=IF(G26=VLOOKUP(C26,'Valeurs Règlement Campagne'!$A$4:$AB$7,17,FALSE),VLOOKUP(C26,'Valeurs Règlement Campagne'!$A$4:$AB$7,17,FALSE),IF(G26=VLOOKUP(C26,'Valeurs Règlement Campagne'!$A$4:$AB$7,18,FALSE),VLOOKUP(C26,'Valeurs Règlement Campagne'!$A$4:$AB$7,18,FALSE),IF(G26=VLOOKUP(C26,'Valeurs Règlement Campagne'!$A$4:$AB$7,19,FALSE),VLOOKUP(C26,'Valeurs Règlement Campagne'!$A$4:$AB$7,19,FALSE),""))),1,0)),1,0))),0))),0)</f>
        <v>0</v>
      </c>
      <c r="AK26" s="39">
        <f>IFERROR(IF(OR(C26="",C26=" ",NOT(ISNUMBER(H26))),0,IF(E26="Inconnues",IF(AND(H26&gt;=P26,H26&lt;=Q26),0,1),IF(E26="Connues",IF('Valeurs Règlement Campagne'!$L$14="OUI",IF(IF(ABS(H26-VLOOKUP(C26,'Valeurs Règlement Campagne'!$A$4:$AB$7,20,FALSE))&lt;=2,VLOOKUP(C26,'Valeurs Règlement Campagne'!$A$4:$AB$7,20,FALSE),IF(ABS(H26-VLOOKUP(C26,'Valeurs Règlement Campagne'!$A$4:$AB$7,21,FALSE))&lt;=2,VLOOKUP(C26,'Valeurs Règlement Campagne'!$A$4:$AB$7,21,FALSE),IF(ABS(H26-VLOOKUP(C26,'Valeurs Règlement Campagne'!$A$4:$AB$7,22,FALSE))&lt;=2,VLOOKUP(C26,'Valeurs Règlement Campagne'!$A$4:$AB$7,22,FALSE),"")))="",1,IF(COUNTIFS($C$6:C26,C26,$E$6:E26,"Connues",$H$6:H26,"&gt;="&amp;(IF(ABS(H26-VLOOKUP(C26,'Valeurs Règlement Campagne'!$A$4:$AB$7,20,FALSE))&lt;=2,VLOOKUP(C26,'Valeurs Règlement Campagne'!$A$4:$AB$7,20,FALSE),IF(ABS(H26-VLOOKUP(C26,'Valeurs Règlement Campagne'!$A$4:$AB$7,21,FALSE))&lt;=2,VLOOKUP(C26,'Valeurs Règlement Campagne'!$A$4:$AB$7,21,FALSE),IF(ABS(H26-VLOOKUP(C26,'Valeurs Règlement Campagne'!$A$4:$AB$7,22,FALSE))&lt;=2,VLOOKUP(C26,'Valeurs Règlement Campagne'!$A$4:$AB$7,22,FALSE),"")))-2),$H$6:H26,"&lt;="&amp;(IF(ABS(H26-VLOOKUP(C26,'Valeurs Règlement Campagne'!$A$4:$AB$7,20,FALSE))&lt;=2,VLOOKUP(C26,'Valeurs Règlement Campagne'!$A$4:$AB$7,20,FALSE),IF(ABS(H26-VLOOKUP(C26,'Valeurs Règlement Campagne'!$A$4:$AB$7,21,FALSE))&lt;=2,VLOOKUP(C26,'Valeurs Règlement Campagne'!$A$4:$AB$7,21,FALSE),IF(ABS(H26-VLOOKUP(C26,'Valeurs Règlement Campagne'!$A$4:$AB$7,22,FALSE))&lt;=2,VLOOKUP(C26,'Valeurs Règlement Campagne'!$A$4:$AB$7,22,FALSE),"")))+2))&gt;(IF(VLOOKUP(C26,'Valeurs Règlement Campagne'!$A$4:$AB$7,20,FALSE)=IF(ABS(H26-VLOOKUP(C26,'Valeurs Règlement Campagne'!$A$4:$AB$7,20,FALSE))&lt;=2,VLOOKUP(C26,'Valeurs Règlement Campagne'!$A$4:$AB$7,20,FALSE),IF(ABS(H26-VLOOKUP(C26,'Valeurs Règlement Campagne'!$A$4:$AB$7,21,FALSE))&lt;=2,VLOOKUP(C26,'Valeurs Règlement Campagne'!$A$4:$AB$7,21,FALSE),IF(ABS(H26-VLOOKUP(C26,'Valeurs Règlement Campagne'!$A$4:$AB$7,22,FALSE))&lt;=2,VLOOKUP(C26,'Valeurs Règlement Campagne'!$A$4:$AB$7,22,FALSE),""))),1,0)+IF(VLOOKUP(C26,'Valeurs Règlement Campagne'!$A$4:$AB$7,21,FALSE)=IF(ABS(H26-VLOOKUP(C26,'Valeurs Règlement Campagne'!$A$4:$AB$7,20,FALSE))&lt;=2,VLOOKUP(C26,'Valeurs Règlement Campagne'!$A$4:$AB$7,20,FALSE),IF(ABS(H26-VLOOKUP(C26,'Valeurs Règlement Campagne'!$A$4:$AB$7,21,FALSE))&lt;=2,VLOOKUP(C26,'Valeurs Règlement Campagne'!$A$4:$AB$7,21,FALSE),IF(ABS(H26-VLOOKUP(C26,'Valeurs Règlement Campagne'!$A$4:$AB$7,22,FALSE))&lt;=2,VLOOKUP(C26,'Valeurs Règlement Campagne'!$A$4:$AB$7,22,FALSE),""))),1,0)+IF(VLOOKUP(C26,'Valeurs Règlement Campagne'!$A$4:$AB$7,22,FALSE)=IF(ABS(H26-VLOOKUP(C26,'Valeurs Règlement Campagne'!$A$4:$AB$7,20,FALSE))&lt;=2,VLOOKUP(C26,'Valeurs Règlement Campagne'!$A$4:$AB$7,20,FALSE),IF(ABS(H26-VLOOKUP(C26,'Valeurs Règlement Campagne'!$A$4:$AB$7,21,FALSE))&lt;=2,VLOOKUP(C26,'Valeurs Règlement Campagne'!$A$4:$AB$7,21,FALSE),IF(ABS(H26-VLOOKUP(C26,'Valeurs Règlement Campagne'!$A$4:$AB$7,22,FALSE))&lt;=2,VLOOKUP(C26,'Valeurs Règlement Campagne'!$A$4:$AB$7,22,FALSE),""))),1,0)),1,0)),IF(IF(H26=VLOOKUP(C26,'Valeurs Règlement Campagne'!$A$4:$AB$7,20,FALSE),VLOOKUP(C26,'Valeurs Règlement Campagne'!$A$4:$AB$7,20,FALSE),IF(H26=VLOOKUP(C26,'Valeurs Règlement Campagne'!$A$4:$AB$7,21,FALSE),VLOOKUP(C26,'Valeurs Règlement Campagne'!$A$4:$AB$7,21,FALSE),IF(H26=VLOOKUP(C26,'Valeurs Règlement Campagne'!$A$4:$AB$7,22,FALSE),VLOOKUP(C26,'Valeurs Règlement Campagne'!$A$4:$AB$7,22,FALSE),"")))="",1,IF(COUNTIFS($C$6:C26,C26,$E$6:E26,"Connues",$H$6:H26,IF(H26=VLOOKUP(C26,'Valeurs Règlement Campagne'!$A$4:$AB$7,20,FALSE),VLOOKUP(C26,'Valeurs Règlement Campagne'!$A$4:$AB$7,20,FALSE),IF(H26=VLOOKUP(C26,'Valeurs Règlement Campagne'!$A$4:$AB$7,21,FALSE),VLOOKUP(C26,'Valeurs Règlement Campagne'!$A$4:$AB$7,21,FALSE),IF(H26=VLOOKUP(C26,'Valeurs Règlement Campagne'!$A$4:$AB$7,22,FALSE),VLOOKUP(C26,'Valeurs Règlement Campagne'!$A$4:$AB$7,22,FALSE),""))))&gt;(IF(VLOOKUP(C26,'Valeurs Règlement Campagne'!$A$4:$AB$7,20,FALSE)=IF(H26=VLOOKUP(C26,'Valeurs Règlement Campagne'!$A$4:$AB$7,20,FALSE),VLOOKUP(C26,'Valeurs Règlement Campagne'!$A$4:$AB$7,20,FALSE),IF(H26=VLOOKUP(C26,'Valeurs Règlement Campagne'!$A$4:$AB$7,21,FALSE),VLOOKUP(C26,'Valeurs Règlement Campagne'!$A$4:$AB$7,21,FALSE),IF(H26=VLOOKUP(C26,'Valeurs Règlement Campagne'!$A$4:$AB$7,22,FALSE),VLOOKUP(C26,'Valeurs Règlement Campagne'!$A$4:$AB$7,22,FALSE),""))),1,0)+IF(VLOOKUP(C26,'Valeurs Règlement Campagne'!$A$4:$AB$7,21,FALSE)=IF(H26=VLOOKUP(C26,'Valeurs Règlement Campagne'!$A$4:$AB$7,20,FALSE),VLOOKUP(C26,'Valeurs Règlement Campagne'!$A$4:$AB$7,20,FALSE),IF(H26=VLOOKUP(C26,'Valeurs Règlement Campagne'!$A$4:$AB$7,21,FALSE),VLOOKUP(C26,'Valeurs Règlement Campagne'!$A$4:$AB$7,21,FALSE),IF(H26=VLOOKUP(C26,'Valeurs Règlement Campagne'!$A$4:$AB$7,22,FALSE),VLOOKUP(C26,'Valeurs Règlement Campagne'!$A$4:$AB$7,22,FALSE),""))),1,0)+IF(VLOOKUP(C26,'Valeurs Règlement Campagne'!$A$4:$AB$7,22,FALSE)=IF(H26=VLOOKUP(C26,'Valeurs Règlement Campagne'!$A$4:$AB$7,20,FALSE),VLOOKUP(C26,'Valeurs Règlement Campagne'!$A$4:$AB$7,20,FALSE),IF(H26=VLOOKUP(C26,'Valeurs Règlement Campagne'!$A$4:$AB$7,21,FALSE),VLOOKUP(C26,'Valeurs Règlement Campagne'!$A$4:$AB$7,21,FALSE),IF(H26=VLOOKUP(C26,'Valeurs Règlement Campagne'!$A$4:$AB$7,22,FALSE),VLOOKUP(C26,'Valeurs Règlement Campagne'!$A$4:$AB$7,22,FALSE),""))),1,0)),1,0))),0))),0)</f>
        <v>0</v>
      </c>
      <c r="AL26">
        <f>IFERROR(IF(OR(C26="",C26=" ",NOT(ISNUMBER(I26))),0,IF(E26="Inconnues",IF(AND(I26&gt;=P26,I26&lt;=R26),0,1),IF(E26="Connues",IF('Valeurs Règlement Campagne'!$L$14="OUI",IF(IF(ABS(I26-VLOOKUP(C26,'Valeurs Règlement Campagne'!$A$4:$AB$7,23,FALSE))&lt;=2,VLOOKUP(C26,'Valeurs Règlement Campagne'!$A$4:$AB$7,23,FALSE),IF(ABS(I26-VLOOKUP(C26,'Valeurs Règlement Campagne'!$A$4:$AB$7,24,FALSE))&lt;=2,VLOOKUP(C26,'Valeurs Règlement Campagne'!$A$4:$AB$7,24,FALSE),IF(ABS(I26-VLOOKUP(C26,'Valeurs Règlement Campagne'!$A$4:$AB$7,25,FALSE))&lt;=2,VLOOKUP(C26,'Valeurs Règlement Campagne'!$A$4:$AB$7,25,FALSE),"")))="",1,IF(COUNTIFS($C$6:C26,C26,$E$6:E26,"Connues",$I$6:I26,"&gt;="&amp;(IF(ABS(I26-VLOOKUP(C26,'Valeurs Règlement Campagne'!$A$4:$AB$7,23,FALSE))&lt;=2,VLOOKUP(C26,'Valeurs Règlement Campagne'!$A$4:$AB$7,23,FALSE),IF(ABS(I26-VLOOKUP(C26,'Valeurs Règlement Campagne'!$A$4:$AB$7,24,FALSE))&lt;=2,VLOOKUP(C26,'Valeurs Règlement Campagne'!$A$4:$AB$7,24,FALSE),IF(ABS(I26-VLOOKUP(C26,'Valeurs Règlement Campagne'!$A$4:$AB$7,25,FALSE))&lt;=2,VLOOKUP(C26,'Valeurs Règlement Campagne'!$A$4:$AB$7,25,FALSE),"")))-2),$I$6:I26,"&lt;="&amp;(IF(ABS(I26-VLOOKUP(C26,'Valeurs Règlement Campagne'!$A$4:$AB$7,23,FALSE))&lt;=2,VLOOKUP(C26,'Valeurs Règlement Campagne'!$A$4:$AB$7,23,FALSE),IF(ABS(I26-VLOOKUP(C26,'Valeurs Règlement Campagne'!$A$4:$AB$7,24,FALSE))&lt;=2,VLOOKUP(C26,'Valeurs Règlement Campagne'!$A$4:$AB$7,24,FALSE),IF(ABS(I26-VLOOKUP(C26,'Valeurs Règlement Campagne'!$A$4:$AB$7,25,FALSE))&lt;=2,VLOOKUP(C26,'Valeurs Règlement Campagne'!$A$4:$AB$7,25,FALSE),"")))+2))&gt;(IF(VLOOKUP(C26,'Valeurs Règlement Campagne'!$A$4:$AB$7,23,FALSE)=IF(ABS(I26-VLOOKUP(C26,'Valeurs Règlement Campagne'!$A$4:$AB$7,23,FALSE))&lt;=2,VLOOKUP(C26,'Valeurs Règlement Campagne'!$A$4:$AB$7,23,FALSE),IF(ABS(I26-VLOOKUP(C26,'Valeurs Règlement Campagne'!$A$4:$AB$7,24,FALSE))&lt;=2,VLOOKUP(C26,'Valeurs Règlement Campagne'!$A$4:$AB$7,24,FALSE),IF(ABS(I26-VLOOKUP(C26,'Valeurs Règlement Campagne'!$A$4:$AB$7,25,FALSE))&lt;=2,VLOOKUP(C26,'Valeurs Règlement Campagne'!$A$4:$AB$7,25,FALSE),""))),1,0)+IF(VLOOKUP(C26,'Valeurs Règlement Campagne'!$A$4:$AB$7,24,FALSE)=IF(ABS(I26-VLOOKUP(C26,'Valeurs Règlement Campagne'!$A$4:$AB$7,23,FALSE))&lt;=2,VLOOKUP(C26,'Valeurs Règlement Campagne'!$A$4:$AB$7,23,FALSE),IF(ABS(I26-VLOOKUP(C26,'Valeurs Règlement Campagne'!$A$4:$AB$7,24,FALSE))&lt;=2,VLOOKUP(C26,'Valeurs Règlement Campagne'!$A$4:$AB$7,24,FALSE),IF(ABS(I26-VLOOKUP(C26,'Valeurs Règlement Campagne'!$A$4:$AB$7,25,FALSE))&lt;=2,VLOOKUP(C26,'Valeurs Règlement Campagne'!$A$4:$AB$7,25,FALSE),""))),1,0)+IF(VLOOKUP(C26,'Valeurs Règlement Campagne'!$A$4:$AB$7,25,FALSE)=IF(ABS(I26-VLOOKUP(C26,'Valeurs Règlement Campagne'!$A$4:$AB$7,23,FALSE))&lt;=2,VLOOKUP(C26,'Valeurs Règlement Campagne'!$A$4:$AB$7,23,FALSE),IF(ABS(I26-VLOOKUP(C26,'Valeurs Règlement Campagne'!$A$4:$AB$7,24,FALSE))&lt;=2,VLOOKUP(C26,'Valeurs Règlement Campagne'!$A$4:$AB$7,24,FALSE),IF(ABS(I26-VLOOKUP(C26,'Valeurs Règlement Campagne'!$A$4:$AB$7,25,FALSE))&lt;=2,VLOOKUP(C26,'Valeurs Règlement Campagne'!$A$4:$AB$7,25,FALSE),""))),1,0)),1,0)),IF(IF(I26=VLOOKUP(C26,'Valeurs Règlement Campagne'!$A$4:$AB$7,23,FALSE),VLOOKUP(C26,'Valeurs Règlement Campagne'!$A$4:$AB$7,23,FALSE),IF(I26=VLOOKUP(C26,'Valeurs Règlement Campagne'!$A$4:$AB$7,24,FALSE),VLOOKUP(C26,'Valeurs Règlement Campagne'!$A$4:$AB$7,24,FALSE),IF(I26=VLOOKUP(C26,'Valeurs Règlement Campagne'!$A$4:$AB$7,25,FALSE),VLOOKUP(C26,'Valeurs Règlement Campagne'!$A$4:$AB$7,25,FALSE),"")))="",1,IF(COUNTIFS($C$6:C26,C26,$E$6:E26,"Connues",$I$6:I26,IF(I26=VLOOKUP(C26,'Valeurs Règlement Campagne'!$A$4:$AB$7,23,FALSE),VLOOKUP(C26,'Valeurs Règlement Campagne'!$A$4:$AB$7,23,FALSE),IF(I26=VLOOKUP(C26,'Valeurs Règlement Campagne'!$A$4:$AB$7,24,FALSE),VLOOKUP(C26,'Valeurs Règlement Campagne'!$A$4:$AB$7,24,FALSE),IF(I26=VLOOKUP(C26,'Valeurs Règlement Campagne'!$A$4:$AB$7,25,FALSE),VLOOKUP(C26,'Valeurs Règlement Campagne'!$A$4:$AB$7,25,FALSE),""))))&gt;(IF(VLOOKUP(C26,'Valeurs Règlement Campagne'!$A$4:$AB$7,23,FALSE)=IF(I26=VLOOKUP(C26,'Valeurs Règlement Campagne'!$A$4:$AB$7,23,FALSE),VLOOKUP(C26,'Valeurs Règlement Campagne'!$A$4:$AB$7,23,FALSE),IF(I26=VLOOKUP(C26,'Valeurs Règlement Campagne'!$A$4:$AB$7,24,FALSE),VLOOKUP(C26,'Valeurs Règlement Campagne'!$A$4:$AB$7,24,FALSE),IF(I26=VLOOKUP(C26,'Valeurs Règlement Campagne'!$A$4:$AB$7,25,FALSE),VLOOKUP(C26,'Valeurs Règlement Campagne'!$A$4:$AB$7,25,FALSE),""))),1,0)+IF(VLOOKUP(C26,'Valeurs Règlement Campagne'!$A$4:$AB$7,24,FALSE)=IF(I26=VLOOKUP(C26,'Valeurs Règlement Campagne'!$A$4:$AB$7,23,FALSE),VLOOKUP(C26,'Valeurs Règlement Campagne'!$A$4:$AB$7,23,FALSE),IF(I26=VLOOKUP(C26,'Valeurs Règlement Campagne'!$A$4:$AB$7,24,FALSE),VLOOKUP(C26,'Valeurs Règlement Campagne'!$A$4:$AB$7,24,FALSE),IF(I26=VLOOKUP(C26,'Valeurs Règlement Campagne'!$A$4:$AB$7,25,FALSE),VLOOKUP(C26,'Valeurs Règlement Campagne'!$A$4:$AB$7,25,FALSE),""))),1,0)+IF(VLOOKUP(C26,'Valeurs Règlement Campagne'!$A$4:$AB$7,25,FALSE)=IF(I26=VLOOKUP(C26,'Valeurs Règlement Campagne'!$A$4:$AB$7,23,FALSE),VLOOKUP(C26,'Valeurs Règlement Campagne'!$A$4:$AB$7,23,FALSE),IF(I26=VLOOKUP(C26,'Valeurs Règlement Campagne'!$A$4:$AB$7,24,FALSE),VLOOKUP(C26,'Valeurs Règlement Campagne'!$A$4:$AB$7,24,FALSE),IF(I26=VLOOKUP(C26,'Valeurs Règlement Campagne'!$A$4:$AB$7,25,FALSE),VLOOKUP(C26,'Valeurs Règlement Campagne'!$A$4:$AB$7,25,FALSE),""))),1,0)),1,0))),0))),0)</f>
        <v>0</v>
      </c>
      <c r="AM26">
        <f>IFERROR(IF(OR(C26="",C26=" ",NOT(ISNUMBER(J26))),0,IF(E26="Inconnues",IF(AND(J26&gt;=S26,J26&lt;=T26),0,1),IF(E26="Connues",IF('Valeurs Règlement Campagne'!$L$14="OUI",IF(IF(ABS(J26-VLOOKUP(C26,'Valeurs Règlement Campagne'!$A$4:$AB$7,26,FALSE))&lt;=2,VLOOKUP(C26,'Valeurs Règlement Campagne'!$A$4:$AB$7,26,FALSE),IF(ABS(J26-VLOOKUP(C26,'Valeurs Règlement Campagne'!$A$4:$AB$7,27,FALSE))&lt;=2,VLOOKUP(C26,'Valeurs Règlement Campagne'!$A$4:$AB$7,27,FALSE),IF(ABS(J26-VLOOKUP(C26,'Valeurs Règlement Campagne'!$A$4:$AB$7,28,FALSE))&lt;=2,VLOOKUP(C26,'Valeurs Règlement Campagne'!$A$4:$AB$7,28,FALSE),"")))="",1,IF(COUNTIFS($C$6:C26,C26,$E$6:E26,"Connues",$J$6:J26,"&gt;="&amp;(IF(ABS(J26-VLOOKUP(C26,'Valeurs Règlement Campagne'!$A$4:$AB$7,26,FALSE))&lt;=2,VLOOKUP(C26,'Valeurs Règlement Campagne'!$A$4:$AB$7,26,FALSE),IF(ABS(J26-VLOOKUP(C26,'Valeurs Règlement Campagne'!$A$4:$AB$7,27,FALSE))&lt;=2,VLOOKUP(C26,'Valeurs Règlement Campagne'!$A$4:$AB$7,27,FALSE),IF(ABS(J26-VLOOKUP(C26,'Valeurs Règlement Campagne'!$A$4:$AB$7,28,FALSE))&lt;=2,VLOOKUP(C26,'Valeurs Règlement Campagne'!$A$4:$AB$7,28,FALSE),"")))-2),$J$6:J26,"&lt;="&amp;(IF(ABS(J26-VLOOKUP(C26,'Valeurs Règlement Campagne'!$A$4:$AB$7,26,FALSE))&lt;=2,VLOOKUP(C26,'Valeurs Règlement Campagne'!$A$4:$AB$7,26,FALSE),IF(ABS(J26-VLOOKUP(C26,'Valeurs Règlement Campagne'!$A$4:$AB$7,27,FALSE))&lt;=2,VLOOKUP(C26,'Valeurs Règlement Campagne'!$A$4:$AB$7,27,FALSE),IF(ABS(J26-VLOOKUP(C26,'Valeurs Règlement Campagne'!$A$4:$AB$7,28,FALSE))&lt;=2,VLOOKUP(C26,'Valeurs Règlement Campagne'!$A$4:$AB$7,28,FALSE),"")))+2))&gt;(IF(VLOOKUP(C26,'Valeurs Règlement Campagne'!$A$4:$AB$7,26,FALSE)=IF(ABS(J26-VLOOKUP(C26,'Valeurs Règlement Campagne'!$A$4:$AB$7,26,FALSE))&lt;=2,VLOOKUP(C26,'Valeurs Règlement Campagne'!$A$4:$AB$7,26,FALSE),IF(ABS(J26-VLOOKUP(C26,'Valeurs Règlement Campagne'!$A$4:$AB$7,27,FALSE))&lt;=2,VLOOKUP(C26,'Valeurs Règlement Campagne'!$A$4:$AB$7,27,FALSE),IF(ABS(J26-VLOOKUP(C26,'Valeurs Règlement Campagne'!$A$4:$AB$7,28,FALSE))&lt;=2,VLOOKUP(C26,'Valeurs Règlement Campagne'!$A$4:$AB$7,28,FALSE),""))),1,0)+IF(VLOOKUP(C26,'Valeurs Règlement Campagne'!$A$4:$AB$7,27,FALSE)=IF(ABS(J26-VLOOKUP(C26,'Valeurs Règlement Campagne'!$A$4:$AB$7,26,FALSE))&lt;=2,VLOOKUP(C26,'Valeurs Règlement Campagne'!$A$4:$AB$7,26,FALSE),IF(ABS(J26-VLOOKUP(C26,'Valeurs Règlement Campagne'!$A$4:$AB$7,27,FALSE))&lt;=2,VLOOKUP(C26,'Valeurs Règlement Campagne'!$A$4:$AB$7,27,FALSE),IF(ABS(J26-VLOOKUP(C26,'Valeurs Règlement Campagne'!$A$4:$AB$7,28,FALSE))&lt;=2,VLOOKUP(C26,'Valeurs Règlement Campagne'!$A$4:$AB$7,28,FALSE),""))),1,0)+IF(VLOOKUP(C26,'Valeurs Règlement Campagne'!$A$4:$AB$7,28,FALSE)=IF(ABS(J26-VLOOKUP(C26,'Valeurs Règlement Campagne'!$A$4:$AB$7,26,FALSE))&lt;=2,VLOOKUP(C26,'Valeurs Règlement Campagne'!$A$4:$AB$7,26,FALSE),IF(ABS(J26-VLOOKUP(C26,'Valeurs Règlement Campagne'!$A$4:$AB$7,27,FALSE))&lt;=2,VLOOKUP(C26,'Valeurs Règlement Campagne'!$A$4:$AB$7,27,FALSE),IF(ABS(J26-VLOOKUP(C26,'Valeurs Règlement Campagne'!$A$4:$AB$7,28,FALSE))&lt;=2,VLOOKUP(C26,'Valeurs Règlement Campagne'!$A$4:$AB$7,28,FALSE),""))),1,0)),1,0)),IF(IF(J26=VLOOKUP(C26,'Valeurs Règlement Campagne'!$A$4:$AB$7,26,FALSE),VLOOKUP(C26,'Valeurs Règlement Campagne'!$A$4:$AB$7,26,FALSE),IF(J26=VLOOKUP(C26,'Valeurs Règlement Campagne'!$A$4:$AB$7,27,FALSE),VLOOKUP(C26,'Valeurs Règlement Campagne'!$A$4:$AB$7,27,FALSE),IF(J26=VLOOKUP(C26,'Valeurs Règlement Campagne'!$A$4:$AB$7,28,FALSE),VLOOKUP(C26,'Valeurs Règlement Campagne'!$A$4:$AB$7,28,FALSE),"")))="",1,IF(COUNTIFS($C$6:C26,C26,$E$6:E26,"Connues",$J$6:J26,IF(J26=VLOOKUP(C26,'Valeurs Règlement Campagne'!$A$4:$AB$7,26,FALSE),VLOOKUP(C26,'Valeurs Règlement Campagne'!$A$4:$AB$7,26,FALSE),IF(J26=VLOOKUP(C26,'Valeurs Règlement Campagne'!$A$4:$AB$7,27,FALSE),VLOOKUP(C26,'Valeurs Règlement Campagne'!$A$4:$AB$7,27,FALSE),IF(J26=VLOOKUP(C26,'Valeurs Règlement Campagne'!$A$4:$AB$7,28,FALSE),VLOOKUP(C26,'Valeurs Règlement Campagne'!$A$4:$AB$7,28,FALSE),""))))&gt;(IF(VLOOKUP(C26,'Valeurs Règlement Campagne'!$A$4:$AB$7,26,FALSE)=IF(J26=VLOOKUP(C26,'Valeurs Règlement Campagne'!$A$4:$AB$7,26,FALSE),VLOOKUP(C26,'Valeurs Règlement Campagne'!$A$4:$AB$7,26,FALSE),IF(J26=VLOOKUP(C26,'Valeurs Règlement Campagne'!$A$4:$AB$7,27,FALSE),VLOOKUP(C26,'Valeurs Règlement Campagne'!$A$4:$AB$7,27,FALSE),IF(J26=VLOOKUP(C26,'Valeurs Règlement Campagne'!$A$4:$AB$7,28,FALSE),VLOOKUP(C26,'Valeurs Règlement Campagne'!$A$4:$AB$7,28,FALSE),""))),1,0)+IF(VLOOKUP(C26,'Valeurs Règlement Campagne'!$A$4:$AB$7,27,FALSE)=IF(J26=VLOOKUP(C26,'Valeurs Règlement Campagne'!$A$4:$AB$7,26,FALSE),VLOOKUP(C26,'Valeurs Règlement Campagne'!$A$4:$AB$7,26,FALSE),IF(J26=VLOOKUP(C26,'Valeurs Règlement Campagne'!$A$4:$AB$7,27,FALSE),VLOOKUP(C26,'Valeurs Règlement Campagne'!$A$4:$AB$7,27,FALSE),IF(J26=VLOOKUP(C26,'Valeurs Règlement Campagne'!$A$4:$AB$7,28,FALSE),VLOOKUP(C26,'Valeurs Règlement Campagne'!$A$4:$AB$7,28,FALSE),""))),1,0)+IF(VLOOKUP(C26,'Valeurs Règlement Campagne'!$A$4:$AB$7,28,FALSE)=IF(J26=VLOOKUP(C26,'Valeurs Règlement Campagne'!$A$4:$AB$7,26,FALSE),VLOOKUP(C26,'Valeurs Règlement Campagne'!$A$4:$AB$7,26,FALSE),IF(J26=VLOOKUP(C26,'Valeurs Règlement Campagne'!$A$4:$AB$7,27,FALSE),VLOOKUP(C26,'Valeurs Règlement Campagne'!$A$4:$AB$7,27,FALSE),IF(J26=VLOOKUP(C26,'Valeurs Règlement Campagne'!$A$4:$AB$7,28,FALSE),VLOOKUP(C26,'Valeurs Règlement Campagne'!$A$4:$AB$7,28,FALSE),""))),1,0)),1,0))),0))),0)</f>
        <v>0</v>
      </c>
    </row>
    <row r="27" spans="1:218" ht="20.75" customHeight="1">
      <c r="A27" s="127">
        <v>22</v>
      </c>
      <c r="B27" s="178"/>
      <c r="C27" s="251"/>
      <c r="D27" s="252"/>
      <c r="E27" s="179"/>
      <c r="F27" s="180"/>
      <c r="G27" s="181"/>
      <c r="H27" s="182"/>
      <c r="I27" s="183"/>
      <c r="J27" s="184"/>
      <c r="L27" s="41" t="str">
        <f>IF($E27=0," ",IF($E27=$D$31,VLOOKUP($C27,'Valeurs Règlement Campagne'!$A$4:$AB$7,14,FALSE),VLOOKUP($C27,'Valeurs Règlement Campagne'!$A$4:$M$7,4,FALSE)))</f>
        <v xml:space="preserve"> </v>
      </c>
      <c r="M27" s="42" t="str">
        <f>IF($E27=0," ",IF($E27=$D$31,VLOOKUP($C27,'Valeurs Règlement Campagne'!$A$4:$AB$7,16,FALSE),VLOOKUP($C27,'Valeurs Règlement Campagne'!$A$4:$AB$7,5,FALSE)))</f>
        <v xml:space="preserve"> </v>
      </c>
      <c r="N27" s="41" t="str">
        <f>IF($E27=0," ",IF($E27=$D$31,VLOOKUP($C27,'Valeurs Règlement Campagne'!$A$4:$AB$7,17,FALSE),VLOOKUP($C27,'Valeurs Règlement Campagne'!$A$4:$AB$7,6,FALSE)))</f>
        <v xml:space="preserve"> </v>
      </c>
      <c r="O27" s="43" t="str">
        <f>IF($E27=0," ",IF($E27=$D$31,VLOOKUP($C27,'Valeurs Règlement Campagne'!$A$4:$AB$7,19,FALSE),VLOOKUP($C27,'Valeurs Règlement Campagne'!$A$4:$AB$7,7,FALSE)))</f>
        <v xml:space="preserve"> </v>
      </c>
      <c r="P27" s="44" t="str">
        <f>IF($E27=0," ",IF($E27=$D$31,VLOOKUP($C27,'Valeurs Règlement Campagne'!$A$4:$AB$7,20,FALSE),VLOOKUP($C27,'Valeurs Règlement Campagne'!$A$4:$AB$7,8,FALSE)))</f>
        <v xml:space="preserve"> </v>
      </c>
      <c r="Q27" s="43" t="str">
        <f>IF($E27=0," ",IF($E27=$D$31,VLOOKUP($C27,'Valeurs Règlement Campagne'!$A$4:$AB$7,22,FALSE),VLOOKUP($C27,'Valeurs Règlement Campagne'!$A$4:$AB$7,9,FALSE)))</f>
        <v xml:space="preserve"> </v>
      </c>
      <c r="R27" s="47" t="str">
        <f>IF($E27=0," ",IF($E27=$D$31,VLOOKUP($C27,'Valeurs Règlement Campagne'!$A$4:$AB$7,25,FALSE),VLOOKUP($C27,'Valeurs Règlement Campagne'!$A$4:$AB$7,11,FALSE)))</f>
        <v xml:space="preserve"> </v>
      </c>
      <c r="S27" s="41" t="str">
        <f>IF($E27=0," ",IF($E27=$D$31,VLOOKUP($C27,'Valeurs Règlement Campagne'!$A$4:$AB$7,26,FALSE),VLOOKUP($C27,'Valeurs Règlement Campagne'!$A$4:$AB$7,12,FALSE)))</f>
        <v xml:space="preserve"> </v>
      </c>
      <c r="T27" s="42" t="str">
        <f>IF($E27=0," ",IF($E27=$D$31,VLOOKUP($C27,'Valeurs Règlement Campagne'!$A$4:$AB$7,28,FALSE),VLOOKUP($C27,'Valeurs Règlement Campagne'!$A$4:$AB$7,13,FALSE)))</f>
        <v xml:space="preserve"> </v>
      </c>
      <c r="U27" s="48" t="str" cm="1">
        <f t="array" ref="U27">IFERROR(IF(OR(C27="",C27=" ")," ",IF(NOT(ISNUMBER(F27))," ",IF(E27="Inconnues",AND(F27&gt;=L27,F27&lt;=M27),IF(E27="Connues",IF('Valeurs Règlement Campagne'!$L$14="OUI",IF(IF(ABS(F27-VLOOKUP(C27,'Valeurs Règlement Campagne'!$A$4:$AB$7,14,FALSE))&lt;=2,VLOOKUP(C27,'Valeurs Règlement Campagne'!$A$4:$AB$7,14,FALSE),IF(ABS(F27-VLOOKUP(C27,'Valeurs Règlement Campagne'!$A$4:$AB$7,15,FALSE))&lt;=2,VLOOKUP(C27,'Valeurs Règlement Campagne'!$A$4:$AB$7,15,FALSE),IF(ABS(F27-VLOOKUP(C27,'Valeurs Règlement Campagne'!$A$4:$AB$7,16,FALSE))&lt;=2,VLOOKUP(C27,'Valeurs Règlement Campagne'!$A$4:$AB$7,16,FALSE),"")))="",FALSE,IF(COUNTIFS($C$6:C27,C27,$E$6:E27,"Connues",$F$6:F27,"&gt;="&amp;(IF(ABS(F27-VLOOKUP(C27,'Valeurs Règlement Campagne'!$A$4:$AB$7,14,FALSE))&lt;=2,VLOOKUP(C27,'Valeurs Règlement Campagne'!$A$4:$AB$7,14,FALSE),IF(ABS(F27-VLOOKUP(C27,'Valeurs Règlement Campagne'!$A$4:$AB$7,15,FALSE))&lt;=2,VLOOKUP(C27,'Valeurs Règlement Campagne'!$A$4:$AB$7,15,FALSE),IF(ABS(F27-VLOOKUP(C27,'Valeurs Règlement Campagne'!$A$4:$AB$7,16,FALSE))&lt;=2,VLOOKUP(C27,'Valeurs Règlement Campagne'!$A$4:$AB$7,16,FALSE),"")))-2),$F$6:F27,"&lt;="&amp;(IF(ABS(F27-VLOOKUP(C27,'Valeurs Règlement Campagne'!$A$4:$AB$7,14,FALSE))&lt;=2,VLOOKUP(C27,'Valeurs Règlement Campagne'!$A$4:$AB$7,14,FALSE),IF(ABS(F27-VLOOKUP(C27,'Valeurs Règlement Campagne'!$A$4:$AB$7,15,FALSE))&lt;=2,VLOOKUP(C27,'Valeurs Règlement Campagne'!$A$4:$AB$7,15,FALSE),IF(ABS(F27-VLOOKUP(C27,'Valeurs Règlement Campagne'!$A$4:$AB$7,16,FALSE))&lt;=2,VLOOKUP(C27,'Valeurs Règlement Campagne'!$A$4:$AB$7,16,FALSE),"")))+2))&gt;(IF(VLOOKUP(C27,'Valeurs Règlement Campagne'!$A$4:$AB$7,14,FALSE)=IF(ABS(F27-VLOOKUP(C27,'Valeurs Règlement Campagne'!$A$4:$AB$7,14,FALSE))&lt;=2,VLOOKUP(C27,'Valeurs Règlement Campagne'!$A$4:$AB$7,14,FALSE),IF(ABS(F27-VLOOKUP(C27,'Valeurs Règlement Campagne'!$A$4:$AB$7,15,FALSE))&lt;=2,VLOOKUP(C27,'Valeurs Règlement Campagne'!$A$4:$AB$7,15,FALSE),IF(ABS(F27-VLOOKUP(C27,'Valeurs Règlement Campagne'!$A$4:$AB$7,16,FALSE))&lt;=2,VLOOKUP(C27,'Valeurs Règlement Campagne'!$A$4:$AB$7,16,FALSE),""))),1,0)+IF(VLOOKUP(C27,'Valeurs Règlement Campagne'!$A$4:$AB$7,15,FALSE)=IF(ABS(F27-VLOOKUP(C27,'Valeurs Règlement Campagne'!$A$4:$AB$7,14,FALSE))&lt;=2,VLOOKUP(C27,'Valeurs Règlement Campagne'!$A$4:$AB$7,14,FALSE),IF(ABS(F27-VLOOKUP(C27,'Valeurs Règlement Campagne'!$A$4:$AB$7,15,FALSE))&lt;=2,VLOOKUP(C27,'Valeurs Règlement Campagne'!$A$4:$AB$7,15,FALSE),IF(ABS(F27-VLOOKUP(C27,'Valeurs Règlement Campagne'!$A$4:$AB$7,16,FALSE))&lt;=2,VLOOKUP(C27,'Valeurs Règlement Campagne'!$A$4:$AB$7,16,FALSE),""))),1,0)+IF(VLOOKUP(C27,'Valeurs Règlement Campagne'!$A$4:$AB$7,16,FALSE)=IF(ABS(F27-VLOOKUP(C27,'Valeurs Règlement Campagne'!$A$4:$AB$7,14,FALSE))&lt;=2,VLOOKUP(C27,'Valeurs Règlement Campagne'!$A$4:$AB$7,14,FALSE),IF(ABS(F27-VLOOKUP(C27,'Valeurs Règlement Campagne'!$A$4:$AB$7,15,FALSE))&lt;=2,VLOOKUP(C27,'Valeurs Règlement Campagne'!$A$4:$AB$7,15,FALSE),IF(ABS(F27-VLOOKUP(C27,'Valeurs Règlement Campagne'!$A$4:$AB$7,16,FALSE))&lt;=2,VLOOKUP(C27,'Valeurs Règlement Campagne'!$A$4:$AB$7,16,FALSE),""))),1,0)),"Doublon",TRUE)),IF(IF(F27=VLOOKUP(C27,'Valeurs Règlement Campagne'!$A$4:$AB$7,14,FALSE),VLOOKUP(C27,'Valeurs Règlement Campagne'!$A$4:$AB$7,14,FALSE),IF(F27=VLOOKUP(C27,'Valeurs Règlement Campagne'!$A$4:$AB$7,15,FALSE),VLOOKUP(C27,'Valeurs Règlement Campagne'!$A$4:$AB$7,15,FALSE),IF(F27=VLOOKUP(C27,'Valeurs Règlement Campagne'!$A$4:$AB$7,16,FALSE),VLOOKUP(C27,'Valeurs Règlement Campagne'!$A$4:$AB$7,16,FALSE),"")))="",FALSE,IF(COUNTIFS($C$6:C27,C27,$E$6:E27,"Connues",$F$6:F27,IF(F27=VLOOKUP(C27,'Valeurs Règlement Campagne'!$A$4:$AB$7,14,FALSE),VLOOKUP(C27,'Valeurs Règlement Campagne'!$A$4:$AB$7,14,FALSE),IF(F27=VLOOKUP(C27,'Valeurs Règlement Campagne'!$A$4:$AB$7,15,FALSE),VLOOKUP(C27,'Valeurs Règlement Campagne'!$A$4:$AB$7,15,FALSE),IF(F27=VLOOKUP(C27,'Valeurs Règlement Campagne'!$A$4:$AB$7,16,FALSE),VLOOKUP(C27,'Valeurs Règlement Campagne'!$A$4:$AB$7,16,FALSE),""))))&gt;(IF(VLOOKUP(C27,'Valeurs Règlement Campagne'!$A$4:$AB$7,14,FALSE)=IF(F27=VLOOKUP(C27,'Valeurs Règlement Campagne'!$A$4:$AB$7,14,FALSE),VLOOKUP(C27,'Valeurs Règlement Campagne'!$A$4:$AB$7,14,FALSE),IF(F27=VLOOKUP(C27,'Valeurs Règlement Campagne'!$A$4:$AB$7,15,FALSE),VLOOKUP(C27,'Valeurs Règlement Campagne'!$A$4:$AB$7,15,FALSE),IF(F27=VLOOKUP(C27,'Valeurs Règlement Campagne'!$A$4:$AB$7,16,FALSE),VLOOKUP(C27,'Valeurs Règlement Campagne'!$A$4:$AB$7,16,FALSE),""))),1,0)+IF(VLOOKUP(C27,'Valeurs Règlement Campagne'!$A$4:$AB$7,15,FALSE)=IF(F27=VLOOKUP(C27,'Valeurs Règlement Campagne'!$A$4:$AB$7,14,FALSE),VLOOKUP(C27,'Valeurs Règlement Campagne'!$A$4:$AB$7,14,FALSE),IF(F27=VLOOKUP(C27,'Valeurs Règlement Campagne'!$A$4:$AB$7,15,FALSE),VLOOKUP(C27,'Valeurs Règlement Campagne'!$A$4:$AB$7,15,FALSE),IF(F27=VLOOKUP(C27,'Valeurs Règlement Campagne'!$A$4:$AB$7,16,FALSE),VLOOKUP(C27,'Valeurs Règlement Campagne'!$A$4:$AB$7,16,FALSE),""))),1,0)+IF(VLOOKUP(C27,'Valeurs Règlement Campagne'!$A$4:$AB$7,16,FALSE)=IF(F27=VLOOKUP(C27,'Valeurs Règlement Campagne'!$A$4:$AB$7,14,FALSE),VLOOKUP(C27,'Valeurs Règlement Campagne'!$A$4:$AB$7,14,FALSE),IF(F27=VLOOKUP(C27,'Valeurs Règlement Campagne'!$A$4:$AB$7,15,FALSE),VLOOKUP(C27,'Valeurs Règlement Campagne'!$A$4:$AB$7,15,FALSE),IF(F27=VLOOKUP(C27,'Valeurs Règlement Campagne'!$A$4:$AB$7,16,FALSE),VLOOKUP(C27,'Valeurs Règlement Campagne'!$A$4:$AB$7,16,FALSE),""))),1,0)),"Doublon",TRUE)))," "))))," ")</f>
        <v xml:space="preserve"> </v>
      </c>
      <c r="V27" s="49" t="str" cm="1">
        <f t="array" ref="V27">IFERROR(IF(OR(C27="",C27=" ")," ",IF(NOT(ISNUMBER(G27))," ",IF(E27="Inconnues",AND(G27&gt;=N27,G27&lt;=O27),IF(E27="Connues",IF('Valeurs Règlement Campagne'!$L$14="OUI",IF(IF(ABS(G27-VLOOKUP(C27,'Valeurs Règlement Campagne'!$A$4:$AB$7,17,FALSE))&lt;=2,VLOOKUP(C27,'Valeurs Règlement Campagne'!$A$4:$AB$7,17,FALSE),IF(ABS(G27-VLOOKUP(C27,'Valeurs Règlement Campagne'!$A$4:$AB$7,18,FALSE))&lt;=2,VLOOKUP(C27,'Valeurs Règlement Campagne'!$A$4:$AB$7,18,FALSE),IF(ABS(G27-VLOOKUP(C27,'Valeurs Règlement Campagne'!$A$4:$AB$7,19,FALSE))&lt;=2,VLOOKUP(C27,'Valeurs Règlement Campagne'!$A$4:$AB$7,19,FALSE),"")))="",FALSE,IF(COUNTIFS($C$6:C27,C27,$E$6:E27,"Connues",$G$6:G27,"&gt;="&amp;(IF(ABS(G27-VLOOKUP(C27,'Valeurs Règlement Campagne'!$A$4:$AB$7,17,FALSE))&lt;=2,VLOOKUP(C27,'Valeurs Règlement Campagne'!$A$4:$AB$7,17,FALSE),IF(ABS(G27-VLOOKUP(C27,'Valeurs Règlement Campagne'!$A$4:$AB$7,18,FALSE))&lt;=2,VLOOKUP(C27,'Valeurs Règlement Campagne'!$A$4:$AB$7,18,FALSE),IF(ABS(G27-VLOOKUP(C27,'Valeurs Règlement Campagne'!$A$4:$AB$7,19,FALSE))&lt;=2,VLOOKUP(C27,'Valeurs Règlement Campagne'!$A$4:$AB$7,19,FALSE),"")))-2),$G$6:G27,"&lt;="&amp;(IF(ABS(G27-VLOOKUP(C27,'Valeurs Règlement Campagne'!$A$4:$AB$7,17,FALSE))&lt;=2,VLOOKUP(C27,'Valeurs Règlement Campagne'!$A$4:$AB$7,17,FALSE),IF(ABS(G27-VLOOKUP(C27,'Valeurs Règlement Campagne'!$A$4:$AB$7,18,FALSE))&lt;=2,VLOOKUP(C27,'Valeurs Règlement Campagne'!$A$4:$AB$7,18,FALSE),IF(ABS(G27-VLOOKUP(C27,'Valeurs Règlement Campagne'!$A$4:$AB$7,19,FALSE))&lt;=2,VLOOKUP(C27,'Valeurs Règlement Campagne'!$A$4:$AB$7,19,FALSE),"")))+2))&gt;(IF(VLOOKUP(C27,'Valeurs Règlement Campagne'!$A$4:$AB$7,17,FALSE)=IF(ABS(G27-VLOOKUP(C27,'Valeurs Règlement Campagne'!$A$4:$AB$7,17,FALSE))&lt;=2,VLOOKUP(C27,'Valeurs Règlement Campagne'!$A$4:$AB$7,17,FALSE),IF(ABS(G27-VLOOKUP(C27,'Valeurs Règlement Campagne'!$A$4:$AB$7,18,FALSE))&lt;=2,VLOOKUP(C27,'Valeurs Règlement Campagne'!$A$4:$AB$7,18,FALSE),IF(ABS(G27-VLOOKUP(C27,'Valeurs Règlement Campagne'!$A$4:$AB$7,19,FALSE))&lt;=2,VLOOKUP(C27,'Valeurs Règlement Campagne'!$A$4:$AB$7,19,FALSE),""))),1,0)+IF(VLOOKUP(C27,'Valeurs Règlement Campagne'!$A$4:$AB$7,18,FALSE)=IF(ABS(G27-VLOOKUP(C27,'Valeurs Règlement Campagne'!$A$4:$AB$7,17,FALSE))&lt;=2,VLOOKUP(C27,'Valeurs Règlement Campagne'!$A$4:$AB$7,17,FALSE),IF(ABS(G27-VLOOKUP(C27,'Valeurs Règlement Campagne'!$A$4:$AB$7,18,FALSE))&lt;=2,VLOOKUP(C27,'Valeurs Règlement Campagne'!$A$4:$AB$7,18,FALSE),IF(ABS(G27-VLOOKUP(C27,'Valeurs Règlement Campagne'!$A$4:$AB$7,19,FALSE))&lt;=2,VLOOKUP(C27,'Valeurs Règlement Campagne'!$A$4:$AB$7,19,FALSE),""))),1,0)+IF(VLOOKUP(C27,'Valeurs Règlement Campagne'!$A$4:$AB$7,19,FALSE)=IF(ABS(G27-VLOOKUP(C27,'Valeurs Règlement Campagne'!$A$4:$AB$7,17,FALSE))&lt;=2,VLOOKUP(C27,'Valeurs Règlement Campagne'!$A$4:$AB$7,17,FALSE),IF(ABS(G27-VLOOKUP(C27,'Valeurs Règlement Campagne'!$A$4:$AB$7,18,FALSE))&lt;=2,VLOOKUP(C27,'Valeurs Règlement Campagne'!$A$4:$AB$7,18,FALSE),IF(ABS(G27-VLOOKUP(C27,'Valeurs Règlement Campagne'!$A$4:$AB$7,19,FALSE))&lt;=2,VLOOKUP(C27,'Valeurs Règlement Campagne'!$A$4:$AB$7,19,FALSE),""))),1,0)),"Doublon",TRUE)),IF(IF(G27=VLOOKUP(C27,'Valeurs Règlement Campagne'!$A$4:$AB$7,17,FALSE),VLOOKUP(C27,'Valeurs Règlement Campagne'!$A$4:$AB$7,17,FALSE),IF(G27=VLOOKUP(C27,'Valeurs Règlement Campagne'!$A$4:$AB$7,18,FALSE),VLOOKUP(C27,'Valeurs Règlement Campagne'!$A$4:$AB$7,18,FALSE),IF(G27=VLOOKUP(C27,'Valeurs Règlement Campagne'!$A$4:$AB$7,19,FALSE),VLOOKUP(C27,'Valeurs Règlement Campagne'!$A$4:$AB$7,19,FALSE),"")))="",FALSE,IF(COUNTIFS($C$6:C27,C27,$E$6:E27,"Connues",$G$6:G27,IF(G27=VLOOKUP(C27,'Valeurs Règlement Campagne'!$A$4:$AB$7,17,FALSE),VLOOKUP(C27,'Valeurs Règlement Campagne'!$A$4:$AB$7,17,FALSE),IF(G27=VLOOKUP(C27,'Valeurs Règlement Campagne'!$A$4:$AB$7,18,FALSE),VLOOKUP(C27,'Valeurs Règlement Campagne'!$A$4:$AB$7,18,FALSE),IF(G27=VLOOKUP(C27,'Valeurs Règlement Campagne'!$A$4:$AB$7,19,FALSE),VLOOKUP(C27,'Valeurs Règlement Campagne'!$A$4:$AB$7,19,FALSE),""))))&gt;(IF(VLOOKUP(C27,'Valeurs Règlement Campagne'!$A$4:$AB$7,17,FALSE)=IF(G27=VLOOKUP(C27,'Valeurs Règlement Campagne'!$A$4:$AB$7,17,FALSE),VLOOKUP(C27,'Valeurs Règlement Campagne'!$A$4:$AB$7,17,FALSE),IF(G27=VLOOKUP(C27,'Valeurs Règlement Campagne'!$A$4:$AB$7,18,FALSE),VLOOKUP(C27,'Valeurs Règlement Campagne'!$A$4:$AB$7,18,FALSE),IF(G27=VLOOKUP(C27,'Valeurs Règlement Campagne'!$A$4:$AB$7,19,FALSE),VLOOKUP(C27,'Valeurs Règlement Campagne'!$A$4:$AB$7,19,FALSE),""))),1,0)+IF(VLOOKUP(C27,'Valeurs Règlement Campagne'!$A$4:$AB$7,18,FALSE)=IF(G27=VLOOKUP(C27,'Valeurs Règlement Campagne'!$A$4:$AB$7,17,FALSE),VLOOKUP(C27,'Valeurs Règlement Campagne'!$A$4:$AB$7,17,FALSE),IF(G27=VLOOKUP(C27,'Valeurs Règlement Campagne'!$A$4:$AB$7,18,FALSE),VLOOKUP(C27,'Valeurs Règlement Campagne'!$A$4:$AB$7,18,FALSE),IF(G27=VLOOKUP(C27,'Valeurs Règlement Campagne'!$A$4:$AB$7,19,FALSE),VLOOKUP(C27,'Valeurs Règlement Campagne'!$A$4:$AB$7,19,FALSE),""))),1,0)+IF(VLOOKUP(C27,'Valeurs Règlement Campagne'!$A$4:$AB$7,19,FALSE)=IF(G27=VLOOKUP(C27,'Valeurs Règlement Campagne'!$A$4:$AB$7,17,FALSE),VLOOKUP(C27,'Valeurs Règlement Campagne'!$A$4:$AB$7,17,FALSE),IF(G27=VLOOKUP(C27,'Valeurs Règlement Campagne'!$A$4:$AB$7,18,FALSE),VLOOKUP(C27,'Valeurs Règlement Campagne'!$A$4:$AB$7,18,FALSE),IF(G27=VLOOKUP(C27,'Valeurs Règlement Campagne'!$A$4:$AB$7,19,FALSE),VLOOKUP(C27,'Valeurs Règlement Campagne'!$A$4:$AB$7,19,FALSE),""))),1,0)),"Doublon",TRUE)))," "))))," ")</f>
        <v xml:space="preserve"> </v>
      </c>
      <c r="W27" s="49" t="str" cm="1">
        <f t="array" ref="W27">IFERROR(IF(OR(C27="",C27=" ")," ",IF(NOT(ISNUMBER(H27))," ",IF(E27="Inconnues",AND(H27&gt;=P27,H27&lt;=Q27),IF(E27="Connues",IF('Valeurs Règlement Campagne'!$L$14="OUI",IF(IF(ABS(H27-VLOOKUP(C27,'Valeurs Règlement Campagne'!$A$4:$AB$7,20,FALSE))&lt;=2,VLOOKUP(C27,'Valeurs Règlement Campagne'!$A$4:$AB$7,20,FALSE),IF(ABS(H27-VLOOKUP(C27,'Valeurs Règlement Campagne'!$A$4:$AB$7,21,FALSE))&lt;=2,VLOOKUP(C27,'Valeurs Règlement Campagne'!$A$4:$AB$7,21,FALSE),IF(ABS(H27-VLOOKUP(C27,'Valeurs Règlement Campagne'!$A$4:$AB$7,22,FALSE))&lt;=2,VLOOKUP(C27,'Valeurs Règlement Campagne'!$A$4:$AB$7,22,FALSE),"")))="",FALSE,IF(COUNTIFS($C$6:C27,C27,$E$6:E27,"Connues",$H$6:H27,"&gt;="&amp;(IF(ABS(H27-VLOOKUP(C27,'Valeurs Règlement Campagne'!$A$4:$AB$7,20,FALSE))&lt;=2,VLOOKUP(C27,'Valeurs Règlement Campagne'!$A$4:$AB$7,20,FALSE),IF(ABS(H27-VLOOKUP(C27,'Valeurs Règlement Campagne'!$A$4:$AB$7,21,FALSE))&lt;=2,VLOOKUP(C27,'Valeurs Règlement Campagne'!$A$4:$AB$7,21,FALSE),IF(ABS(H27-VLOOKUP(C27,'Valeurs Règlement Campagne'!$A$4:$AB$7,22,FALSE))&lt;=2,VLOOKUP(C27,'Valeurs Règlement Campagne'!$A$4:$AB$7,22,FALSE),"")))-2),$H$6:H27,"&lt;="&amp;(IF(ABS(H27-VLOOKUP(C27,'Valeurs Règlement Campagne'!$A$4:$AB$7,20,FALSE))&lt;=2,VLOOKUP(C27,'Valeurs Règlement Campagne'!$A$4:$AB$7,20,FALSE),IF(ABS(H27-VLOOKUP(C27,'Valeurs Règlement Campagne'!$A$4:$AB$7,21,FALSE))&lt;=2,VLOOKUP(C27,'Valeurs Règlement Campagne'!$A$4:$AB$7,21,FALSE),IF(ABS(H27-VLOOKUP(C27,'Valeurs Règlement Campagne'!$A$4:$AB$7,22,FALSE))&lt;=2,VLOOKUP(C27,'Valeurs Règlement Campagne'!$A$4:$AB$7,22,FALSE),"")))+2))&gt;(IF(VLOOKUP(C27,'Valeurs Règlement Campagne'!$A$4:$AB$7,20,FALSE)=IF(ABS(H27-VLOOKUP(C27,'Valeurs Règlement Campagne'!$A$4:$AB$7,20,FALSE))&lt;=2,VLOOKUP(C27,'Valeurs Règlement Campagne'!$A$4:$AB$7,20,FALSE),IF(ABS(H27-VLOOKUP(C27,'Valeurs Règlement Campagne'!$A$4:$AB$7,21,FALSE))&lt;=2,VLOOKUP(C27,'Valeurs Règlement Campagne'!$A$4:$AB$7,21,FALSE),IF(ABS(H27-VLOOKUP(C27,'Valeurs Règlement Campagne'!$A$4:$AB$7,22,FALSE))&lt;=2,VLOOKUP(C27,'Valeurs Règlement Campagne'!$A$4:$AB$7,22,FALSE),""))),1,0)+IF(VLOOKUP(C27,'Valeurs Règlement Campagne'!$A$4:$AB$7,21,FALSE)=IF(ABS(H27-VLOOKUP(C27,'Valeurs Règlement Campagne'!$A$4:$AB$7,20,FALSE))&lt;=2,VLOOKUP(C27,'Valeurs Règlement Campagne'!$A$4:$AB$7,20,FALSE),IF(ABS(H27-VLOOKUP(C27,'Valeurs Règlement Campagne'!$A$4:$AB$7,21,FALSE))&lt;=2,VLOOKUP(C27,'Valeurs Règlement Campagne'!$A$4:$AB$7,21,FALSE),IF(ABS(H27-VLOOKUP(C27,'Valeurs Règlement Campagne'!$A$4:$AB$7,22,FALSE))&lt;=2,VLOOKUP(C27,'Valeurs Règlement Campagne'!$A$4:$AB$7,22,FALSE),""))),1,0)+IF(VLOOKUP(C27,'Valeurs Règlement Campagne'!$A$4:$AB$7,22,FALSE)=IF(ABS(H27-VLOOKUP(C27,'Valeurs Règlement Campagne'!$A$4:$AB$7,20,FALSE))&lt;=2,VLOOKUP(C27,'Valeurs Règlement Campagne'!$A$4:$AB$7,20,FALSE),IF(ABS(H27-VLOOKUP(C27,'Valeurs Règlement Campagne'!$A$4:$AB$7,21,FALSE))&lt;=2,VLOOKUP(C27,'Valeurs Règlement Campagne'!$A$4:$AB$7,21,FALSE),IF(ABS(H27-VLOOKUP(C27,'Valeurs Règlement Campagne'!$A$4:$AB$7,22,FALSE))&lt;=2,VLOOKUP(C27,'Valeurs Règlement Campagne'!$A$4:$AB$7,22,FALSE),""))),1,0)),"Doublon",TRUE)),IF(IF(H27=VLOOKUP(C27,'Valeurs Règlement Campagne'!$A$4:$AB$7,20,FALSE),VLOOKUP(C27,'Valeurs Règlement Campagne'!$A$4:$AB$7,20,FALSE),IF(H27=VLOOKUP(C27,'Valeurs Règlement Campagne'!$A$4:$AB$7,21,FALSE),VLOOKUP(C27,'Valeurs Règlement Campagne'!$A$4:$AB$7,21,FALSE),IF(H27=VLOOKUP(C27,'Valeurs Règlement Campagne'!$A$4:$AB$7,22,FALSE),VLOOKUP(C27,'Valeurs Règlement Campagne'!$A$4:$AB$7,22,FALSE),"")))="",FALSE,IF(COUNTIFS($C$6:C27,C27,$E$6:E27,"Connues",$H$6:H27,IF(H27=VLOOKUP(C27,'Valeurs Règlement Campagne'!$A$4:$AB$7,20,FALSE),VLOOKUP(C27,'Valeurs Règlement Campagne'!$A$4:$AB$7,20,FALSE),IF(H27=VLOOKUP(C27,'Valeurs Règlement Campagne'!$A$4:$AB$7,21,FALSE),VLOOKUP(C27,'Valeurs Règlement Campagne'!$A$4:$AB$7,21,FALSE),IF(H27=VLOOKUP(C27,'Valeurs Règlement Campagne'!$A$4:$AB$7,22,FALSE),VLOOKUP(C27,'Valeurs Règlement Campagne'!$A$4:$AB$7,22,FALSE),""))))&gt;(IF(VLOOKUP(C27,'Valeurs Règlement Campagne'!$A$4:$AB$7,20,FALSE)=IF(H27=VLOOKUP(C27,'Valeurs Règlement Campagne'!$A$4:$AB$7,20,FALSE),VLOOKUP(C27,'Valeurs Règlement Campagne'!$A$4:$AB$7,20,FALSE),IF(H27=VLOOKUP(C27,'Valeurs Règlement Campagne'!$A$4:$AB$7,21,FALSE),VLOOKUP(C27,'Valeurs Règlement Campagne'!$A$4:$AB$7,21,FALSE),IF(H27=VLOOKUP(C27,'Valeurs Règlement Campagne'!$A$4:$AB$7,22,FALSE),VLOOKUP(C27,'Valeurs Règlement Campagne'!$A$4:$AB$7,22,FALSE),""))),1,0)+IF(VLOOKUP(C27,'Valeurs Règlement Campagne'!$A$4:$AB$7,21,FALSE)=IF(H27=VLOOKUP(C27,'Valeurs Règlement Campagne'!$A$4:$AB$7,20,FALSE),VLOOKUP(C27,'Valeurs Règlement Campagne'!$A$4:$AB$7,20,FALSE),IF(H27=VLOOKUP(C27,'Valeurs Règlement Campagne'!$A$4:$AB$7,21,FALSE),VLOOKUP(C27,'Valeurs Règlement Campagne'!$A$4:$AB$7,21,FALSE),IF(H27=VLOOKUP(C27,'Valeurs Règlement Campagne'!$A$4:$AB$7,22,FALSE),VLOOKUP(C27,'Valeurs Règlement Campagne'!$A$4:$AB$7,22,FALSE),""))),1,0)+IF(VLOOKUP(C27,'Valeurs Règlement Campagne'!$A$4:$AB$7,22,FALSE)=IF(H27=VLOOKUP(C27,'Valeurs Règlement Campagne'!$A$4:$AB$7,20,FALSE),VLOOKUP(C27,'Valeurs Règlement Campagne'!$A$4:$AB$7,20,FALSE),IF(H27=VLOOKUP(C27,'Valeurs Règlement Campagne'!$A$4:$AB$7,21,FALSE),VLOOKUP(C27,'Valeurs Règlement Campagne'!$A$4:$AB$7,21,FALSE),IF(H27=VLOOKUP(C27,'Valeurs Règlement Campagne'!$A$4:$AB$7,22,FALSE),VLOOKUP(C27,'Valeurs Règlement Campagne'!$A$4:$AB$7,22,FALSE),""))),1,0)),"Doublon",TRUE)))," "))))," ")</f>
        <v xml:space="preserve"> </v>
      </c>
      <c r="X27" s="49" t="str" cm="1">
        <f t="array" ref="X27">IFERROR(IF(OR(C27="",C27=" ")," ",IF(NOT(ISNUMBER(I27))," ",IF(E27="Inconnues",AND(I27&gt;=P27,I27&lt;=R27),IF(E27="Connues",IF('Valeurs Règlement Campagne'!$L$14="OUI",IF(IF(ABS(I27-VLOOKUP(C27,'Valeurs Règlement Campagne'!$A$4:$AB$7,23,FALSE))&lt;=2,VLOOKUP(C27,'Valeurs Règlement Campagne'!$A$4:$AB$7,23,FALSE),IF(ABS(I27-VLOOKUP(C27,'Valeurs Règlement Campagne'!$A$4:$AB$7,24,FALSE))&lt;=2,VLOOKUP(C27,'Valeurs Règlement Campagne'!$A$4:$AB$7,24,FALSE),IF(ABS(I27-VLOOKUP(C27,'Valeurs Règlement Campagne'!$A$4:$AB$7,25,FALSE))&lt;=2,VLOOKUP(C27,'Valeurs Règlement Campagne'!$A$4:$AB$7,25,FALSE),"")))="",FALSE,IF(COUNTIFS($C$6:C27,C27,$E$6:E27,"Connues",$I$6:I27,"&gt;="&amp;(IF(ABS(I27-VLOOKUP(C27,'Valeurs Règlement Campagne'!$A$4:$AB$7,23,FALSE))&lt;=2,VLOOKUP(C27,'Valeurs Règlement Campagne'!$A$4:$AB$7,23,FALSE),IF(ABS(I27-VLOOKUP(C27,'Valeurs Règlement Campagne'!$A$4:$AB$7,24,FALSE))&lt;=2,VLOOKUP(C27,'Valeurs Règlement Campagne'!$A$4:$AB$7,24,FALSE),IF(ABS(I27-VLOOKUP(C27,'Valeurs Règlement Campagne'!$A$4:$AB$7,25,FALSE))&lt;=2,VLOOKUP(C27,'Valeurs Règlement Campagne'!$A$4:$AB$7,25,FALSE),"")))-2),$I$6:I27,"&lt;="&amp;(IF(ABS(I27-VLOOKUP(C27,'Valeurs Règlement Campagne'!$A$4:$AB$7,23,FALSE))&lt;=2,VLOOKUP(C27,'Valeurs Règlement Campagne'!$A$4:$AB$7,23,FALSE),IF(ABS(I27-VLOOKUP(C27,'Valeurs Règlement Campagne'!$A$4:$AB$7,24,FALSE))&lt;=2,VLOOKUP(C27,'Valeurs Règlement Campagne'!$A$4:$AB$7,24,FALSE),IF(ABS(I27-VLOOKUP(C27,'Valeurs Règlement Campagne'!$A$4:$AB$7,25,FALSE))&lt;=2,VLOOKUP(C27,'Valeurs Règlement Campagne'!$A$4:$AB$7,25,FALSE),"")))+2))&gt;(IF(VLOOKUP(C27,'Valeurs Règlement Campagne'!$A$4:$AB$7,23,FALSE)=IF(ABS(I27-VLOOKUP(C27,'Valeurs Règlement Campagne'!$A$4:$AB$7,23,FALSE))&lt;=2,VLOOKUP(C27,'Valeurs Règlement Campagne'!$A$4:$AB$7,23,FALSE),IF(ABS(I27-VLOOKUP(C27,'Valeurs Règlement Campagne'!$A$4:$AB$7,24,FALSE))&lt;=2,VLOOKUP(C27,'Valeurs Règlement Campagne'!$A$4:$AB$7,24,FALSE),IF(ABS(I27-VLOOKUP(C27,'Valeurs Règlement Campagne'!$A$4:$AB$7,25,FALSE))&lt;=2,VLOOKUP(C27,'Valeurs Règlement Campagne'!$A$4:$AB$7,25,FALSE),""))),1,0)+IF(VLOOKUP(C27,'Valeurs Règlement Campagne'!$A$4:$AB$7,24,FALSE)=IF(ABS(I27-VLOOKUP(C27,'Valeurs Règlement Campagne'!$A$4:$AB$7,23,FALSE))&lt;=2,VLOOKUP(C27,'Valeurs Règlement Campagne'!$A$4:$AB$7,23,FALSE),IF(ABS(I27-VLOOKUP(C27,'Valeurs Règlement Campagne'!$A$4:$AB$7,24,FALSE))&lt;=2,VLOOKUP(C27,'Valeurs Règlement Campagne'!$A$4:$AB$7,24,FALSE),IF(ABS(I27-VLOOKUP(C27,'Valeurs Règlement Campagne'!$A$4:$AB$7,25,FALSE))&lt;=2,VLOOKUP(C27,'Valeurs Règlement Campagne'!$A$4:$AB$7,25,FALSE),""))),1,0)+IF(VLOOKUP(C27,'Valeurs Règlement Campagne'!$A$4:$AB$7,25,FALSE)=IF(ABS(I27-VLOOKUP(C27,'Valeurs Règlement Campagne'!$A$4:$AB$7,23,FALSE))&lt;=2,VLOOKUP(C27,'Valeurs Règlement Campagne'!$A$4:$AB$7,23,FALSE),IF(ABS(I27-VLOOKUP(C27,'Valeurs Règlement Campagne'!$A$4:$AB$7,24,FALSE))&lt;=2,VLOOKUP(C27,'Valeurs Règlement Campagne'!$A$4:$AB$7,24,FALSE),IF(ABS(I27-VLOOKUP(C27,'Valeurs Règlement Campagne'!$A$4:$AB$7,25,FALSE))&lt;=2,VLOOKUP(C27,'Valeurs Règlement Campagne'!$A$4:$AB$7,25,FALSE),""))),1,0)),"Doublon",TRUE)),IF(IF(I27=VLOOKUP(C27,'Valeurs Règlement Campagne'!$A$4:$AB$7,23,FALSE),VLOOKUP(C27,'Valeurs Règlement Campagne'!$A$4:$AB$7,23,FALSE),IF(I27=VLOOKUP(C27,'Valeurs Règlement Campagne'!$A$4:$AB$7,24,FALSE),VLOOKUP(C27,'Valeurs Règlement Campagne'!$A$4:$AB$7,24,FALSE),IF(I27=VLOOKUP(C27,'Valeurs Règlement Campagne'!$A$4:$AB$7,25,FALSE),VLOOKUP(C27,'Valeurs Règlement Campagne'!$A$4:$AB$7,25,FALSE),"")))="",FALSE,IF(COUNTIFS($C$6:C27,C27,$E$6:E27,"Connues",$I$6:I27,IF(I27=VLOOKUP(C27,'Valeurs Règlement Campagne'!$A$4:$AB$7,23,FALSE),VLOOKUP(C27,'Valeurs Règlement Campagne'!$A$4:$AB$7,23,FALSE),IF(I27=VLOOKUP(C27,'Valeurs Règlement Campagne'!$A$4:$AB$7,24,FALSE),VLOOKUP(C27,'Valeurs Règlement Campagne'!$A$4:$AB$7,24,FALSE),IF(I27=VLOOKUP(C27,'Valeurs Règlement Campagne'!$A$4:$AB$7,25,FALSE),VLOOKUP(C27,'Valeurs Règlement Campagne'!$A$4:$AB$7,25,FALSE),""))))&gt;(IF(VLOOKUP(C27,'Valeurs Règlement Campagne'!$A$4:$AB$7,23,FALSE)=IF(I27=VLOOKUP(C27,'Valeurs Règlement Campagne'!$A$4:$AB$7,23,FALSE),VLOOKUP(C27,'Valeurs Règlement Campagne'!$A$4:$AB$7,23,FALSE),IF(I27=VLOOKUP(C27,'Valeurs Règlement Campagne'!$A$4:$AB$7,24,FALSE),VLOOKUP(C27,'Valeurs Règlement Campagne'!$A$4:$AB$7,24,FALSE),IF(I27=VLOOKUP(C27,'Valeurs Règlement Campagne'!$A$4:$AB$7,25,FALSE),VLOOKUP(C27,'Valeurs Règlement Campagne'!$A$4:$AB$7,25,FALSE),""))),1,0)+IF(VLOOKUP(C27,'Valeurs Règlement Campagne'!$A$4:$AB$7,24,FALSE)=IF(I27=VLOOKUP(C27,'Valeurs Règlement Campagne'!$A$4:$AB$7,23,FALSE),VLOOKUP(C27,'Valeurs Règlement Campagne'!$A$4:$AB$7,23,FALSE),IF(I27=VLOOKUP(C27,'Valeurs Règlement Campagne'!$A$4:$AB$7,24,FALSE),VLOOKUP(C27,'Valeurs Règlement Campagne'!$A$4:$AB$7,24,FALSE),IF(I27=VLOOKUP(C27,'Valeurs Règlement Campagne'!$A$4:$AB$7,25,FALSE),VLOOKUP(C27,'Valeurs Règlement Campagne'!$A$4:$AB$7,25,FALSE),""))),1,0)+IF(VLOOKUP(C27,'Valeurs Règlement Campagne'!$A$4:$AB$7,25,FALSE)=IF(I27=VLOOKUP(C27,'Valeurs Règlement Campagne'!$A$4:$AB$7,23,FALSE),VLOOKUP(C27,'Valeurs Règlement Campagne'!$A$4:$AB$7,23,FALSE),IF(I27=VLOOKUP(C27,'Valeurs Règlement Campagne'!$A$4:$AB$7,24,FALSE),VLOOKUP(C27,'Valeurs Règlement Campagne'!$A$4:$AB$7,24,FALSE),IF(I27=VLOOKUP(C27,'Valeurs Règlement Campagne'!$A$4:$AB$7,25,FALSE),VLOOKUP(C27,'Valeurs Règlement Campagne'!$A$4:$AB$7,25,FALSE),""))),1,0)),"Doublon",TRUE)))," "))))," ")</f>
        <v xml:space="preserve"> </v>
      </c>
      <c r="Y27" s="142" t="str" cm="1">
        <f t="array" ref="Y27">IFERROR(IF(OR(C27="",C27=" ")," ",IF(NOT(ISNUMBER(J27))," ",IF(E27="Inconnues",AND(J27&gt;=S27,J27&lt;=T27),IF(E27="Connues",IF('Valeurs Règlement Campagne'!$L$14="OUI",IF(IF(ABS(J27-VLOOKUP(C27,'Valeurs Règlement Campagne'!$A$4:$AB$7,26,FALSE))&lt;=2,VLOOKUP(C27,'Valeurs Règlement Campagne'!$A$4:$AB$7,26,FALSE),IF(ABS(J27-VLOOKUP(C27,'Valeurs Règlement Campagne'!$A$4:$AB$7,27,FALSE))&lt;=2,VLOOKUP(C27,'Valeurs Règlement Campagne'!$A$4:$AB$7,27,FALSE),IF(ABS(J27-VLOOKUP(C27,'Valeurs Règlement Campagne'!$A$4:$AB$7,28,FALSE))&lt;=2,VLOOKUP(C27,'Valeurs Règlement Campagne'!$A$4:$AB$7,28,FALSE),"")))="",FALSE,IF(COUNTIFS($C$6:C27,C27,$E$6:E27,"Connues",$J$6:J27,"&gt;="&amp;(IF(ABS(J27-VLOOKUP(C27,'Valeurs Règlement Campagne'!$A$4:$AB$7,26,FALSE))&lt;=2,VLOOKUP(C27,'Valeurs Règlement Campagne'!$A$4:$AB$7,26,FALSE),IF(ABS(J27-VLOOKUP(C27,'Valeurs Règlement Campagne'!$A$4:$AB$7,27,FALSE))&lt;=2,VLOOKUP(C27,'Valeurs Règlement Campagne'!$A$4:$AB$7,27,FALSE),IF(ABS(J27-VLOOKUP(C27,'Valeurs Règlement Campagne'!$A$4:$AB$7,28,FALSE))&lt;=2,VLOOKUP(C27,'Valeurs Règlement Campagne'!$A$4:$AB$7,28,FALSE),"")))-2),$J$6:J27,"&lt;="&amp;(IF(ABS(J27-VLOOKUP(C27,'Valeurs Règlement Campagne'!$A$4:$AB$7,26,FALSE))&lt;=2,VLOOKUP(C27,'Valeurs Règlement Campagne'!$A$4:$AB$7,26,FALSE),IF(ABS(J27-VLOOKUP(C27,'Valeurs Règlement Campagne'!$A$4:$AB$7,27,FALSE))&lt;=2,VLOOKUP(C27,'Valeurs Règlement Campagne'!$A$4:$AB$7,27,FALSE),IF(ABS(J27-VLOOKUP(C27,'Valeurs Règlement Campagne'!$A$4:$AB$7,28,FALSE))&lt;=2,VLOOKUP(C27,'Valeurs Règlement Campagne'!$A$4:$AB$7,28,FALSE),"")))+2))&gt;(IF(VLOOKUP(C27,'Valeurs Règlement Campagne'!$A$4:$AB$7,26,FALSE)=IF(ABS(J27-VLOOKUP(C27,'Valeurs Règlement Campagne'!$A$4:$AB$7,26,FALSE))&lt;=2,VLOOKUP(C27,'Valeurs Règlement Campagne'!$A$4:$AB$7,26,FALSE),IF(ABS(J27-VLOOKUP(C27,'Valeurs Règlement Campagne'!$A$4:$AB$7,27,FALSE))&lt;=2,VLOOKUP(C27,'Valeurs Règlement Campagne'!$A$4:$AB$7,27,FALSE),IF(ABS(J27-VLOOKUP(C27,'Valeurs Règlement Campagne'!$A$4:$AB$7,28,FALSE))&lt;=2,VLOOKUP(C27,'Valeurs Règlement Campagne'!$A$4:$AB$7,28,FALSE),""))),1,0)+IF(VLOOKUP(C27,'Valeurs Règlement Campagne'!$A$4:$AB$7,27,FALSE)=IF(ABS(J27-VLOOKUP(C27,'Valeurs Règlement Campagne'!$A$4:$AB$7,26,FALSE))&lt;=2,VLOOKUP(C27,'Valeurs Règlement Campagne'!$A$4:$AB$7,26,FALSE),IF(ABS(J27-VLOOKUP(C27,'Valeurs Règlement Campagne'!$A$4:$AB$7,27,FALSE))&lt;=2,VLOOKUP(C27,'Valeurs Règlement Campagne'!$A$4:$AB$7,27,FALSE),IF(ABS(J27-VLOOKUP(C27,'Valeurs Règlement Campagne'!$A$4:$AB$7,28,FALSE))&lt;=2,VLOOKUP(C27,'Valeurs Règlement Campagne'!$A$4:$AB$7,28,FALSE),""))),1,0)+IF(VLOOKUP(C27,'Valeurs Règlement Campagne'!$A$4:$AB$7,28,FALSE)=IF(ABS(J27-VLOOKUP(C27,'Valeurs Règlement Campagne'!$A$4:$AB$7,26,FALSE))&lt;=2,VLOOKUP(C27,'Valeurs Règlement Campagne'!$A$4:$AB$7,26,FALSE),IF(ABS(J27-VLOOKUP(C27,'Valeurs Règlement Campagne'!$A$4:$AB$7,27,FALSE))&lt;=2,VLOOKUP(C27,'Valeurs Règlement Campagne'!$A$4:$AB$7,27,FALSE),IF(ABS(J27-VLOOKUP(C27,'Valeurs Règlement Campagne'!$A$4:$AB$7,28,FALSE))&lt;=2,VLOOKUP(C27,'Valeurs Règlement Campagne'!$A$4:$AB$7,28,FALSE),""))),1,0)),"Doublon",TRUE)),IF(IF(J27=VLOOKUP(C27,'Valeurs Règlement Campagne'!$A$4:$AB$7,26,FALSE),VLOOKUP(C27,'Valeurs Règlement Campagne'!$A$4:$AB$7,26,FALSE),IF(J27=VLOOKUP(C27,'Valeurs Règlement Campagne'!$A$4:$AB$7,27,FALSE),VLOOKUP(C27,'Valeurs Règlement Campagne'!$A$4:$AB$7,27,FALSE),IF(J27=VLOOKUP(C27,'Valeurs Règlement Campagne'!$A$4:$AB$7,28,FALSE),VLOOKUP(C27,'Valeurs Règlement Campagne'!$A$4:$AB$7,28,FALSE),"")))="",FALSE,IF(COUNTIFS($C$6:C27,C27,$E$6:E27,"Connues",$J$6:J27,IF(J27=VLOOKUP(C27,'Valeurs Règlement Campagne'!$A$4:$AB$7,26,FALSE),VLOOKUP(C27,'Valeurs Règlement Campagne'!$A$4:$AB$7,26,FALSE),IF(J27=VLOOKUP(C27,'Valeurs Règlement Campagne'!$A$4:$AB$7,27,FALSE),VLOOKUP(C27,'Valeurs Règlement Campagne'!$A$4:$AB$7,27,FALSE),IF(J27=VLOOKUP(C27,'Valeurs Règlement Campagne'!$A$4:$AB$7,28,FALSE),VLOOKUP(C27,'Valeurs Règlement Campagne'!$A$4:$AB$7,28,FALSE),""))))&gt;(IF(VLOOKUP(C27,'Valeurs Règlement Campagne'!$A$4:$AB$7,26,FALSE)=IF(J27=VLOOKUP(C27,'Valeurs Règlement Campagne'!$A$4:$AB$7,26,FALSE),VLOOKUP(C27,'Valeurs Règlement Campagne'!$A$4:$AB$7,26,FALSE),IF(J27=VLOOKUP(C27,'Valeurs Règlement Campagne'!$A$4:$AB$7,27,FALSE),VLOOKUP(C27,'Valeurs Règlement Campagne'!$A$4:$AB$7,27,FALSE),IF(J27=VLOOKUP(C27,'Valeurs Règlement Campagne'!$A$4:$AB$7,28,FALSE),VLOOKUP(C27,'Valeurs Règlement Campagne'!$A$4:$AB$7,28,FALSE),""))),1,0)+IF(VLOOKUP(C27,'Valeurs Règlement Campagne'!$A$4:$AB$7,27,FALSE)=IF(J27=VLOOKUP(C27,'Valeurs Règlement Campagne'!$A$4:$AB$7,26,FALSE),VLOOKUP(C27,'Valeurs Règlement Campagne'!$A$4:$AB$7,26,FALSE),IF(J27=VLOOKUP(C27,'Valeurs Règlement Campagne'!$A$4:$AB$7,27,FALSE),VLOOKUP(C27,'Valeurs Règlement Campagne'!$A$4:$AB$7,27,FALSE),IF(J27=VLOOKUP(C27,'Valeurs Règlement Campagne'!$A$4:$AB$7,28,FALSE),VLOOKUP(C27,'Valeurs Règlement Campagne'!$A$4:$AB$7,28,FALSE),""))),1,0)+IF(VLOOKUP(C27,'Valeurs Règlement Campagne'!$A$4:$AB$7,28,FALSE)=IF(J27=VLOOKUP(C27,'Valeurs Règlement Campagne'!$A$4:$AB$7,26,FALSE),VLOOKUP(C27,'Valeurs Règlement Campagne'!$A$4:$AB$7,26,FALSE),IF(J27=VLOOKUP(C27,'Valeurs Règlement Campagne'!$A$4:$AB$7,27,FALSE),VLOOKUP(C27,'Valeurs Règlement Campagne'!$A$4:$AB$7,27,FALSE),IF(J27=VLOOKUP(C27,'Valeurs Règlement Campagne'!$A$4:$AB$7,28,FALSE),VLOOKUP(C27,'Valeurs Règlement Campagne'!$A$4:$AB$7,28,FALSE),""))),1,0)),"Doublon",TRUE)))," "))))," ")</f>
        <v xml:space="preserve"> </v>
      </c>
      <c r="Z27" s="253" t="str">
        <f t="shared" si="3"/>
        <v xml:space="preserve"> </v>
      </c>
      <c r="AA27" s="254"/>
      <c r="AB27" s="254" t="str">
        <f t="shared" si="0"/>
        <v xml:space="preserve"> </v>
      </c>
      <c r="AC27" s="254"/>
      <c r="AD27" s="254" t="str">
        <f t="shared" si="1"/>
        <v xml:space="preserve"> </v>
      </c>
      <c r="AE27" s="254"/>
      <c r="AF27" s="254" t="str">
        <f t="shared" si="4"/>
        <v xml:space="preserve"> </v>
      </c>
      <c r="AG27" s="299"/>
      <c r="AH27" s="50" t="str">
        <f t="shared" si="2"/>
        <v/>
      </c>
      <c r="AI27" s="39">
        <f>IFERROR(IF(OR(C27="",C27=" ",NOT(ISNUMBER(F27))),0,IF(E27="Inconnues",IF(AND(F27&gt;=L27,F27&lt;=M27),0,1),IF(E27="Connues",IF('Valeurs Règlement Campagne'!$L$14="OUI",IF(IF(ABS(F27-VLOOKUP(C27,'Valeurs Règlement Campagne'!$A$4:$AB$7,14,FALSE))&lt;=2,VLOOKUP(C27,'Valeurs Règlement Campagne'!$A$4:$AB$7,14,FALSE),IF(ABS(F27-VLOOKUP(C27,'Valeurs Règlement Campagne'!$A$4:$AB$7,15,FALSE))&lt;=2,VLOOKUP(C27,'Valeurs Règlement Campagne'!$A$4:$AB$7,15,FALSE),IF(ABS(F27-VLOOKUP(C27,'Valeurs Règlement Campagne'!$A$4:$AB$7,16,FALSE))&lt;=2,VLOOKUP(C27,'Valeurs Règlement Campagne'!$A$4:$AB$7,16,FALSE),"")))="",1,IF(COUNTIFS($C$6:C27,C27,$E$6:E27,"Connues",$F$6:F27,"&gt;="&amp;(IF(ABS(F27-VLOOKUP(C27,'Valeurs Règlement Campagne'!$A$4:$AB$7,14,FALSE))&lt;=2,VLOOKUP(C27,'Valeurs Règlement Campagne'!$A$4:$AB$7,14,FALSE),IF(ABS(F27-VLOOKUP(C27,'Valeurs Règlement Campagne'!$A$4:$AB$7,15,FALSE))&lt;=2,VLOOKUP(C27,'Valeurs Règlement Campagne'!$A$4:$AB$7,15,FALSE),IF(ABS(F27-VLOOKUP(C27,'Valeurs Règlement Campagne'!$A$4:$AB$7,16,FALSE))&lt;=2,VLOOKUP(C27,'Valeurs Règlement Campagne'!$A$4:$AB$7,16,FALSE),"")))-2),$F$6:F27,"&lt;="&amp;(IF(ABS(F27-VLOOKUP(C27,'Valeurs Règlement Campagne'!$A$4:$AB$7,14,FALSE))&lt;=2,VLOOKUP(C27,'Valeurs Règlement Campagne'!$A$4:$AB$7,14,FALSE),IF(ABS(F27-VLOOKUP(C27,'Valeurs Règlement Campagne'!$A$4:$AB$7,15,FALSE))&lt;=2,VLOOKUP(C27,'Valeurs Règlement Campagne'!$A$4:$AB$7,15,FALSE),IF(ABS(F27-VLOOKUP(C27,'Valeurs Règlement Campagne'!$A$4:$AB$7,16,FALSE))&lt;=2,VLOOKUP(C27,'Valeurs Règlement Campagne'!$A$4:$AB$7,16,FALSE),"")))+2))&gt;(IF(VLOOKUP(C27,'Valeurs Règlement Campagne'!$A$4:$AB$7,14,FALSE)=IF(ABS(F27-VLOOKUP(C27,'Valeurs Règlement Campagne'!$A$4:$AB$7,14,FALSE))&lt;=2,VLOOKUP(C27,'Valeurs Règlement Campagne'!$A$4:$AB$7,14,FALSE),IF(ABS(F27-VLOOKUP(C27,'Valeurs Règlement Campagne'!$A$4:$AB$7,15,FALSE))&lt;=2,VLOOKUP(C27,'Valeurs Règlement Campagne'!$A$4:$AB$7,15,FALSE),IF(ABS(F27-VLOOKUP(C27,'Valeurs Règlement Campagne'!$A$4:$AB$7,16,FALSE))&lt;=2,VLOOKUP(C27,'Valeurs Règlement Campagne'!$A$4:$AB$7,16,FALSE),""))),1,0)+IF(VLOOKUP(C27,'Valeurs Règlement Campagne'!$A$4:$AB$7,15,FALSE)=IF(ABS(F27-VLOOKUP(C27,'Valeurs Règlement Campagne'!$A$4:$AB$7,14,FALSE))&lt;=2,VLOOKUP(C27,'Valeurs Règlement Campagne'!$A$4:$AB$7,14,FALSE),IF(ABS(F27-VLOOKUP(C27,'Valeurs Règlement Campagne'!$A$4:$AB$7,15,FALSE))&lt;=2,VLOOKUP(C27,'Valeurs Règlement Campagne'!$A$4:$AB$7,15,FALSE),IF(ABS(F27-VLOOKUP(C27,'Valeurs Règlement Campagne'!$A$4:$AB$7,16,FALSE))&lt;=2,VLOOKUP(C27,'Valeurs Règlement Campagne'!$A$4:$AB$7,16,FALSE),""))),1,0)+IF(VLOOKUP(C27,'Valeurs Règlement Campagne'!$A$4:$AB$7,16,FALSE)=IF(ABS(F27-VLOOKUP(C27,'Valeurs Règlement Campagne'!$A$4:$AB$7,14,FALSE))&lt;=2,VLOOKUP(C27,'Valeurs Règlement Campagne'!$A$4:$AB$7,14,FALSE),IF(ABS(F27-VLOOKUP(C27,'Valeurs Règlement Campagne'!$A$4:$AB$7,15,FALSE))&lt;=2,VLOOKUP(C27,'Valeurs Règlement Campagne'!$A$4:$AB$7,15,FALSE),IF(ABS(F27-VLOOKUP(C27,'Valeurs Règlement Campagne'!$A$4:$AB$7,16,FALSE))&lt;=2,VLOOKUP(C27,'Valeurs Règlement Campagne'!$A$4:$AB$7,16,FALSE),""))),1,0)),1,0)),IF(IF(F27=VLOOKUP(C27,'Valeurs Règlement Campagne'!$A$4:$AB$7,14,FALSE),VLOOKUP(C27,'Valeurs Règlement Campagne'!$A$4:$AB$7,14,FALSE),IF(F27=VLOOKUP(C27,'Valeurs Règlement Campagne'!$A$4:$AB$7,15,FALSE),VLOOKUP(C27,'Valeurs Règlement Campagne'!$A$4:$AB$7,15,FALSE),IF(F27=VLOOKUP(C27,'Valeurs Règlement Campagne'!$A$4:$AB$7,16,FALSE),VLOOKUP(C27,'Valeurs Règlement Campagne'!$A$4:$AB$7,16,FALSE),"")))="",1,IF(COUNTIFS($C$6:C27,C27,$E$6:E27,"Connues",$F$6:F27,IF(F27=VLOOKUP(C27,'Valeurs Règlement Campagne'!$A$4:$AB$7,14,FALSE),VLOOKUP(C27,'Valeurs Règlement Campagne'!$A$4:$AB$7,14,FALSE),IF(F27=VLOOKUP(C27,'Valeurs Règlement Campagne'!$A$4:$AB$7,15,FALSE),VLOOKUP(C27,'Valeurs Règlement Campagne'!$A$4:$AB$7,15,FALSE),IF(F27=VLOOKUP(C27,'Valeurs Règlement Campagne'!$A$4:$AB$7,16,FALSE),VLOOKUP(C27,'Valeurs Règlement Campagne'!$A$4:$AB$7,16,FALSE),""))))&gt;(IF(VLOOKUP(C27,'Valeurs Règlement Campagne'!$A$4:$AB$7,14,FALSE)=IF(F27=VLOOKUP(C27,'Valeurs Règlement Campagne'!$A$4:$AB$7,14,FALSE),VLOOKUP(C27,'Valeurs Règlement Campagne'!$A$4:$AB$7,14,FALSE),IF(F27=VLOOKUP(C27,'Valeurs Règlement Campagne'!$A$4:$AB$7,15,FALSE),VLOOKUP(C27,'Valeurs Règlement Campagne'!$A$4:$AB$7,15,FALSE),IF(F27=VLOOKUP(C27,'Valeurs Règlement Campagne'!$A$4:$AB$7,16,FALSE),VLOOKUP(C27,'Valeurs Règlement Campagne'!$A$4:$AB$7,16,FALSE),""))),1,0)+IF(VLOOKUP(C27,'Valeurs Règlement Campagne'!$A$4:$AB$7,15,FALSE)=IF(F27=VLOOKUP(C27,'Valeurs Règlement Campagne'!$A$4:$AB$7,14,FALSE),VLOOKUP(C27,'Valeurs Règlement Campagne'!$A$4:$AB$7,14,FALSE),IF(F27=VLOOKUP(C27,'Valeurs Règlement Campagne'!$A$4:$AB$7,15,FALSE),VLOOKUP(C27,'Valeurs Règlement Campagne'!$A$4:$AB$7,15,FALSE),IF(F27=VLOOKUP(C27,'Valeurs Règlement Campagne'!$A$4:$AB$7,16,FALSE),VLOOKUP(C27,'Valeurs Règlement Campagne'!$A$4:$AB$7,16,FALSE),""))),1,0)+IF(VLOOKUP(C27,'Valeurs Règlement Campagne'!$A$4:$AB$7,16,FALSE)=IF(F27=VLOOKUP(C27,'Valeurs Règlement Campagne'!$A$4:$AB$7,14,FALSE),VLOOKUP(C27,'Valeurs Règlement Campagne'!$A$4:$AB$7,14,FALSE),IF(F27=VLOOKUP(C27,'Valeurs Règlement Campagne'!$A$4:$AB$7,15,FALSE),VLOOKUP(C27,'Valeurs Règlement Campagne'!$A$4:$AB$7,15,FALSE),IF(F27=VLOOKUP(C27,'Valeurs Règlement Campagne'!$A$4:$AB$7,16,FALSE),VLOOKUP(C27,'Valeurs Règlement Campagne'!$A$4:$AB$7,16,FALSE),""))),1,0)),1,0))),0))),0)</f>
        <v>0</v>
      </c>
      <c r="AJ27" s="39">
        <f>IFERROR(IF(OR(C27="",C27=" ",NOT(ISNUMBER(G27))),0,IF(E27="Inconnues",IF(AND(G27&gt;=N27,G27&lt;=O27),0,1),IF(E27="Connues",IF('Valeurs Règlement Campagne'!$L$14="OUI",IF(IF(ABS(G27-VLOOKUP(C27,'Valeurs Règlement Campagne'!$A$4:$AB$7,17,FALSE))&lt;=2,VLOOKUP(C27,'Valeurs Règlement Campagne'!$A$4:$AB$7,17,FALSE),IF(ABS(G27-VLOOKUP(C27,'Valeurs Règlement Campagne'!$A$4:$AB$7,18,FALSE))&lt;=2,VLOOKUP(C27,'Valeurs Règlement Campagne'!$A$4:$AB$7,18,FALSE),IF(ABS(G27-VLOOKUP(C27,'Valeurs Règlement Campagne'!$A$4:$AB$7,19,FALSE))&lt;=2,VLOOKUP(C27,'Valeurs Règlement Campagne'!$A$4:$AB$7,19,FALSE),"")))="",1,IF(COUNTIFS($C$6:C27,C27,$E$6:E27,"Connues",$G$6:G27,"&gt;="&amp;(IF(ABS(G27-VLOOKUP(C27,'Valeurs Règlement Campagne'!$A$4:$AB$7,17,FALSE))&lt;=2,VLOOKUP(C27,'Valeurs Règlement Campagne'!$A$4:$AB$7,17,FALSE),IF(ABS(G27-VLOOKUP(C27,'Valeurs Règlement Campagne'!$A$4:$AB$7,18,FALSE))&lt;=2,VLOOKUP(C27,'Valeurs Règlement Campagne'!$A$4:$AB$7,18,FALSE),IF(ABS(G27-VLOOKUP(C27,'Valeurs Règlement Campagne'!$A$4:$AB$7,19,FALSE))&lt;=2,VLOOKUP(C27,'Valeurs Règlement Campagne'!$A$4:$AB$7,19,FALSE),"")))-2),$G$6:G27,"&lt;="&amp;(IF(ABS(G27-VLOOKUP(C27,'Valeurs Règlement Campagne'!$A$4:$AB$7,17,FALSE))&lt;=2,VLOOKUP(C27,'Valeurs Règlement Campagne'!$A$4:$AB$7,17,FALSE),IF(ABS(G27-VLOOKUP(C27,'Valeurs Règlement Campagne'!$A$4:$AB$7,18,FALSE))&lt;=2,VLOOKUP(C27,'Valeurs Règlement Campagne'!$A$4:$AB$7,18,FALSE),IF(ABS(G27-VLOOKUP(C27,'Valeurs Règlement Campagne'!$A$4:$AB$7,19,FALSE))&lt;=2,VLOOKUP(C27,'Valeurs Règlement Campagne'!$A$4:$AB$7,19,FALSE),"")))+2))&gt;(IF(VLOOKUP(C27,'Valeurs Règlement Campagne'!$A$4:$AB$7,17,FALSE)=IF(ABS(G27-VLOOKUP(C27,'Valeurs Règlement Campagne'!$A$4:$AB$7,17,FALSE))&lt;=2,VLOOKUP(C27,'Valeurs Règlement Campagne'!$A$4:$AB$7,17,FALSE),IF(ABS(G27-VLOOKUP(C27,'Valeurs Règlement Campagne'!$A$4:$AB$7,18,FALSE))&lt;=2,VLOOKUP(C27,'Valeurs Règlement Campagne'!$A$4:$AB$7,18,FALSE),IF(ABS(G27-VLOOKUP(C27,'Valeurs Règlement Campagne'!$A$4:$AB$7,19,FALSE))&lt;=2,VLOOKUP(C27,'Valeurs Règlement Campagne'!$A$4:$AB$7,19,FALSE),""))),1,0)+IF(VLOOKUP(C27,'Valeurs Règlement Campagne'!$A$4:$AB$7,18,FALSE)=IF(ABS(G27-VLOOKUP(C27,'Valeurs Règlement Campagne'!$A$4:$AB$7,17,FALSE))&lt;=2,VLOOKUP(C27,'Valeurs Règlement Campagne'!$A$4:$AB$7,17,FALSE),IF(ABS(G27-VLOOKUP(C27,'Valeurs Règlement Campagne'!$A$4:$AB$7,18,FALSE))&lt;=2,VLOOKUP(C27,'Valeurs Règlement Campagne'!$A$4:$AB$7,18,FALSE),IF(ABS(G27-VLOOKUP(C27,'Valeurs Règlement Campagne'!$A$4:$AB$7,19,FALSE))&lt;=2,VLOOKUP(C27,'Valeurs Règlement Campagne'!$A$4:$AB$7,19,FALSE),""))),1,0)+IF(VLOOKUP(C27,'Valeurs Règlement Campagne'!$A$4:$AB$7,19,FALSE)=IF(ABS(G27-VLOOKUP(C27,'Valeurs Règlement Campagne'!$A$4:$AB$7,17,FALSE))&lt;=2,VLOOKUP(C27,'Valeurs Règlement Campagne'!$A$4:$AB$7,17,FALSE),IF(ABS(G27-VLOOKUP(C27,'Valeurs Règlement Campagne'!$A$4:$AB$7,18,FALSE))&lt;=2,VLOOKUP(C27,'Valeurs Règlement Campagne'!$A$4:$AB$7,18,FALSE),IF(ABS(G27-VLOOKUP(C27,'Valeurs Règlement Campagne'!$A$4:$AB$7,19,FALSE))&lt;=2,VLOOKUP(C27,'Valeurs Règlement Campagne'!$A$4:$AB$7,19,FALSE),""))),1,0)),1,0)),IF(IF(G27=VLOOKUP(C27,'Valeurs Règlement Campagne'!$A$4:$AB$7,17,FALSE),VLOOKUP(C27,'Valeurs Règlement Campagne'!$A$4:$AB$7,17,FALSE),IF(G27=VLOOKUP(C27,'Valeurs Règlement Campagne'!$A$4:$AB$7,18,FALSE),VLOOKUP(C27,'Valeurs Règlement Campagne'!$A$4:$AB$7,18,FALSE),IF(G27=VLOOKUP(C27,'Valeurs Règlement Campagne'!$A$4:$AB$7,19,FALSE),VLOOKUP(C27,'Valeurs Règlement Campagne'!$A$4:$AB$7,19,FALSE),"")))="",1,IF(COUNTIFS($C$6:C27,C27,$E$6:E27,"Connues",$G$6:G27,IF(G27=VLOOKUP(C27,'Valeurs Règlement Campagne'!$A$4:$AB$7,17,FALSE),VLOOKUP(C27,'Valeurs Règlement Campagne'!$A$4:$AB$7,17,FALSE),IF(G27=VLOOKUP(C27,'Valeurs Règlement Campagne'!$A$4:$AB$7,18,FALSE),VLOOKUP(C27,'Valeurs Règlement Campagne'!$A$4:$AB$7,18,FALSE),IF(G27=VLOOKUP(C27,'Valeurs Règlement Campagne'!$A$4:$AB$7,19,FALSE),VLOOKUP(C27,'Valeurs Règlement Campagne'!$A$4:$AB$7,19,FALSE),""))))&gt;(IF(VLOOKUP(C27,'Valeurs Règlement Campagne'!$A$4:$AB$7,17,FALSE)=IF(G27=VLOOKUP(C27,'Valeurs Règlement Campagne'!$A$4:$AB$7,17,FALSE),VLOOKUP(C27,'Valeurs Règlement Campagne'!$A$4:$AB$7,17,FALSE),IF(G27=VLOOKUP(C27,'Valeurs Règlement Campagne'!$A$4:$AB$7,18,FALSE),VLOOKUP(C27,'Valeurs Règlement Campagne'!$A$4:$AB$7,18,FALSE),IF(G27=VLOOKUP(C27,'Valeurs Règlement Campagne'!$A$4:$AB$7,19,FALSE),VLOOKUP(C27,'Valeurs Règlement Campagne'!$A$4:$AB$7,19,FALSE),""))),1,0)+IF(VLOOKUP(C27,'Valeurs Règlement Campagne'!$A$4:$AB$7,18,FALSE)=IF(G27=VLOOKUP(C27,'Valeurs Règlement Campagne'!$A$4:$AB$7,17,FALSE),VLOOKUP(C27,'Valeurs Règlement Campagne'!$A$4:$AB$7,17,FALSE),IF(G27=VLOOKUP(C27,'Valeurs Règlement Campagne'!$A$4:$AB$7,18,FALSE),VLOOKUP(C27,'Valeurs Règlement Campagne'!$A$4:$AB$7,18,FALSE),IF(G27=VLOOKUP(C27,'Valeurs Règlement Campagne'!$A$4:$AB$7,19,FALSE),VLOOKUP(C27,'Valeurs Règlement Campagne'!$A$4:$AB$7,19,FALSE),""))),1,0)+IF(VLOOKUP(C27,'Valeurs Règlement Campagne'!$A$4:$AB$7,19,FALSE)=IF(G27=VLOOKUP(C27,'Valeurs Règlement Campagne'!$A$4:$AB$7,17,FALSE),VLOOKUP(C27,'Valeurs Règlement Campagne'!$A$4:$AB$7,17,FALSE),IF(G27=VLOOKUP(C27,'Valeurs Règlement Campagne'!$A$4:$AB$7,18,FALSE),VLOOKUP(C27,'Valeurs Règlement Campagne'!$A$4:$AB$7,18,FALSE),IF(G27=VLOOKUP(C27,'Valeurs Règlement Campagne'!$A$4:$AB$7,19,FALSE),VLOOKUP(C27,'Valeurs Règlement Campagne'!$A$4:$AB$7,19,FALSE),""))),1,0)),1,0))),0))),0)</f>
        <v>0</v>
      </c>
      <c r="AK27" s="39">
        <f>IFERROR(IF(OR(C27="",C27=" ",NOT(ISNUMBER(H27))),0,IF(E27="Inconnues",IF(AND(H27&gt;=P27,H27&lt;=Q27),0,1),IF(E27="Connues",IF('Valeurs Règlement Campagne'!$L$14="OUI",IF(IF(ABS(H27-VLOOKUP(C27,'Valeurs Règlement Campagne'!$A$4:$AB$7,20,FALSE))&lt;=2,VLOOKUP(C27,'Valeurs Règlement Campagne'!$A$4:$AB$7,20,FALSE),IF(ABS(H27-VLOOKUP(C27,'Valeurs Règlement Campagne'!$A$4:$AB$7,21,FALSE))&lt;=2,VLOOKUP(C27,'Valeurs Règlement Campagne'!$A$4:$AB$7,21,FALSE),IF(ABS(H27-VLOOKUP(C27,'Valeurs Règlement Campagne'!$A$4:$AB$7,22,FALSE))&lt;=2,VLOOKUP(C27,'Valeurs Règlement Campagne'!$A$4:$AB$7,22,FALSE),"")))="",1,IF(COUNTIFS($C$6:C27,C27,$E$6:E27,"Connues",$H$6:H27,"&gt;="&amp;(IF(ABS(H27-VLOOKUP(C27,'Valeurs Règlement Campagne'!$A$4:$AB$7,20,FALSE))&lt;=2,VLOOKUP(C27,'Valeurs Règlement Campagne'!$A$4:$AB$7,20,FALSE),IF(ABS(H27-VLOOKUP(C27,'Valeurs Règlement Campagne'!$A$4:$AB$7,21,FALSE))&lt;=2,VLOOKUP(C27,'Valeurs Règlement Campagne'!$A$4:$AB$7,21,FALSE),IF(ABS(H27-VLOOKUP(C27,'Valeurs Règlement Campagne'!$A$4:$AB$7,22,FALSE))&lt;=2,VLOOKUP(C27,'Valeurs Règlement Campagne'!$A$4:$AB$7,22,FALSE),"")))-2),$H$6:H27,"&lt;="&amp;(IF(ABS(H27-VLOOKUP(C27,'Valeurs Règlement Campagne'!$A$4:$AB$7,20,FALSE))&lt;=2,VLOOKUP(C27,'Valeurs Règlement Campagne'!$A$4:$AB$7,20,FALSE),IF(ABS(H27-VLOOKUP(C27,'Valeurs Règlement Campagne'!$A$4:$AB$7,21,FALSE))&lt;=2,VLOOKUP(C27,'Valeurs Règlement Campagne'!$A$4:$AB$7,21,FALSE),IF(ABS(H27-VLOOKUP(C27,'Valeurs Règlement Campagne'!$A$4:$AB$7,22,FALSE))&lt;=2,VLOOKUP(C27,'Valeurs Règlement Campagne'!$A$4:$AB$7,22,FALSE),"")))+2))&gt;(IF(VLOOKUP(C27,'Valeurs Règlement Campagne'!$A$4:$AB$7,20,FALSE)=IF(ABS(H27-VLOOKUP(C27,'Valeurs Règlement Campagne'!$A$4:$AB$7,20,FALSE))&lt;=2,VLOOKUP(C27,'Valeurs Règlement Campagne'!$A$4:$AB$7,20,FALSE),IF(ABS(H27-VLOOKUP(C27,'Valeurs Règlement Campagne'!$A$4:$AB$7,21,FALSE))&lt;=2,VLOOKUP(C27,'Valeurs Règlement Campagne'!$A$4:$AB$7,21,FALSE),IF(ABS(H27-VLOOKUP(C27,'Valeurs Règlement Campagne'!$A$4:$AB$7,22,FALSE))&lt;=2,VLOOKUP(C27,'Valeurs Règlement Campagne'!$A$4:$AB$7,22,FALSE),""))),1,0)+IF(VLOOKUP(C27,'Valeurs Règlement Campagne'!$A$4:$AB$7,21,FALSE)=IF(ABS(H27-VLOOKUP(C27,'Valeurs Règlement Campagne'!$A$4:$AB$7,20,FALSE))&lt;=2,VLOOKUP(C27,'Valeurs Règlement Campagne'!$A$4:$AB$7,20,FALSE),IF(ABS(H27-VLOOKUP(C27,'Valeurs Règlement Campagne'!$A$4:$AB$7,21,FALSE))&lt;=2,VLOOKUP(C27,'Valeurs Règlement Campagne'!$A$4:$AB$7,21,FALSE),IF(ABS(H27-VLOOKUP(C27,'Valeurs Règlement Campagne'!$A$4:$AB$7,22,FALSE))&lt;=2,VLOOKUP(C27,'Valeurs Règlement Campagne'!$A$4:$AB$7,22,FALSE),""))),1,0)+IF(VLOOKUP(C27,'Valeurs Règlement Campagne'!$A$4:$AB$7,22,FALSE)=IF(ABS(H27-VLOOKUP(C27,'Valeurs Règlement Campagne'!$A$4:$AB$7,20,FALSE))&lt;=2,VLOOKUP(C27,'Valeurs Règlement Campagne'!$A$4:$AB$7,20,FALSE),IF(ABS(H27-VLOOKUP(C27,'Valeurs Règlement Campagne'!$A$4:$AB$7,21,FALSE))&lt;=2,VLOOKUP(C27,'Valeurs Règlement Campagne'!$A$4:$AB$7,21,FALSE),IF(ABS(H27-VLOOKUP(C27,'Valeurs Règlement Campagne'!$A$4:$AB$7,22,FALSE))&lt;=2,VLOOKUP(C27,'Valeurs Règlement Campagne'!$A$4:$AB$7,22,FALSE),""))),1,0)),1,0)),IF(IF(H27=VLOOKUP(C27,'Valeurs Règlement Campagne'!$A$4:$AB$7,20,FALSE),VLOOKUP(C27,'Valeurs Règlement Campagne'!$A$4:$AB$7,20,FALSE),IF(H27=VLOOKUP(C27,'Valeurs Règlement Campagne'!$A$4:$AB$7,21,FALSE),VLOOKUP(C27,'Valeurs Règlement Campagne'!$A$4:$AB$7,21,FALSE),IF(H27=VLOOKUP(C27,'Valeurs Règlement Campagne'!$A$4:$AB$7,22,FALSE),VLOOKUP(C27,'Valeurs Règlement Campagne'!$A$4:$AB$7,22,FALSE),"")))="",1,IF(COUNTIFS($C$6:C27,C27,$E$6:E27,"Connues",$H$6:H27,IF(H27=VLOOKUP(C27,'Valeurs Règlement Campagne'!$A$4:$AB$7,20,FALSE),VLOOKUP(C27,'Valeurs Règlement Campagne'!$A$4:$AB$7,20,FALSE),IF(H27=VLOOKUP(C27,'Valeurs Règlement Campagne'!$A$4:$AB$7,21,FALSE),VLOOKUP(C27,'Valeurs Règlement Campagne'!$A$4:$AB$7,21,FALSE),IF(H27=VLOOKUP(C27,'Valeurs Règlement Campagne'!$A$4:$AB$7,22,FALSE),VLOOKUP(C27,'Valeurs Règlement Campagne'!$A$4:$AB$7,22,FALSE),""))))&gt;(IF(VLOOKUP(C27,'Valeurs Règlement Campagne'!$A$4:$AB$7,20,FALSE)=IF(H27=VLOOKUP(C27,'Valeurs Règlement Campagne'!$A$4:$AB$7,20,FALSE),VLOOKUP(C27,'Valeurs Règlement Campagne'!$A$4:$AB$7,20,FALSE),IF(H27=VLOOKUP(C27,'Valeurs Règlement Campagne'!$A$4:$AB$7,21,FALSE),VLOOKUP(C27,'Valeurs Règlement Campagne'!$A$4:$AB$7,21,FALSE),IF(H27=VLOOKUP(C27,'Valeurs Règlement Campagne'!$A$4:$AB$7,22,FALSE),VLOOKUP(C27,'Valeurs Règlement Campagne'!$A$4:$AB$7,22,FALSE),""))),1,0)+IF(VLOOKUP(C27,'Valeurs Règlement Campagne'!$A$4:$AB$7,21,FALSE)=IF(H27=VLOOKUP(C27,'Valeurs Règlement Campagne'!$A$4:$AB$7,20,FALSE),VLOOKUP(C27,'Valeurs Règlement Campagne'!$A$4:$AB$7,20,FALSE),IF(H27=VLOOKUP(C27,'Valeurs Règlement Campagne'!$A$4:$AB$7,21,FALSE),VLOOKUP(C27,'Valeurs Règlement Campagne'!$A$4:$AB$7,21,FALSE),IF(H27=VLOOKUP(C27,'Valeurs Règlement Campagne'!$A$4:$AB$7,22,FALSE),VLOOKUP(C27,'Valeurs Règlement Campagne'!$A$4:$AB$7,22,FALSE),""))),1,0)+IF(VLOOKUP(C27,'Valeurs Règlement Campagne'!$A$4:$AB$7,22,FALSE)=IF(H27=VLOOKUP(C27,'Valeurs Règlement Campagne'!$A$4:$AB$7,20,FALSE),VLOOKUP(C27,'Valeurs Règlement Campagne'!$A$4:$AB$7,20,FALSE),IF(H27=VLOOKUP(C27,'Valeurs Règlement Campagne'!$A$4:$AB$7,21,FALSE),VLOOKUP(C27,'Valeurs Règlement Campagne'!$A$4:$AB$7,21,FALSE),IF(H27=VLOOKUP(C27,'Valeurs Règlement Campagne'!$A$4:$AB$7,22,FALSE),VLOOKUP(C27,'Valeurs Règlement Campagne'!$A$4:$AB$7,22,FALSE),""))),1,0)),1,0))),0))),0)</f>
        <v>0</v>
      </c>
      <c r="AL27">
        <f>IFERROR(IF(OR(C27="",C27=" ",NOT(ISNUMBER(I27))),0,IF(E27="Inconnues",IF(AND(I27&gt;=P27,I27&lt;=R27),0,1),IF(E27="Connues",IF('Valeurs Règlement Campagne'!$L$14="OUI",IF(IF(ABS(I27-VLOOKUP(C27,'Valeurs Règlement Campagne'!$A$4:$AB$7,23,FALSE))&lt;=2,VLOOKUP(C27,'Valeurs Règlement Campagne'!$A$4:$AB$7,23,FALSE),IF(ABS(I27-VLOOKUP(C27,'Valeurs Règlement Campagne'!$A$4:$AB$7,24,FALSE))&lt;=2,VLOOKUP(C27,'Valeurs Règlement Campagne'!$A$4:$AB$7,24,FALSE),IF(ABS(I27-VLOOKUP(C27,'Valeurs Règlement Campagne'!$A$4:$AB$7,25,FALSE))&lt;=2,VLOOKUP(C27,'Valeurs Règlement Campagne'!$A$4:$AB$7,25,FALSE),"")))="",1,IF(COUNTIFS($C$6:C27,C27,$E$6:E27,"Connues",$I$6:I27,"&gt;="&amp;(IF(ABS(I27-VLOOKUP(C27,'Valeurs Règlement Campagne'!$A$4:$AB$7,23,FALSE))&lt;=2,VLOOKUP(C27,'Valeurs Règlement Campagne'!$A$4:$AB$7,23,FALSE),IF(ABS(I27-VLOOKUP(C27,'Valeurs Règlement Campagne'!$A$4:$AB$7,24,FALSE))&lt;=2,VLOOKUP(C27,'Valeurs Règlement Campagne'!$A$4:$AB$7,24,FALSE),IF(ABS(I27-VLOOKUP(C27,'Valeurs Règlement Campagne'!$A$4:$AB$7,25,FALSE))&lt;=2,VLOOKUP(C27,'Valeurs Règlement Campagne'!$A$4:$AB$7,25,FALSE),"")))-2),$I$6:I27,"&lt;="&amp;(IF(ABS(I27-VLOOKUP(C27,'Valeurs Règlement Campagne'!$A$4:$AB$7,23,FALSE))&lt;=2,VLOOKUP(C27,'Valeurs Règlement Campagne'!$A$4:$AB$7,23,FALSE),IF(ABS(I27-VLOOKUP(C27,'Valeurs Règlement Campagne'!$A$4:$AB$7,24,FALSE))&lt;=2,VLOOKUP(C27,'Valeurs Règlement Campagne'!$A$4:$AB$7,24,FALSE),IF(ABS(I27-VLOOKUP(C27,'Valeurs Règlement Campagne'!$A$4:$AB$7,25,FALSE))&lt;=2,VLOOKUP(C27,'Valeurs Règlement Campagne'!$A$4:$AB$7,25,FALSE),"")))+2))&gt;(IF(VLOOKUP(C27,'Valeurs Règlement Campagne'!$A$4:$AB$7,23,FALSE)=IF(ABS(I27-VLOOKUP(C27,'Valeurs Règlement Campagne'!$A$4:$AB$7,23,FALSE))&lt;=2,VLOOKUP(C27,'Valeurs Règlement Campagne'!$A$4:$AB$7,23,FALSE),IF(ABS(I27-VLOOKUP(C27,'Valeurs Règlement Campagne'!$A$4:$AB$7,24,FALSE))&lt;=2,VLOOKUP(C27,'Valeurs Règlement Campagne'!$A$4:$AB$7,24,FALSE),IF(ABS(I27-VLOOKUP(C27,'Valeurs Règlement Campagne'!$A$4:$AB$7,25,FALSE))&lt;=2,VLOOKUP(C27,'Valeurs Règlement Campagne'!$A$4:$AB$7,25,FALSE),""))),1,0)+IF(VLOOKUP(C27,'Valeurs Règlement Campagne'!$A$4:$AB$7,24,FALSE)=IF(ABS(I27-VLOOKUP(C27,'Valeurs Règlement Campagne'!$A$4:$AB$7,23,FALSE))&lt;=2,VLOOKUP(C27,'Valeurs Règlement Campagne'!$A$4:$AB$7,23,FALSE),IF(ABS(I27-VLOOKUP(C27,'Valeurs Règlement Campagne'!$A$4:$AB$7,24,FALSE))&lt;=2,VLOOKUP(C27,'Valeurs Règlement Campagne'!$A$4:$AB$7,24,FALSE),IF(ABS(I27-VLOOKUP(C27,'Valeurs Règlement Campagne'!$A$4:$AB$7,25,FALSE))&lt;=2,VLOOKUP(C27,'Valeurs Règlement Campagne'!$A$4:$AB$7,25,FALSE),""))),1,0)+IF(VLOOKUP(C27,'Valeurs Règlement Campagne'!$A$4:$AB$7,25,FALSE)=IF(ABS(I27-VLOOKUP(C27,'Valeurs Règlement Campagne'!$A$4:$AB$7,23,FALSE))&lt;=2,VLOOKUP(C27,'Valeurs Règlement Campagne'!$A$4:$AB$7,23,FALSE),IF(ABS(I27-VLOOKUP(C27,'Valeurs Règlement Campagne'!$A$4:$AB$7,24,FALSE))&lt;=2,VLOOKUP(C27,'Valeurs Règlement Campagne'!$A$4:$AB$7,24,FALSE),IF(ABS(I27-VLOOKUP(C27,'Valeurs Règlement Campagne'!$A$4:$AB$7,25,FALSE))&lt;=2,VLOOKUP(C27,'Valeurs Règlement Campagne'!$A$4:$AB$7,25,FALSE),""))),1,0)),1,0)),IF(IF(I27=VLOOKUP(C27,'Valeurs Règlement Campagne'!$A$4:$AB$7,23,FALSE),VLOOKUP(C27,'Valeurs Règlement Campagne'!$A$4:$AB$7,23,FALSE),IF(I27=VLOOKUP(C27,'Valeurs Règlement Campagne'!$A$4:$AB$7,24,FALSE),VLOOKUP(C27,'Valeurs Règlement Campagne'!$A$4:$AB$7,24,FALSE),IF(I27=VLOOKUP(C27,'Valeurs Règlement Campagne'!$A$4:$AB$7,25,FALSE),VLOOKUP(C27,'Valeurs Règlement Campagne'!$A$4:$AB$7,25,FALSE),"")))="",1,IF(COUNTIFS($C$6:C27,C27,$E$6:E27,"Connues",$I$6:I27,IF(I27=VLOOKUP(C27,'Valeurs Règlement Campagne'!$A$4:$AB$7,23,FALSE),VLOOKUP(C27,'Valeurs Règlement Campagne'!$A$4:$AB$7,23,FALSE),IF(I27=VLOOKUP(C27,'Valeurs Règlement Campagne'!$A$4:$AB$7,24,FALSE),VLOOKUP(C27,'Valeurs Règlement Campagne'!$A$4:$AB$7,24,FALSE),IF(I27=VLOOKUP(C27,'Valeurs Règlement Campagne'!$A$4:$AB$7,25,FALSE),VLOOKUP(C27,'Valeurs Règlement Campagne'!$A$4:$AB$7,25,FALSE),""))))&gt;(IF(VLOOKUP(C27,'Valeurs Règlement Campagne'!$A$4:$AB$7,23,FALSE)=IF(I27=VLOOKUP(C27,'Valeurs Règlement Campagne'!$A$4:$AB$7,23,FALSE),VLOOKUP(C27,'Valeurs Règlement Campagne'!$A$4:$AB$7,23,FALSE),IF(I27=VLOOKUP(C27,'Valeurs Règlement Campagne'!$A$4:$AB$7,24,FALSE),VLOOKUP(C27,'Valeurs Règlement Campagne'!$A$4:$AB$7,24,FALSE),IF(I27=VLOOKUP(C27,'Valeurs Règlement Campagne'!$A$4:$AB$7,25,FALSE),VLOOKUP(C27,'Valeurs Règlement Campagne'!$A$4:$AB$7,25,FALSE),""))),1,0)+IF(VLOOKUP(C27,'Valeurs Règlement Campagne'!$A$4:$AB$7,24,FALSE)=IF(I27=VLOOKUP(C27,'Valeurs Règlement Campagne'!$A$4:$AB$7,23,FALSE),VLOOKUP(C27,'Valeurs Règlement Campagne'!$A$4:$AB$7,23,FALSE),IF(I27=VLOOKUP(C27,'Valeurs Règlement Campagne'!$A$4:$AB$7,24,FALSE),VLOOKUP(C27,'Valeurs Règlement Campagne'!$A$4:$AB$7,24,FALSE),IF(I27=VLOOKUP(C27,'Valeurs Règlement Campagne'!$A$4:$AB$7,25,FALSE),VLOOKUP(C27,'Valeurs Règlement Campagne'!$A$4:$AB$7,25,FALSE),""))),1,0)+IF(VLOOKUP(C27,'Valeurs Règlement Campagne'!$A$4:$AB$7,25,FALSE)=IF(I27=VLOOKUP(C27,'Valeurs Règlement Campagne'!$A$4:$AB$7,23,FALSE),VLOOKUP(C27,'Valeurs Règlement Campagne'!$A$4:$AB$7,23,FALSE),IF(I27=VLOOKUP(C27,'Valeurs Règlement Campagne'!$A$4:$AB$7,24,FALSE),VLOOKUP(C27,'Valeurs Règlement Campagne'!$A$4:$AB$7,24,FALSE),IF(I27=VLOOKUP(C27,'Valeurs Règlement Campagne'!$A$4:$AB$7,25,FALSE),VLOOKUP(C27,'Valeurs Règlement Campagne'!$A$4:$AB$7,25,FALSE),""))),1,0)),1,0))),0))),0)</f>
        <v>0</v>
      </c>
      <c r="AM27">
        <f>IFERROR(IF(OR(C27="",C27=" ",NOT(ISNUMBER(J27))),0,IF(E27="Inconnues",IF(AND(J27&gt;=S27,J27&lt;=T27),0,1),IF(E27="Connues",IF('Valeurs Règlement Campagne'!$L$14="OUI",IF(IF(ABS(J27-VLOOKUP(C27,'Valeurs Règlement Campagne'!$A$4:$AB$7,26,FALSE))&lt;=2,VLOOKUP(C27,'Valeurs Règlement Campagne'!$A$4:$AB$7,26,FALSE),IF(ABS(J27-VLOOKUP(C27,'Valeurs Règlement Campagne'!$A$4:$AB$7,27,FALSE))&lt;=2,VLOOKUP(C27,'Valeurs Règlement Campagne'!$A$4:$AB$7,27,FALSE),IF(ABS(J27-VLOOKUP(C27,'Valeurs Règlement Campagne'!$A$4:$AB$7,28,FALSE))&lt;=2,VLOOKUP(C27,'Valeurs Règlement Campagne'!$A$4:$AB$7,28,FALSE),"")))="",1,IF(COUNTIFS($C$6:C27,C27,$E$6:E27,"Connues",$J$6:J27,"&gt;="&amp;(IF(ABS(J27-VLOOKUP(C27,'Valeurs Règlement Campagne'!$A$4:$AB$7,26,FALSE))&lt;=2,VLOOKUP(C27,'Valeurs Règlement Campagne'!$A$4:$AB$7,26,FALSE),IF(ABS(J27-VLOOKUP(C27,'Valeurs Règlement Campagne'!$A$4:$AB$7,27,FALSE))&lt;=2,VLOOKUP(C27,'Valeurs Règlement Campagne'!$A$4:$AB$7,27,FALSE),IF(ABS(J27-VLOOKUP(C27,'Valeurs Règlement Campagne'!$A$4:$AB$7,28,FALSE))&lt;=2,VLOOKUP(C27,'Valeurs Règlement Campagne'!$A$4:$AB$7,28,FALSE),"")))-2),$J$6:J27,"&lt;="&amp;(IF(ABS(J27-VLOOKUP(C27,'Valeurs Règlement Campagne'!$A$4:$AB$7,26,FALSE))&lt;=2,VLOOKUP(C27,'Valeurs Règlement Campagne'!$A$4:$AB$7,26,FALSE),IF(ABS(J27-VLOOKUP(C27,'Valeurs Règlement Campagne'!$A$4:$AB$7,27,FALSE))&lt;=2,VLOOKUP(C27,'Valeurs Règlement Campagne'!$A$4:$AB$7,27,FALSE),IF(ABS(J27-VLOOKUP(C27,'Valeurs Règlement Campagne'!$A$4:$AB$7,28,FALSE))&lt;=2,VLOOKUP(C27,'Valeurs Règlement Campagne'!$A$4:$AB$7,28,FALSE),"")))+2))&gt;(IF(VLOOKUP(C27,'Valeurs Règlement Campagne'!$A$4:$AB$7,26,FALSE)=IF(ABS(J27-VLOOKUP(C27,'Valeurs Règlement Campagne'!$A$4:$AB$7,26,FALSE))&lt;=2,VLOOKUP(C27,'Valeurs Règlement Campagne'!$A$4:$AB$7,26,FALSE),IF(ABS(J27-VLOOKUP(C27,'Valeurs Règlement Campagne'!$A$4:$AB$7,27,FALSE))&lt;=2,VLOOKUP(C27,'Valeurs Règlement Campagne'!$A$4:$AB$7,27,FALSE),IF(ABS(J27-VLOOKUP(C27,'Valeurs Règlement Campagne'!$A$4:$AB$7,28,FALSE))&lt;=2,VLOOKUP(C27,'Valeurs Règlement Campagne'!$A$4:$AB$7,28,FALSE),""))),1,0)+IF(VLOOKUP(C27,'Valeurs Règlement Campagne'!$A$4:$AB$7,27,FALSE)=IF(ABS(J27-VLOOKUP(C27,'Valeurs Règlement Campagne'!$A$4:$AB$7,26,FALSE))&lt;=2,VLOOKUP(C27,'Valeurs Règlement Campagne'!$A$4:$AB$7,26,FALSE),IF(ABS(J27-VLOOKUP(C27,'Valeurs Règlement Campagne'!$A$4:$AB$7,27,FALSE))&lt;=2,VLOOKUP(C27,'Valeurs Règlement Campagne'!$A$4:$AB$7,27,FALSE),IF(ABS(J27-VLOOKUP(C27,'Valeurs Règlement Campagne'!$A$4:$AB$7,28,FALSE))&lt;=2,VLOOKUP(C27,'Valeurs Règlement Campagne'!$A$4:$AB$7,28,FALSE),""))),1,0)+IF(VLOOKUP(C27,'Valeurs Règlement Campagne'!$A$4:$AB$7,28,FALSE)=IF(ABS(J27-VLOOKUP(C27,'Valeurs Règlement Campagne'!$A$4:$AB$7,26,FALSE))&lt;=2,VLOOKUP(C27,'Valeurs Règlement Campagne'!$A$4:$AB$7,26,FALSE),IF(ABS(J27-VLOOKUP(C27,'Valeurs Règlement Campagne'!$A$4:$AB$7,27,FALSE))&lt;=2,VLOOKUP(C27,'Valeurs Règlement Campagne'!$A$4:$AB$7,27,FALSE),IF(ABS(J27-VLOOKUP(C27,'Valeurs Règlement Campagne'!$A$4:$AB$7,28,FALSE))&lt;=2,VLOOKUP(C27,'Valeurs Règlement Campagne'!$A$4:$AB$7,28,FALSE),""))),1,0)),1,0)),IF(IF(J27=VLOOKUP(C27,'Valeurs Règlement Campagne'!$A$4:$AB$7,26,FALSE),VLOOKUP(C27,'Valeurs Règlement Campagne'!$A$4:$AB$7,26,FALSE),IF(J27=VLOOKUP(C27,'Valeurs Règlement Campagne'!$A$4:$AB$7,27,FALSE),VLOOKUP(C27,'Valeurs Règlement Campagne'!$A$4:$AB$7,27,FALSE),IF(J27=VLOOKUP(C27,'Valeurs Règlement Campagne'!$A$4:$AB$7,28,FALSE),VLOOKUP(C27,'Valeurs Règlement Campagne'!$A$4:$AB$7,28,FALSE),"")))="",1,IF(COUNTIFS($C$6:C27,C27,$E$6:E27,"Connues",$J$6:J27,IF(J27=VLOOKUP(C27,'Valeurs Règlement Campagne'!$A$4:$AB$7,26,FALSE),VLOOKUP(C27,'Valeurs Règlement Campagne'!$A$4:$AB$7,26,FALSE),IF(J27=VLOOKUP(C27,'Valeurs Règlement Campagne'!$A$4:$AB$7,27,FALSE),VLOOKUP(C27,'Valeurs Règlement Campagne'!$A$4:$AB$7,27,FALSE),IF(J27=VLOOKUP(C27,'Valeurs Règlement Campagne'!$A$4:$AB$7,28,FALSE),VLOOKUP(C27,'Valeurs Règlement Campagne'!$A$4:$AB$7,28,FALSE),""))))&gt;(IF(VLOOKUP(C27,'Valeurs Règlement Campagne'!$A$4:$AB$7,26,FALSE)=IF(J27=VLOOKUP(C27,'Valeurs Règlement Campagne'!$A$4:$AB$7,26,FALSE),VLOOKUP(C27,'Valeurs Règlement Campagne'!$A$4:$AB$7,26,FALSE),IF(J27=VLOOKUP(C27,'Valeurs Règlement Campagne'!$A$4:$AB$7,27,FALSE),VLOOKUP(C27,'Valeurs Règlement Campagne'!$A$4:$AB$7,27,FALSE),IF(J27=VLOOKUP(C27,'Valeurs Règlement Campagne'!$A$4:$AB$7,28,FALSE),VLOOKUP(C27,'Valeurs Règlement Campagne'!$A$4:$AB$7,28,FALSE),""))),1,0)+IF(VLOOKUP(C27,'Valeurs Règlement Campagne'!$A$4:$AB$7,27,FALSE)=IF(J27=VLOOKUP(C27,'Valeurs Règlement Campagne'!$A$4:$AB$7,26,FALSE),VLOOKUP(C27,'Valeurs Règlement Campagne'!$A$4:$AB$7,26,FALSE),IF(J27=VLOOKUP(C27,'Valeurs Règlement Campagne'!$A$4:$AB$7,27,FALSE),VLOOKUP(C27,'Valeurs Règlement Campagne'!$A$4:$AB$7,27,FALSE),IF(J27=VLOOKUP(C27,'Valeurs Règlement Campagne'!$A$4:$AB$7,28,FALSE),VLOOKUP(C27,'Valeurs Règlement Campagne'!$A$4:$AB$7,28,FALSE),""))),1,0)+IF(VLOOKUP(C27,'Valeurs Règlement Campagne'!$A$4:$AB$7,28,FALSE)=IF(J27=VLOOKUP(C27,'Valeurs Règlement Campagne'!$A$4:$AB$7,26,FALSE),VLOOKUP(C27,'Valeurs Règlement Campagne'!$A$4:$AB$7,26,FALSE),IF(J27=VLOOKUP(C27,'Valeurs Règlement Campagne'!$A$4:$AB$7,27,FALSE),VLOOKUP(C27,'Valeurs Règlement Campagne'!$A$4:$AB$7,27,FALSE),IF(J27=VLOOKUP(C27,'Valeurs Règlement Campagne'!$A$4:$AB$7,28,FALSE),VLOOKUP(C27,'Valeurs Règlement Campagne'!$A$4:$AB$7,28,FALSE),""))),1,0)),1,0))),0))),0)</f>
        <v>0</v>
      </c>
    </row>
    <row r="28" spans="1:218" ht="20.75" customHeight="1">
      <c r="A28" s="127">
        <v>23</v>
      </c>
      <c r="B28" s="178"/>
      <c r="C28" s="251"/>
      <c r="D28" s="252"/>
      <c r="E28" s="179"/>
      <c r="F28" s="180"/>
      <c r="G28" s="181"/>
      <c r="H28" s="182"/>
      <c r="I28" s="183"/>
      <c r="J28" s="184"/>
      <c r="L28" s="41" t="str">
        <f>IF($E28=0," ",IF($E28=$D$31,VLOOKUP($C28,'Valeurs Règlement Campagne'!$A$4:$AB$7,14,FALSE),VLOOKUP($C28,'Valeurs Règlement Campagne'!$A$4:$M$7,4,FALSE)))</f>
        <v xml:space="preserve"> </v>
      </c>
      <c r="M28" s="42" t="str">
        <f>IF($E28=0," ",IF($E28=$D$31,VLOOKUP($C28,'Valeurs Règlement Campagne'!$A$4:$AB$7,16,FALSE),VLOOKUP($C28,'Valeurs Règlement Campagne'!$A$4:$AB$7,5,FALSE)))</f>
        <v xml:space="preserve"> </v>
      </c>
      <c r="N28" s="41" t="str">
        <f>IF($E28=0," ",IF($E28=$D$31,VLOOKUP($C28,'Valeurs Règlement Campagne'!$A$4:$AB$7,17,FALSE),VLOOKUP($C28,'Valeurs Règlement Campagne'!$A$4:$AB$7,6,FALSE)))</f>
        <v xml:space="preserve"> </v>
      </c>
      <c r="O28" s="43" t="str">
        <f>IF($E28=0," ",IF($E28=$D$31,VLOOKUP($C28,'Valeurs Règlement Campagne'!$A$4:$AB$7,19,FALSE),VLOOKUP($C28,'Valeurs Règlement Campagne'!$A$4:$AB$7,7,FALSE)))</f>
        <v xml:space="preserve"> </v>
      </c>
      <c r="P28" s="44" t="str">
        <f>IF($E28=0," ",IF($E28=$D$31,VLOOKUP($C28,'Valeurs Règlement Campagne'!$A$4:$AB$7,20,FALSE),VLOOKUP($C28,'Valeurs Règlement Campagne'!$A$4:$AB$7,8,FALSE)))</f>
        <v xml:space="preserve"> </v>
      </c>
      <c r="Q28" s="43" t="str">
        <f>IF($E28=0," ",IF($E28=$D$31,VLOOKUP($C28,'Valeurs Règlement Campagne'!$A$4:$AB$7,22,FALSE),VLOOKUP($C28,'Valeurs Règlement Campagne'!$A$4:$AB$7,9,FALSE)))</f>
        <v xml:space="preserve"> </v>
      </c>
      <c r="R28" s="47" t="str">
        <f>IF($E28=0," ",IF($E28=$D$31,VLOOKUP($C28,'Valeurs Règlement Campagne'!$A$4:$AB$7,25,FALSE),VLOOKUP($C28,'Valeurs Règlement Campagne'!$A$4:$AB$7,11,FALSE)))</f>
        <v xml:space="preserve"> </v>
      </c>
      <c r="S28" s="41" t="str">
        <f>IF($E28=0," ",IF($E28=$D$31,VLOOKUP($C28,'Valeurs Règlement Campagne'!$A$4:$AB$7,26,FALSE),VLOOKUP($C28,'Valeurs Règlement Campagne'!$A$4:$AB$7,12,FALSE)))</f>
        <v xml:space="preserve"> </v>
      </c>
      <c r="T28" s="42" t="str">
        <f>IF($E28=0," ",IF($E28=$D$31,VLOOKUP($C28,'Valeurs Règlement Campagne'!$A$4:$AB$7,28,FALSE),VLOOKUP($C28,'Valeurs Règlement Campagne'!$A$4:$AB$7,13,FALSE)))</f>
        <v xml:space="preserve"> </v>
      </c>
      <c r="U28" s="48" t="str" cm="1">
        <f t="array" ref="U28">IFERROR(IF(OR(C28="",C28=" ")," ",IF(NOT(ISNUMBER(F28))," ",IF(E28="Inconnues",AND(F28&gt;=L28,F28&lt;=M28),IF(E28="Connues",IF('Valeurs Règlement Campagne'!$L$14="OUI",IF(IF(ABS(F28-VLOOKUP(C28,'Valeurs Règlement Campagne'!$A$4:$AB$7,14,FALSE))&lt;=2,VLOOKUP(C28,'Valeurs Règlement Campagne'!$A$4:$AB$7,14,FALSE),IF(ABS(F28-VLOOKUP(C28,'Valeurs Règlement Campagne'!$A$4:$AB$7,15,FALSE))&lt;=2,VLOOKUP(C28,'Valeurs Règlement Campagne'!$A$4:$AB$7,15,FALSE),IF(ABS(F28-VLOOKUP(C28,'Valeurs Règlement Campagne'!$A$4:$AB$7,16,FALSE))&lt;=2,VLOOKUP(C28,'Valeurs Règlement Campagne'!$A$4:$AB$7,16,FALSE),"")))="",FALSE,IF(COUNTIFS($C$6:C28,C28,$E$6:E28,"Connues",$F$6:F28,"&gt;="&amp;(IF(ABS(F28-VLOOKUP(C28,'Valeurs Règlement Campagne'!$A$4:$AB$7,14,FALSE))&lt;=2,VLOOKUP(C28,'Valeurs Règlement Campagne'!$A$4:$AB$7,14,FALSE),IF(ABS(F28-VLOOKUP(C28,'Valeurs Règlement Campagne'!$A$4:$AB$7,15,FALSE))&lt;=2,VLOOKUP(C28,'Valeurs Règlement Campagne'!$A$4:$AB$7,15,FALSE),IF(ABS(F28-VLOOKUP(C28,'Valeurs Règlement Campagne'!$A$4:$AB$7,16,FALSE))&lt;=2,VLOOKUP(C28,'Valeurs Règlement Campagne'!$A$4:$AB$7,16,FALSE),"")))-2),$F$6:F28,"&lt;="&amp;(IF(ABS(F28-VLOOKUP(C28,'Valeurs Règlement Campagne'!$A$4:$AB$7,14,FALSE))&lt;=2,VLOOKUP(C28,'Valeurs Règlement Campagne'!$A$4:$AB$7,14,FALSE),IF(ABS(F28-VLOOKUP(C28,'Valeurs Règlement Campagne'!$A$4:$AB$7,15,FALSE))&lt;=2,VLOOKUP(C28,'Valeurs Règlement Campagne'!$A$4:$AB$7,15,FALSE),IF(ABS(F28-VLOOKUP(C28,'Valeurs Règlement Campagne'!$A$4:$AB$7,16,FALSE))&lt;=2,VLOOKUP(C28,'Valeurs Règlement Campagne'!$A$4:$AB$7,16,FALSE),"")))+2))&gt;(IF(VLOOKUP(C28,'Valeurs Règlement Campagne'!$A$4:$AB$7,14,FALSE)=IF(ABS(F28-VLOOKUP(C28,'Valeurs Règlement Campagne'!$A$4:$AB$7,14,FALSE))&lt;=2,VLOOKUP(C28,'Valeurs Règlement Campagne'!$A$4:$AB$7,14,FALSE),IF(ABS(F28-VLOOKUP(C28,'Valeurs Règlement Campagne'!$A$4:$AB$7,15,FALSE))&lt;=2,VLOOKUP(C28,'Valeurs Règlement Campagne'!$A$4:$AB$7,15,FALSE),IF(ABS(F28-VLOOKUP(C28,'Valeurs Règlement Campagne'!$A$4:$AB$7,16,FALSE))&lt;=2,VLOOKUP(C28,'Valeurs Règlement Campagne'!$A$4:$AB$7,16,FALSE),""))),1,0)+IF(VLOOKUP(C28,'Valeurs Règlement Campagne'!$A$4:$AB$7,15,FALSE)=IF(ABS(F28-VLOOKUP(C28,'Valeurs Règlement Campagne'!$A$4:$AB$7,14,FALSE))&lt;=2,VLOOKUP(C28,'Valeurs Règlement Campagne'!$A$4:$AB$7,14,FALSE),IF(ABS(F28-VLOOKUP(C28,'Valeurs Règlement Campagne'!$A$4:$AB$7,15,FALSE))&lt;=2,VLOOKUP(C28,'Valeurs Règlement Campagne'!$A$4:$AB$7,15,FALSE),IF(ABS(F28-VLOOKUP(C28,'Valeurs Règlement Campagne'!$A$4:$AB$7,16,FALSE))&lt;=2,VLOOKUP(C28,'Valeurs Règlement Campagne'!$A$4:$AB$7,16,FALSE),""))),1,0)+IF(VLOOKUP(C28,'Valeurs Règlement Campagne'!$A$4:$AB$7,16,FALSE)=IF(ABS(F28-VLOOKUP(C28,'Valeurs Règlement Campagne'!$A$4:$AB$7,14,FALSE))&lt;=2,VLOOKUP(C28,'Valeurs Règlement Campagne'!$A$4:$AB$7,14,FALSE),IF(ABS(F28-VLOOKUP(C28,'Valeurs Règlement Campagne'!$A$4:$AB$7,15,FALSE))&lt;=2,VLOOKUP(C28,'Valeurs Règlement Campagne'!$A$4:$AB$7,15,FALSE),IF(ABS(F28-VLOOKUP(C28,'Valeurs Règlement Campagne'!$A$4:$AB$7,16,FALSE))&lt;=2,VLOOKUP(C28,'Valeurs Règlement Campagne'!$A$4:$AB$7,16,FALSE),""))),1,0)),"Doublon",TRUE)),IF(IF(F28=VLOOKUP(C28,'Valeurs Règlement Campagne'!$A$4:$AB$7,14,FALSE),VLOOKUP(C28,'Valeurs Règlement Campagne'!$A$4:$AB$7,14,FALSE),IF(F28=VLOOKUP(C28,'Valeurs Règlement Campagne'!$A$4:$AB$7,15,FALSE),VLOOKUP(C28,'Valeurs Règlement Campagne'!$A$4:$AB$7,15,FALSE),IF(F28=VLOOKUP(C28,'Valeurs Règlement Campagne'!$A$4:$AB$7,16,FALSE),VLOOKUP(C28,'Valeurs Règlement Campagne'!$A$4:$AB$7,16,FALSE),"")))="",FALSE,IF(COUNTIFS($C$6:C28,C28,$E$6:E28,"Connues",$F$6:F28,IF(F28=VLOOKUP(C28,'Valeurs Règlement Campagne'!$A$4:$AB$7,14,FALSE),VLOOKUP(C28,'Valeurs Règlement Campagne'!$A$4:$AB$7,14,FALSE),IF(F28=VLOOKUP(C28,'Valeurs Règlement Campagne'!$A$4:$AB$7,15,FALSE),VLOOKUP(C28,'Valeurs Règlement Campagne'!$A$4:$AB$7,15,FALSE),IF(F28=VLOOKUP(C28,'Valeurs Règlement Campagne'!$A$4:$AB$7,16,FALSE),VLOOKUP(C28,'Valeurs Règlement Campagne'!$A$4:$AB$7,16,FALSE),""))))&gt;(IF(VLOOKUP(C28,'Valeurs Règlement Campagne'!$A$4:$AB$7,14,FALSE)=IF(F28=VLOOKUP(C28,'Valeurs Règlement Campagne'!$A$4:$AB$7,14,FALSE),VLOOKUP(C28,'Valeurs Règlement Campagne'!$A$4:$AB$7,14,FALSE),IF(F28=VLOOKUP(C28,'Valeurs Règlement Campagne'!$A$4:$AB$7,15,FALSE),VLOOKUP(C28,'Valeurs Règlement Campagne'!$A$4:$AB$7,15,FALSE),IF(F28=VLOOKUP(C28,'Valeurs Règlement Campagne'!$A$4:$AB$7,16,FALSE),VLOOKUP(C28,'Valeurs Règlement Campagne'!$A$4:$AB$7,16,FALSE),""))),1,0)+IF(VLOOKUP(C28,'Valeurs Règlement Campagne'!$A$4:$AB$7,15,FALSE)=IF(F28=VLOOKUP(C28,'Valeurs Règlement Campagne'!$A$4:$AB$7,14,FALSE),VLOOKUP(C28,'Valeurs Règlement Campagne'!$A$4:$AB$7,14,FALSE),IF(F28=VLOOKUP(C28,'Valeurs Règlement Campagne'!$A$4:$AB$7,15,FALSE),VLOOKUP(C28,'Valeurs Règlement Campagne'!$A$4:$AB$7,15,FALSE),IF(F28=VLOOKUP(C28,'Valeurs Règlement Campagne'!$A$4:$AB$7,16,FALSE),VLOOKUP(C28,'Valeurs Règlement Campagne'!$A$4:$AB$7,16,FALSE),""))),1,0)+IF(VLOOKUP(C28,'Valeurs Règlement Campagne'!$A$4:$AB$7,16,FALSE)=IF(F28=VLOOKUP(C28,'Valeurs Règlement Campagne'!$A$4:$AB$7,14,FALSE),VLOOKUP(C28,'Valeurs Règlement Campagne'!$A$4:$AB$7,14,FALSE),IF(F28=VLOOKUP(C28,'Valeurs Règlement Campagne'!$A$4:$AB$7,15,FALSE),VLOOKUP(C28,'Valeurs Règlement Campagne'!$A$4:$AB$7,15,FALSE),IF(F28=VLOOKUP(C28,'Valeurs Règlement Campagne'!$A$4:$AB$7,16,FALSE),VLOOKUP(C28,'Valeurs Règlement Campagne'!$A$4:$AB$7,16,FALSE),""))),1,0)),"Doublon",TRUE)))," "))))," ")</f>
        <v xml:space="preserve"> </v>
      </c>
      <c r="V28" s="49" t="str" cm="1">
        <f t="array" ref="V28">IFERROR(IF(OR(C28="",C28=" ")," ",IF(NOT(ISNUMBER(G28))," ",IF(E28="Inconnues",AND(G28&gt;=N28,G28&lt;=O28),IF(E28="Connues",IF('Valeurs Règlement Campagne'!$L$14="OUI",IF(IF(ABS(G28-VLOOKUP(C28,'Valeurs Règlement Campagne'!$A$4:$AB$7,17,FALSE))&lt;=2,VLOOKUP(C28,'Valeurs Règlement Campagne'!$A$4:$AB$7,17,FALSE),IF(ABS(G28-VLOOKUP(C28,'Valeurs Règlement Campagne'!$A$4:$AB$7,18,FALSE))&lt;=2,VLOOKUP(C28,'Valeurs Règlement Campagne'!$A$4:$AB$7,18,FALSE),IF(ABS(G28-VLOOKUP(C28,'Valeurs Règlement Campagne'!$A$4:$AB$7,19,FALSE))&lt;=2,VLOOKUP(C28,'Valeurs Règlement Campagne'!$A$4:$AB$7,19,FALSE),"")))="",FALSE,IF(COUNTIFS($C$6:C28,C28,$E$6:E28,"Connues",$G$6:G28,"&gt;="&amp;(IF(ABS(G28-VLOOKUP(C28,'Valeurs Règlement Campagne'!$A$4:$AB$7,17,FALSE))&lt;=2,VLOOKUP(C28,'Valeurs Règlement Campagne'!$A$4:$AB$7,17,FALSE),IF(ABS(G28-VLOOKUP(C28,'Valeurs Règlement Campagne'!$A$4:$AB$7,18,FALSE))&lt;=2,VLOOKUP(C28,'Valeurs Règlement Campagne'!$A$4:$AB$7,18,FALSE),IF(ABS(G28-VLOOKUP(C28,'Valeurs Règlement Campagne'!$A$4:$AB$7,19,FALSE))&lt;=2,VLOOKUP(C28,'Valeurs Règlement Campagne'!$A$4:$AB$7,19,FALSE),"")))-2),$G$6:G28,"&lt;="&amp;(IF(ABS(G28-VLOOKUP(C28,'Valeurs Règlement Campagne'!$A$4:$AB$7,17,FALSE))&lt;=2,VLOOKUP(C28,'Valeurs Règlement Campagne'!$A$4:$AB$7,17,FALSE),IF(ABS(G28-VLOOKUP(C28,'Valeurs Règlement Campagne'!$A$4:$AB$7,18,FALSE))&lt;=2,VLOOKUP(C28,'Valeurs Règlement Campagne'!$A$4:$AB$7,18,FALSE),IF(ABS(G28-VLOOKUP(C28,'Valeurs Règlement Campagne'!$A$4:$AB$7,19,FALSE))&lt;=2,VLOOKUP(C28,'Valeurs Règlement Campagne'!$A$4:$AB$7,19,FALSE),"")))+2))&gt;(IF(VLOOKUP(C28,'Valeurs Règlement Campagne'!$A$4:$AB$7,17,FALSE)=IF(ABS(G28-VLOOKUP(C28,'Valeurs Règlement Campagne'!$A$4:$AB$7,17,FALSE))&lt;=2,VLOOKUP(C28,'Valeurs Règlement Campagne'!$A$4:$AB$7,17,FALSE),IF(ABS(G28-VLOOKUP(C28,'Valeurs Règlement Campagne'!$A$4:$AB$7,18,FALSE))&lt;=2,VLOOKUP(C28,'Valeurs Règlement Campagne'!$A$4:$AB$7,18,FALSE),IF(ABS(G28-VLOOKUP(C28,'Valeurs Règlement Campagne'!$A$4:$AB$7,19,FALSE))&lt;=2,VLOOKUP(C28,'Valeurs Règlement Campagne'!$A$4:$AB$7,19,FALSE),""))),1,0)+IF(VLOOKUP(C28,'Valeurs Règlement Campagne'!$A$4:$AB$7,18,FALSE)=IF(ABS(G28-VLOOKUP(C28,'Valeurs Règlement Campagne'!$A$4:$AB$7,17,FALSE))&lt;=2,VLOOKUP(C28,'Valeurs Règlement Campagne'!$A$4:$AB$7,17,FALSE),IF(ABS(G28-VLOOKUP(C28,'Valeurs Règlement Campagne'!$A$4:$AB$7,18,FALSE))&lt;=2,VLOOKUP(C28,'Valeurs Règlement Campagne'!$A$4:$AB$7,18,FALSE),IF(ABS(G28-VLOOKUP(C28,'Valeurs Règlement Campagne'!$A$4:$AB$7,19,FALSE))&lt;=2,VLOOKUP(C28,'Valeurs Règlement Campagne'!$A$4:$AB$7,19,FALSE),""))),1,0)+IF(VLOOKUP(C28,'Valeurs Règlement Campagne'!$A$4:$AB$7,19,FALSE)=IF(ABS(G28-VLOOKUP(C28,'Valeurs Règlement Campagne'!$A$4:$AB$7,17,FALSE))&lt;=2,VLOOKUP(C28,'Valeurs Règlement Campagne'!$A$4:$AB$7,17,FALSE),IF(ABS(G28-VLOOKUP(C28,'Valeurs Règlement Campagne'!$A$4:$AB$7,18,FALSE))&lt;=2,VLOOKUP(C28,'Valeurs Règlement Campagne'!$A$4:$AB$7,18,FALSE),IF(ABS(G28-VLOOKUP(C28,'Valeurs Règlement Campagne'!$A$4:$AB$7,19,FALSE))&lt;=2,VLOOKUP(C28,'Valeurs Règlement Campagne'!$A$4:$AB$7,19,FALSE),""))),1,0)),"Doublon",TRUE)),IF(IF(G28=VLOOKUP(C28,'Valeurs Règlement Campagne'!$A$4:$AB$7,17,FALSE),VLOOKUP(C28,'Valeurs Règlement Campagne'!$A$4:$AB$7,17,FALSE),IF(G28=VLOOKUP(C28,'Valeurs Règlement Campagne'!$A$4:$AB$7,18,FALSE),VLOOKUP(C28,'Valeurs Règlement Campagne'!$A$4:$AB$7,18,FALSE),IF(G28=VLOOKUP(C28,'Valeurs Règlement Campagne'!$A$4:$AB$7,19,FALSE),VLOOKUP(C28,'Valeurs Règlement Campagne'!$A$4:$AB$7,19,FALSE),"")))="",FALSE,IF(COUNTIFS($C$6:C28,C28,$E$6:E28,"Connues",$G$6:G28,IF(G28=VLOOKUP(C28,'Valeurs Règlement Campagne'!$A$4:$AB$7,17,FALSE),VLOOKUP(C28,'Valeurs Règlement Campagne'!$A$4:$AB$7,17,FALSE),IF(G28=VLOOKUP(C28,'Valeurs Règlement Campagne'!$A$4:$AB$7,18,FALSE),VLOOKUP(C28,'Valeurs Règlement Campagne'!$A$4:$AB$7,18,FALSE),IF(G28=VLOOKUP(C28,'Valeurs Règlement Campagne'!$A$4:$AB$7,19,FALSE),VLOOKUP(C28,'Valeurs Règlement Campagne'!$A$4:$AB$7,19,FALSE),""))))&gt;(IF(VLOOKUP(C28,'Valeurs Règlement Campagne'!$A$4:$AB$7,17,FALSE)=IF(G28=VLOOKUP(C28,'Valeurs Règlement Campagne'!$A$4:$AB$7,17,FALSE),VLOOKUP(C28,'Valeurs Règlement Campagne'!$A$4:$AB$7,17,FALSE),IF(G28=VLOOKUP(C28,'Valeurs Règlement Campagne'!$A$4:$AB$7,18,FALSE),VLOOKUP(C28,'Valeurs Règlement Campagne'!$A$4:$AB$7,18,FALSE),IF(G28=VLOOKUP(C28,'Valeurs Règlement Campagne'!$A$4:$AB$7,19,FALSE),VLOOKUP(C28,'Valeurs Règlement Campagne'!$A$4:$AB$7,19,FALSE),""))),1,0)+IF(VLOOKUP(C28,'Valeurs Règlement Campagne'!$A$4:$AB$7,18,FALSE)=IF(G28=VLOOKUP(C28,'Valeurs Règlement Campagne'!$A$4:$AB$7,17,FALSE),VLOOKUP(C28,'Valeurs Règlement Campagne'!$A$4:$AB$7,17,FALSE),IF(G28=VLOOKUP(C28,'Valeurs Règlement Campagne'!$A$4:$AB$7,18,FALSE),VLOOKUP(C28,'Valeurs Règlement Campagne'!$A$4:$AB$7,18,FALSE),IF(G28=VLOOKUP(C28,'Valeurs Règlement Campagne'!$A$4:$AB$7,19,FALSE),VLOOKUP(C28,'Valeurs Règlement Campagne'!$A$4:$AB$7,19,FALSE),""))),1,0)+IF(VLOOKUP(C28,'Valeurs Règlement Campagne'!$A$4:$AB$7,19,FALSE)=IF(G28=VLOOKUP(C28,'Valeurs Règlement Campagne'!$A$4:$AB$7,17,FALSE),VLOOKUP(C28,'Valeurs Règlement Campagne'!$A$4:$AB$7,17,FALSE),IF(G28=VLOOKUP(C28,'Valeurs Règlement Campagne'!$A$4:$AB$7,18,FALSE),VLOOKUP(C28,'Valeurs Règlement Campagne'!$A$4:$AB$7,18,FALSE),IF(G28=VLOOKUP(C28,'Valeurs Règlement Campagne'!$A$4:$AB$7,19,FALSE),VLOOKUP(C28,'Valeurs Règlement Campagne'!$A$4:$AB$7,19,FALSE),""))),1,0)),"Doublon",TRUE)))," "))))," ")</f>
        <v xml:space="preserve"> </v>
      </c>
      <c r="W28" s="49" t="str" cm="1">
        <f t="array" ref="W28">IFERROR(IF(OR(C28="",C28=" ")," ",IF(NOT(ISNUMBER(H28))," ",IF(E28="Inconnues",AND(H28&gt;=P28,H28&lt;=Q28),IF(E28="Connues",IF('Valeurs Règlement Campagne'!$L$14="OUI",IF(IF(ABS(H28-VLOOKUP(C28,'Valeurs Règlement Campagne'!$A$4:$AB$7,20,FALSE))&lt;=2,VLOOKUP(C28,'Valeurs Règlement Campagne'!$A$4:$AB$7,20,FALSE),IF(ABS(H28-VLOOKUP(C28,'Valeurs Règlement Campagne'!$A$4:$AB$7,21,FALSE))&lt;=2,VLOOKUP(C28,'Valeurs Règlement Campagne'!$A$4:$AB$7,21,FALSE),IF(ABS(H28-VLOOKUP(C28,'Valeurs Règlement Campagne'!$A$4:$AB$7,22,FALSE))&lt;=2,VLOOKUP(C28,'Valeurs Règlement Campagne'!$A$4:$AB$7,22,FALSE),"")))="",FALSE,IF(COUNTIFS($C$6:C28,C28,$E$6:E28,"Connues",$H$6:H28,"&gt;="&amp;(IF(ABS(H28-VLOOKUP(C28,'Valeurs Règlement Campagne'!$A$4:$AB$7,20,FALSE))&lt;=2,VLOOKUP(C28,'Valeurs Règlement Campagne'!$A$4:$AB$7,20,FALSE),IF(ABS(H28-VLOOKUP(C28,'Valeurs Règlement Campagne'!$A$4:$AB$7,21,FALSE))&lt;=2,VLOOKUP(C28,'Valeurs Règlement Campagne'!$A$4:$AB$7,21,FALSE),IF(ABS(H28-VLOOKUP(C28,'Valeurs Règlement Campagne'!$A$4:$AB$7,22,FALSE))&lt;=2,VLOOKUP(C28,'Valeurs Règlement Campagne'!$A$4:$AB$7,22,FALSE),"")))-2),$H$6:H28,"&lt;="&amp;(IF(ABS(H28-VLOOKUP(C28,'Valeurs Règlement Campagne'!$A$4:$AB$7,20,FALSE))&lt;=2,VLOOKUP(C28,'Valeurs Règlement Campagne'!$A$4:$AB$7,20,FALSE),IF(ABS(H28-VLOOKUP(C28,'Valeurs Règlement Campagne'!$A$4:$AB$7,21,FALSE))&lt;=2,VLOOKUP(C28,'Valeurs Règlement Campagne'!$A$4:$AB$7,21,FALSE),IF(ABS(H28-VLOOKUP(C28,'Valeurs Règlement Campagne'!$A$4:$AB$7,22,FALSE))&lt;=2,VLOOKUP(C28,'Valeurs Règlement Campagne'!$A$4:$AB$7,22,FALSE),"")))+2))&gt;(IF(VLOOKUP(C28,'Valeurs Règlement Campagne'!$A$4:$AB$7,20,FALSE)=IF(ABS(H28-VLOOKUP(C28,'Valeurs Règlement Campagne'!$A$4:$AB$7,20,FALSE))&lt;=2,VLOOKUP(C28,'Valeurs Règlement Campagne'!$A$4:$AB$7,20,FALSE),IF(ABS(H28-VLOOKUP(C28,'Valeurs Règlement Campagne'!$A$4:$AB$7,21,FALSE))&lt;=2,VLOOKUP(C28,'Valeurs Règlement Campagne'!$A$4:$AB$7,21,FALSE),IF(ABS(H28-VLOOKUP(C28,'Valeurs Règlement Campagne'!$A$4:$AB$7,22,FALSE))&lt;=2,VLOOKUP(C28,'Valeurs Règlement Campagne'!$A$4:$AB$7,22,FALSE),""))),1,0)+IF(VLOOKUP(C28,'Valeurs Règlement Campagne'!$A$4:$AB$7,21,FALSE)=IF(ABS(H28-VLOOKUP(C28,'Valeurs Règlement Campagne'!$A$4:$AB$7,20,FALSE))&lt;=2,VLOOKUP(C28,'Valeurs Règlement Campagne'!$A$4:$AB$7,20,FALSE),IF(ABS(H28-VLOOKUP(C28,'Valeurs Règlement Campagne'!$A$4:$AB$7,21,FALSE))&lt;=2,VLOOKUP(C28,'Valeurs Règlement Campagne'!$A$4:$AB$7,21,FALSE),IF(ABS(H28-VLOOKUP(C28,'Valeurs Règlement Campagne'!$A$4:$AB$7,22,FALSE))&lt;=2,VLOOKUP(C28,'Valeurs Règlement Campagne'!$A$4:$AB$7,22,FALSE),""))),1,0)+IF(VLOOKUP(C28,'Valeurs Règlement Campagne'!$A$4:$AB$7,22,FALSE)=IF(ABS(H28-VLOOKUP(C28,'Valeurs Règlement Campagne'!$A$4:$AB$7,20,FALSE))&lt;=2,VLOOKUP(C28,'Valeurs Règlement Campagne'!$A$4:$AB$7,20,FALSE),IF(ABS(H28-VLOOKUP(C28,'Valeurs Règlement Campagne'!$A$4:$AB$7,21,FALSE))&lt;=2,VLOOKUP(C28,'Valeurs Règlement Campagne'!$A$4:$AB$7,21,FALSE),IF(ABS(H28-VLOOKUP(C28,'Valeurs Règlement Campagne'!$A$4:$AB$7,22,FALSE))&lt;=2,VLOOKUP(C28,'Valeurs Règlement Campagne'!$A$4:$AB$7,22,FALSE),""))),1,0)),"Doublon",TRUE)),IF(IF(H28=VLOOKUP(C28,'Valeurs Règlement Campagne'!$A$4:$AB$7,20,FALSE),VLOOKUP(C28,'Valeurs Règlement Campagne'!$A$4:$AB$7,20,FALSE),IF(H28=VLOOKUP(C28,'Valeurs Règlement Campagne'!$A$4:$AB$7,21,FALSE),VLOOKUP(C28,'Valeurs Règlement Campagne'!$A$4:$AB$7,21,FALSE),IF(H28=VLOOKUP(C28,'Valeurs Règlement Campagne'!$A$4:$AB$7,22,FALSE),VLOOKUP(C28,'Valeurs Règlement Campagne'!$A$4:$AB$7,22,FALSE),"")))="",FALSE,IF(COUNTIFS($C$6:C28,C28,$E$6:E28,"Connues",$H$6:H28,IF(H28=VLOOKUP(C28,'Valeurs Règlement Campagne'!$A$4:$AB$7,20,FALSE),VLOOKUP(C28,'Valeurs Règlement Campagne'!$A$4:$AB$7,20,FALSE),IF(H28=VLOOKUP(C28,'Valeurs Règlement Campagne'!$A$4:$AB$7,21,FALSE),VLOOKUP(C28,'Valeurs Règlement Campagne'!$A$4:$AB$7,21,FALSE),IF(H28=VLOOKUP(C28,'Valeurs Règlement Campagne'!$A$4:$AB$7,22,FALSE),VLOOKUP(C28,'Valeurs Règlement Campagne'!$A$4:$AB$7,22,FALSE),""))))&gt;(IF(VLOOKUP(C28,'Valeurs Règlement Campagne'!$A$4:$AB$7,20,FALSE)=IF(H28=VLOOKUP(C28,'Valeurs Règlement Campagne'!$A$4:$AB$7,20,FALSE),VLOOKUP(C28,'Valeurs Règlement Campagne'!$A$4:$AB$7,20,FALSE),IF(H28=VLOOKUP(C28,'Valeurs Règlement Campagne'!$A$4:$AB$7,21,FALSE),VLOOKUP(C28,'Valeurs Règlement Campagne'!$A$4:$AB$7,21,FALSE),IF(H28=VLOOKUP(C28,'Valeurs Règlement Campagne'!$A$4:$AB$7,22,FALSE),VLOOKUP(C28,'Valeurs Règlement Campagne'!$A$4:$AB$7,22,FALSE),""))),1,0)+IF(VLOOKUP(C28,'Valeurs Règlement Campagne'!$A$4:$AB$7,21,FALSE)=IF(H28=VLOOKUP(C28,'Valeurs Règlement Campagne'!$A$4:$AB$7,20,FALSE),VLOOKUP(C28,'Valeurs Règlement Campagne'!$A$4:$AB$7,20,FALSE),IF(H28=VLOOKUP(C28,'Valeurs Règlement Campagne'!$A$4:$AB$7,21,FALSE),VLOOKUP(C28,'Valeurs Règlement Campagne'!$A$4:$AB$7,21,FALSE),IF(H28=VLOOKUP(C28,'Valeurs Règlement Campagne'!$A$4:$AB$7,22,FALSE),VLOOKUP(C28,'Valeurs Règlement Campagne'!$A$4:$AB$7,22,FALSE),""))),1,0)+IF(VLOOKUP(C28,'Valeurs Règlement Campagne'!$A$4:$AB$7,22,FALSE)=IF(H28=VLOOKUP(C28,'Valeurs Règlement Campagne'!$A$4:$AB$7,20,FALSE),VLOOKUP(C28,'Valeurs Règlement Campagne'!$A$4:$AB$7,20,FALSE),IF(H28=VLOOKUP(C28,'Valeurs Règlement Campagne'!$A$4:$AB$7,21,FALSE),VLOOKUP(C28,'Valeurs Règlement Campagne'!$A$4:$AB$7,21,FALSE),IF(H28=VLOOKUP(C28,'Valeurs Règlement Campagne'!$A$4:$AB$7,22,FALSE),VLOOKUP(C28,'Valeurs Règlement Campagne'!$A$4:$AB$7,22,FALSE),""))),1,0)),"Doublon",TRUE)))," "))))," ")</f>
        <v xml:space="preserve"> </v>
      </c>
      <c r="X28" s="49" t="str" cm="1">
        <f t="array" ref="X28">IFERROR(IF(OR(C28="",C28=" ")," ",IF(NOT(ISNUMBER(I28))," ",IF(E28="Inconnues",AND(I28&gt;=P28,I28&lt;=R28),IF(E28="Connues",IF('Valeurs Règlement Campagne'!$L$14="OUI",IF(IF(ABS(I28-VLOOKUP(C28,'Valeurs Règlement Campagne'!$A$4:$AB$7,23,FALSE))&lt;=2,VLOOKUP(C28,'Valeurs Règlement Campagne'!$A$4:$AB$7,23,FALSE),IF(ABS(I28-VLOOKUP(C28,'Valeurs Règlement Campagne'!$A$4:$AB$7,24,FALSE))&lt;=2,VLOOKUP(C28,'Valeurs Règlement Campagne'!$A$4:$AB$7,24,FALSE),IF(ABS(I28-VLOOKUP(C28,'Valeurs Règlement Campagne'!$A$4:$AB$7,25,FALSE))&lt;=2,VLOOKUP(C28,'Valeurs Règlement Campagne'!$A$4:$AB$7,25,FALSE),"")))="",FALSE,IF(COUNTIFS($C$6:C28,C28,$E$6:E28,"Connues",$I$6:I28,"&gt;="&amp;(IF(ABS(I28-VLOOKUP(C28,'Valeurs Règlement Campagne'!$A$4:$AB$7,23,FALSE))&lt;=2,VLOOKUP(C28,'Valeurs Règlement Campagne'!$A$4:$AB$7,23,FALSE),IF(ABS(I28-VLOOKUP(C28,'Valeurs Règlement Campagne'!$A$4:$AB$7,24,FALSE))&lt;=2,VLOOKUP(C28,'Valeurs Règlement Campagne'!$A$4:$AB$7,24,FALSE),IF(ABS(I28-VLOOKUP(C28,'Valeurs Règlement Campagne'!$A$4:$AB$7,25,FALSE))&lt;=2,VLOOKUP(C28,'Valeurs Règlement Campagne'!$A$4:$AB$7,25,FALSE),"")))-2),$I$6:I28,"&lt;="&amp;(IF(ABS(I28-VLOOKUP(C28,'Valeurs Règlement Campagne'!$A$4:$AB$7,23,FALSE))&lt;=2,VLOOKUP(C28,'Valeurs Règlement Campagne'!$A$4:$AB$7,23,FALSE),IF(ABS(I28-VLOOKUP(C28,'Valeurs Règlement Campagne'!$A$4:$AB$7,24,FALSE))&lt;=2,VLOOKUP(C28,'Valeurs Règlement Campagne'!$A$4:$AB$7,24,FALSE),IF(ABS(I28-VLOOKUP(C28,'Valeurs Règlement Campagne'!$A$4:$AB$7,25,FALSE))&lt;=2,VLOOKUP(C28,'Valeurs Règlement Campagne'!$A$4:$AB$7,25,FALSE),"")))+2))&gt;(IF(VLOOKUP(C28,'Valeurs Règlement Campagne'!$A$4:$AB$7,23,FALSE)=IF(ABS(I28-VLOOKUP(C28,'Valeurs Règlement Campagne'!$A$4:$AB$7,23,FALSE))&lt;=2,VLOOKUP(C28,'Valeurs Règlement Campagne'!$A$4:$AB$7,23,FALSE),IF(ABS(I28-VLOOKUP(C28,'Valeurs Règlement Campagne'!$A$4:$AB$7,24,FALSE))&lt;=2,VLOOKUP(C28,'Valeurs Règlement Campagne'!$A$4:$AB$7,24,FALSE),IF(ABS(I28-VLOOKUP(C28,'Valeurs Règlement Campagne'!$A$4:$AB$7,25,FALSE))&lt;=2,VLOOKUP(C28,'Valeurs Règlement Campagne'!$A$4:$AB$7,25,FALSE),""))),1,0)+IF(VLOOKUP(C28,'Valeurs Règlement Campagne'!$A$4:$AB$7,24,FALSE)=IF(ABS(I28-VLOOKUP(C28,'Valeurs Règlement Campagne'!$A$4:$AB$7,23,FALSE))&lt;=2,VLOOKUP(C28,'Valeurs Règlement Campagne'!$A$4:$AB$7,23,FALSE),IF(ABS(I28-VLOOKUP(C28,'Valeurs Règlement Campagne'!$A$4:$AB$7,24,FALSE))&lt;=2,VLOOKUP(C28,'Valeurs Règlement Campagne'!$A$4:$AB$7,24,FALSE),IF(ABS(I28-VLOOKUP(C28,'Valeurs Règlement Campagne'!$A$4:$AB$7,25,FALSE))&lt;=2,VLOOKUP(C28,'Valeurs Règlement Campagne'!$A$4:$AB$7,25,FALSE),""))),1,0)+IF(VLOOKUP(C28,'Valeurs Règlement Campagne'!$A$4:$AB$7,25,FALSE)=IF(ABS(I28-VLOOKUP(C28,'Valeurs Règlement Campagne'!$A$4:$AB$7,23,FALSE))&lt;=2,VLOOKUP(C28,'Valeurs Règlement Campagne'!$A$4:$AB$7,23,FALSE),IF(ABS(I28-VLOOKUP(C28,'Valeurs Règlement Campagne'!$A$4:$AB$7,24,FALSE))&lt;=2,VLOOKUP(C28,'Valeurs Règlement Campagne'!$A$4:$AB$7,24,FALSE),IF(ABS(I28-VLOOKUP(C28,'Valeurs Règlement Campagne'!$A$4:$AB$7,25,FALSE))&lt;=2,VLOOKUP(C28,'Valeurs Règlement Campagne'!$A$4:$AB$7,25,FALSE),""))),1,0)),"Doublon",TRUE)),IF(IF(I28=VLOOKUP(C28,'Valeurs Règlement Campagne'!$A$4:$AB$7,23,FALSE),VLOOKUP(C28,'Valeurs Règlement Campagne'!$A$4:$AB$7,23,FALSE),IF(I28=VLOOKUP(C28,'Valeurs Règlement Campagne'!$A$4:$AB$7,24,FALSE),VLOOKUP(C28,'Valeurs Règlement Campagne'!$A$4:$AB$7,24,FALSE),IF(I28=VLOOKUP(C28,'Valeurs Règlement Campagne'!$A$4:$AB$7,25,FALSE),VLOOKUP(C28,'Valeurs Règlement Campagne'!$A$4:$AB$7,25,FALSE),"")))="",FALSE,IF(COUNTIFS($C$6:C28,C28,$E$6:E28,"Connues",$I$6:I28,IF(I28=VLOOKUP(C28,'Valeurs Règlement Campagne'!$A$4:$AB$7,23,FALSE),VLOOKUP(C28,'Valeurs Règlement Campagne'!$A$4:$AB$7,23,FALSE),IF(I28=VLOOKUP(C28,'Valeurs Règlement Campagne'!$A$4:$AB$7,24,FALSE),VLOOKUP(C28,'Valeurs Règlement Campagne'!$A$4:$AB$7,24,FALSE),IF(I28=VLOOKUP(C28,'Valeurs Règlement Campagne'!$A$4:$AB$7,25,FALSE),VLOOKUP(C28,'Valeurs Règlement Campagne'!$A$4:$AB$7,25,FALSE),""))))&gt;(IF(VLOOKUP(C28,'Valeurs Règlement Campagne'!$A$4:$AB$7,23,FALSE)=IF(I28=VLOOKUP(C28,'Valeurs Règlement Campagne'!$A$4:$AB$7,23,FALSE),VLOOKUP(C28,'Valeurs Règlement Campagne'!$A$4:$AB$7,23,FALSE),IF(I28=VLOOKUP(C28,'Valeurs Règlement Campagne'!$A$4:$AB$7,24,FALSE),VLOOKUP(C28,'Valeurs Règlement Campagne'!$A$4:$AB$7,24,FALSE),IF(I28=VLOOKUP(C28,'Valeurs Règlement Campagne'!$A$4:$AB$7,25,FALSE),VLOOKUP(C28,'Valeurs Règlement Campagne'!$A$4:$AB$7,25,FALSE),""))),1,0)+IF(VLOOKUP(C28,'Valeurs Règlement Campagne'!$A$4:$AB$7,24,FALSE)=IF(I28=VLOOKUP(C28,'Valeurs Règlement Campagne'!$A$4:$AB$7,23,FALSE),VLOOKUP(C28,'Valeurs Règlement Campagne'!$A$4:$AB$7,23,FALSE),IF(I28=VLOOKUP(C28,'Valeurs Règlement Campagne'!$A$4:$AB$7,24,FALSE),VLOOKUP(C28,'Valeurs Règlement Campagne'!$A$4:$AB$7,24,FALSE),IF(I28=VLOOKUP(C28,'Valeurs Règlement Campagne'!$A$4:$AB$7,25,FALSE),VLOOKUP(C28,'Valeurs Règlement Campagne'!$A$4:$AB$7,25,FALSE),""))),1,0)+IF(VLOOKUP(C28,'Valeurs Règlement Campagne'!$A$4:$AB$7,25,FALSE)=IF(I28=VLOOKUP(C28,'Valeurs Règlement Campagne'!$A$4:$AB$7,23,FALSE),VLOOKUP(C28,'Valeurs Règlement Campagne'!$A$4:$AB$7,23,FALSE),IF(I28=VLOOKUP(C28,'Valeurs Règlement Campagne'!$A$4:$AB$7,24,FALSE),VLOOKUP(C28,'Valeurs Règlement Campagne'!$A$4:$AB$7,24,FALSE),IF(I28=VLOOKUP(C28,'Valeurs Règlement Campagne'!$A$4:$AB$7,25,FALSE),VLOOKUP(C28,'Valeurs Règlement Campagne'!$A$4:$AB$7,25,FALSE),""))),1,0)),"Doublon",TRUE)))," "))))," ")</f>
        <v xml:space="preserve"> </v>
      </c>
      <c r="Y28" s="142" t="str" cm="1">
        <f t="array" ref="Y28">IFERROR(IF(OR(C28="",C28=" ")," ",IF(NOT(ISNUMBER(J28))," ",IF(E28="Inconnues",AND(J28&gt;=S28,J28&lt;=T28),IF(E28="Connues",IF('Valeurs Règlement Campagne'!$L$14="OUI",IF(IF(ABS(J28-VLOOKUP(C28,'Valeurs Règlement Campagne'!$A$4:$AB$7,26,FALSE))&lt;=2,VLOOKUP(C28,'Valeurs Règlement Campagne'!$A$4:$AB$7,26,FALSE),IF(ABS(J28-VLOOKUP(C28,'Valeurs Règlement Campagne'!$A$4:$AB$7,27,FALSE))&lt;=2,VLOOKUP(C28,'Valeurs Règlement Campagne'!$A$4:$AB$7,27,FALSE),IF(ABS(J28-VLOOKUP(C28,'Valeurs Règlement Campagne'!$A$4:$AB$7,28,FALSE))&lt;=2,VLOOKUP(C28,'Valeurs Règlement Campagne'!$A$4:$AB$7,28,FALSE),"")))="",FALSE,IF(COUNTIFS($C$6:C28,C28,$E$6:E28,"Connues",$J$6:J28,"&gt;="&amp;(IF(ABS(J28-VLOOKUP(C28,'Valeurs Règlement Campagne'!$A$4:$AB$7,26,FALSE))&lt;=2,VLOOKUP(C28,'Valeurs Règlement Campagne'!$A$4:$AB$7,26,FALSE),IF(ABS(J28-VLOOKUP(C28,'Valeurs Règlement Campagne'!$A$4:$AB$7,27,FALSE))&lt;=2,VLOOKUP(C28,'Valeurs Règlement Campagne'!$A$4:$AB$7,27,FALSE),IF(ABS(J28-VLOOKUP(C28,'Valeurs Règlement Campagne'!$A$4:$AB$7,28,FALSE))&lt;=2,VLOOKUP(C28,'Valeurs Règlement Campagne'!$A$4:$AB$7,28,FALSE),"")))-2),$J$6:J28,"&lt;="&amp;(IF(ABS(J28-VLOOKUP(C28,'Valeurs Règlement Campagne'!$A$4:$AB$7,26,FALSE))&lt;=2,VLOOKUP(C28,'Valeurs Règlement Campagne'!$A$4:$AB$7,26,FALSE),IF(ABS(J28-VLOOKUP(C28,'Valeurs Règlement Campagne'!$A$4:$AB$7,27,FALSE))&lt;=2,VLOOKUP(C28,'Valeurs Règlement Campagne'!$A$4:$AB$7,27,FALSE),IF(ABS(J28-VLOOKUP(C28,'Valeurs Règlement Campagne'!$A$4:$AB$7,28,FALSE))&lt;=2,VLOOKUP(C28,'Valeurs Règlement Campagne'!$A$4:$AB$7,28,FALSE),"")))+2))&gt;(IF(VLOOKUP(C28,'Valeurs Règlement Campagne'!$A$4:$AB$7,26,FALSE)=IF(ABS(J28-VLOOKUP(C28,'Valeurs Règlement Campagne'!$A$4:$AB$7,26,FALSE))&lt;=2,VLOOKUP(C28,'Valeurs Règlement Campagne'!$A$4:$AB$7,26,FALSE),IF(ABS(J28-VLOOKUP(C28,'Valeurs Règlement Campagne'!$A$4:$AB$7,27,FALSE))&lt;=2,VLOOKUP(C28,'Valeurs Règlement Campagne'!$A$4:$AB$7,27,FALSE),IF(ABS(J28-VLOOKUP(C28,'Valeurs Règlement Campagne'!$A$4:$AB$7,28,FALSE))&lt;=2,VLOOKUP(C28,'Valeurs Règlement Campagne'!$A$4:$AB$7,28,FALSE),""))),1,0)+IF(VLOOKUP(C28,'Valeurs Règlement Campagne'!$A$4:$AB$7,27,FALSE)=IF(ABS(J28-VLOOKUP(C28,'Valeurs Règlement Campagne'!$A$4:$AB$7,26,FALSE))&lt;=2,VLOOKUP(C28,'Valeurs Règlement Campagne'!$A$4:$AB$7,26,FALSE),IF(ABS(J28-VLOOKUP(C28,'Valeurs Règlement Campagne'!$A$4:$AB$7,27,FALSE))&lt;=2,VLOOKUP(C28,'Valeurs Règlement Campagne'!$A$4:$AB$7,27,FALSE),IF(ABS(J28-VLOOKUP(C28,'Valeurs Règlement Campagne'!$A$4:$AB$7,28,FALSE))&lt;=2,VLOOKUP(C28,'Valeurs Règlement Campagne'!$A$4:$AB$7,28,FALSE),""))),1,0)+IF(VLOOKUP(C28,'Valeurs Règlement Campagne'!$A$4:$AB$7,28,FALSE)=IF(ABS(J28-VLOOKUP(C28,'Valeurs Règlement Campagne'!$A$4:$AB$7,26,FALSE))&lt;=2,VLOOKUP(C28,'Valeurs Règlement Campagne'!$A$4:$AB$7,26,FALSE),IF(ABS(J28-VLOOKUP(C28,'Valeurs Règlement Campagne'!$A$4:$AB$7,27,FALSE))&lt;=2,VLOOKUP(C28,'Valeurs Règlement Campagne'!$A$4:$AB$7,27,FALSE),IF(ABS(J28-VLOOKUP(C28,'Valeurs Règlement Campagne'!$A$4:$AB$7,28,FALSE))&lt;=2,VLOOKUP(C28,'Valeurs Règlement Campagne'!$A$4:$AB$7,28,FALSE),""))),1,0)),"Doublon",TRUE)),IF(IF(J28=VLOOKUP(C28,'Valeurs Règlement Campagne'!$A$4:$AB$7,26,FALSE),VLOOKUP(C28,'Valeurs Règlement Campagne'!$A$4:$AB$7,26,FALSE),IF(J28=VLOOKUP(C28,'Valeurs Règlement Campagne'!$A$4:$AB$7,27,FALSE),VLOOKUP(C28,'Valeurs Règlement Campagne'!$A$4:$AB$7,27,FALSE),IF(J28=VLOOKUP(C28,'Valeurs Règlement Campagne'!$A$4:$AB$7,28,FALSE),VLOOKUP(C28,'Valeurs Règlement Campagne'!$A$4:$AB$7,28,FALSE),"")))="",FALSE,IF(COUNTIFS($C$6:C28,C28,$E$6:E28,"Connues",$J$6:J28,IF(J28=VLOOKUP(C28,'Valeurs Règlement Campagne'!$A$4:$AB$7,26,FALSE),VLOOKUP(C28,'Valeurs Règlement Campagne'!$A$4:$AB$7,26,FALSE),IF(J28=VLOOKUP(C28,'Valeurs Règlement Campagne'!$A$4:$AB$7,27,FALSE),VLOOKUP(C28,'Valeurs Règlement Campagne'!$A$4:$AB$7,27,FALSE),IF(J28=VLOOKUP(C28,'Valeurs Règlement Campagne'!$A$4:$AB$7,28,FALSE),VLOOKUP(C28,'Valeurs Règlement Campagne'!$A$4:$AB$7,28,FALSE),""))))&gt;(IF(VLOOKUP(C28,'Valeurs Règlement Campagne'!$A$4:$AB$7,26,FALSE)=IF(J28=VLOOKUP(C28,'Valeurs Règlement Campagne'!$A$4:$AB$7,26,FALSE),VLOOKUP(C28,'Valeurs Règlement Campagne'!$A$4:$AB$7,26,FALSE),IF(J28=VLOOKUP(C28,'Valeurs Règlement Campagne'!$A$4:$AB$7,27,FALSE),VLOOKUP(C28,'Valeurs Règlement Campagne'!$A$4:$AB$7,27,FALSE),IF(J28=VLOOKUP(C28,'Valeurs Règlement Campagne'!$A$4:$AB$7,28,FALSE),VLOOKUP(C28,'Valeurs Règlement Campagne'!$A$4:$AB$7,28,FALSE),""))),1,0)+IF(VLOOKUP(C28,'Valeurs Règlement Campagne'!$A$4:$AB$7,27,FALSE)=IF(J28=VLOOKUP(C28,'Valeurs Règlement Campagne'!$A$4:$AB$7,26,FALSE),VLOOKUP(C28,'Valeurs Règlement Campagne'!$A$4:$AB$7,26,FALSE),IF(J28=VLOOKUP(C28,'Valeurs Règlement Campagne'!$A$4:$AB$7,27,FALSE),VLOOKUP(C28,'Valeurs Règlement Campagne'!$A$4:$AB$7,27,FALSE),IF(J28=VLOOKUP(C28,'Valeurs Règlement Campagne'!$A$4:$AB$7,28,FALSE),VLOOKUP(C28,'Valeurs Règlement Campagne'!$A$4:$AB$7,28,FALSE),""))),1,0)+IF(VLOOKUP(C28,'Valeurs Règlement Campagne'!$A$4:$AB$7,28,FALSE)=IF(J28=VLOOKUP(C28,'Valeurs Règlement Campagne'!$A$4:$AB$7,26,FALSE),VLOOKUP(C28,'Valeurs Règlement Campagne'!$A$4:$AB$7,26,FALSE),IF(J28=VLOOKUP(C28,'Valeurs Règlement Campagne'!$A$4:$AB$7,27,FALSE),VLOOKUP(C28,'Valeurs Règlement Campagne'!$A$4:$AB$7,27,FALSE),IF(J28=VLOOKUP(C28,'Valeurs Règlement Campagne'!$A$4:$AB$7,28,FALSE),VLOOKUP(C28,'Valeurs Règlement Campagne'!$A$4:$AB$7,28,FALSE),""))),1,0)),"Doublon",TRUE)))," "))))," ")</f>
        <v xml:space="preserve"> </v>
      </c>
      <c r="Z28" s="253" t="str">
        <f t="shared" si="3"/>
        <v xml:space="preserve"> </v>
      </c>
      <c r="AA28" s="254"/>
      <c r="AB28" s="254" t="str">
        <f t="shared" si="0"/>
        <v xml:space="preserve"> </v>
      </c>
      <c r="AC28" s="254"/>
      <c r="AD28" s="254" t="str">
        <f t="shared" si="1"/>
        <v xml:space="preserve"> </v>
      </c>
      <c r="AE28" s="254"/>
      <c r="AF28" s="254" t="str">
        <f t="shared" si="4"/>
        <v xml:space="preserve"> </v>
      </c>
      <c r="AG28" s="299"/>
      <c r="AH28" s="50" t="str">
        <f t="shared" si="2"/>
        <v/>
      </c>
      <c r="AI28" s="39">
        <f>IFERROR(IF(OR(C28="",C28=" ",NOT(ISNUMBER(F28))),0,IF(E28="Inconnues",IF(AND(F28&gt;=L28,F28&lt;=M28),0,1),IF(E28="Connues",IF('Valeurs Règlement Campagne'!$L$14="OUI",IF(IF(ABS(F28-VLOOKUP(C28,'Valeurs Règlement Campagne'!$A$4:$AB$7,14,FALSE))&lt;=2,VLOOKUP(C28,'Valeurs Règlement Campagne'!$A$4:$AB$7,14,FALSE),IF(ABS(F28-VLOOKUP(C28,'Valeurs Règlement Campagne'!$A$4:$AB$7,15,FALSE))&lt;=2,VLOOKUP(C28,'Valeurs Règlement Campagne'!$A$4:$AB$7,15,FALSE),IF(ABS(F28-VLOOKUP(C28,'Valeurs Règlement Campagne'!$A$4:$AB$7,16,FALSE))&lt;=2,VLOOKUP(C28,'Valeurs Règlement Campagne'!$A$4:$AB$7,16,FALSE),"")))="",1,IF(COUNTIFS($C$6:C28,C28,$E$6:E28,"Connues",$F$6:F28,"&gt;="&amp;(IF(ABS(F28-VLOOKUP(C28,'Valeurs Règlement Campagne'!$A$4:$AB$7,14,FALSE))&lt;=2,VLOOKUP(C28,'Valeurs Règlement Campagne'!$A$4:$AB$7,14,FALSE),IF(ABS(F28-VLOOKUP(C28,'Valeurs Règlement Campagne'!$A$4:$AB$7,15,FALSE))&lt;=2,VLOOKUP(C28,'Valeurs Règlement Campagne'!$A$4:$AB$7,15,FALSE),IF(ABS(F28-VLOOKUP(C28,'Valeurs Règlement Campagne'!$A$4:$AB$7,16,FALSE))&lt;=2,VLOOKUP(C28,'Valeurs Règlement Campagne'!$A$4:$AB$7,16,FALSE),"")))-2),$F$6:F28,"&lt;="&amp;(IF(ABS(F28-VLOOKUP(C28,'Valeurs Règlement Campagne'!$A$4:$AB$7,14,FALSE))&lt;=2,VLOOKUP(C28,'Valeurs Règlement Campagne'!$A$4:$AB$7,14,FALSE),IF(ABS(F28-VLOOKUP(C28,'Valeurs Règlement Campagne'!$A$4:$AB$7,15,FALSE))&lt;=2,VLOOKUP(C28,'Valeurs Règlement Campagne'!$A$4:$AB$7,15,FALSE),IF(ABS(F28-VLOOKUP(C28,'Valeurs Règlement Campagne'!$A$4:$AB$7,16,FALSE))&lt;=2,VLOOKUP(C28,'Valeurs Règlement Campagne'!$A$4:$AB$7,16,FALSE),"")))+2))&gt;(IF(VLOOKUP(C28,'Valeurs Règlement Campagne'!$A$4:$AB$7,14,FALSE)=IF(ABS(F28-VLOOKUP(C28,'Valeurs Règlement Campagne'!$A$4:$AB$7,14,FALSE))&lt;=2,VLOOKUP(C28,'Valeurs Règlement Campagne'!$A$4:$AB$7,14,FALSE),IF(ABS(F28-VLOOKUP(C28,'Valeurs Règlement Campagne'!$A$4:$AB$7,15,FALSE))&lt;=2,VLOOKUP(C28,'Valeurs Règlement Campagne'!$A$4:$AB$7,15,FALSE),IF(ABS(F28-VLOOKUP(C28,'Valeurs Règlement Campagne'!$A$4:$AB$7,16,FALSE))&lt;=2,VLOOKUP(C28,'Valeurs Règlement Campagne'!$A$4:$AB$7,16,FALSE),""))),1,0)+IF(VLOOKUP(C28,'Valeurs Règlement Campagne'!$A$4:$AB$7,15,FALSE)=IF(ABS(F28-VLOOKUP(C28,'Valeurs Règlement Campagne'!$A$4:$AB$7,14,FALSE))&lt;=2,VLOOKUP(C28,'Valeurs Règlement Campagne'!$A$4:$AB$7,14,FALSE),IF(ABS(F28-VLOOKUP(C28,'Valeurs Règlement Campagne'!$A$4:$AB$7,15,FALSE))&lt;=2,VLOOKUP(C28,'Valeurs Règlement Campagne'!$A$4:$AB$7,15,FALSE),IF(ABS(F28-VLOOKUP(C28,'Valeurs Règlement Campagne'!$A$4:$AB$7,16,FALSE))&lt;=2,VLOOKUP(C28,'Valeurs Règlement Campagne'!$A$4:$AB$7,16,FALSE),""))),1,0)+IF(VLOOKUP(C28,'Valeurs Règlement Campagne'!$A$4:$AB$7,16,FALSE)=IF(ABS(F28-VLOOKUP(C28,'Valeurs Règlement Campagne'!$A$4:$AB$7,14,FALSE))&lt;=2,VLOOKUP(C28,'Valeurs Règlement Campagne'!$A$4:$AB$7,14,FALSE),IF(ABS(F28-VLOOKUP(C28,'Valeurs Règlement Campagne'!$A$4:$AB$7,15,FALSE))&lt;=2,VLOOKUP(C28,'Valeurs Règlement Campagne'!$A$4:$AB$7,15,FALSE),IF(ABS(F28-VLOOKUP(C28,'Valeurs Règlement Campagne'!$A$4:$AB$7,16,FALSE))&lt;=2,VLOOKUP(C28,'Valeurs Règlement Campagne'!$A$4:$AB$7,16,FALSE),""))),1,0)),1,0)),IF(IF(F28=VLOOKUP(C28,'Valeurs Règlement Campagne'!$A$4:$AB$7,14,FALSE),VLOOKUP(C28,'Valeurs Règlement Campagne'!$A$4:$AB$7,14,FALSE),IF(F28=VLOOKUP(C28,'Valeurs Règlement Campagne'!$A$4:$AB$7,15,FALSE),VLOOKUP(C28,'Valeurs Règlement Campagne'!$A$4:$AB$7,15,FALSE),IF(F28=VLOOKUP(C28,'Valeurs Règlement Campagne'!$A$4:$AB$7,16,FALSE),VLOOKUP(C28,'Valeurs Règlement Campagne'!$A$4:$AB$7,16,FALSE),"")))="",1,IF(COUNTIFS($C$6:C28,C28,$E$6:E28,"Connues",$F$6:F28,IF(F28=VLOOKUP(C28,'Valeurs Règlement Campagne'!$A$4:$AB$7,14,FALSE),VLOOKUP(C28,'Valeurs Règlement Campagne'!$A$4:$AB$7,14,FALSE),IF(F28=VLOOKUP(C28,'Valeurs Règlement Campagne'!$A$4:$AB$7,15,FALSE),VLOOKUP(C28,'Valeurs Règlement Campagne'!$A$4:$AB$7,15,FALSE),IF(F28=VLOOKUP(C28,'Valeurs Règlement Campagne'!$A$4:$AB$7,16,FALSE),VLOOKUP(C28,'Valeurs Règlement Campagne'!$A$4:$AB$7,16,FALSE),""))))&gt;(IF(VLOOKUP(C28,'Valeurs Règlement Campagne'!$A$4:$AB$7,14,FALSE)=IF(F28=VLOOKUP(C28,'Valeurs Règlement Campagne'!$A$4:$AB$7,14,FALSE),VLOOKUP(C28,'Valeurs Règlement Campagne'!$A$4:$AB$7,14,FALSE),IF(F28=VLOOKUP(C28,'Valeurs Règlement Campagne'!$A$4:$AB$7,15,FALSE),VLOOKUP(C28,'Valeurs Règlement Campagne'!$A$4:$AB$7,15,FALSE),IF(F28=VLOOKUP(C28,'Valeurs Règlement Campagne'!$A$4:$AB$7,16,FALSE),VLOOKUP(C28,'Valeurs Règlement Campagne'!$A$4:$AB$7,16,FALSE),""))),1,0)+IF(VLOOKUP(C28,'Valeurs Règlement Campagne'!$A$4:$AB$7,15,FALSE)=IF(F28=VLOOKUP(C28,'Valeurs Règlement Campagne'!$A$4:$AB$7,14,FALSE),VLOOKUP(C28,'Valeurs Règlement Campagne'!$A$4:$AB$7,14,FALSE),IF(F28=VLOOKUP(C28,'Valeurs Règlement Campagne'!$A$4:$AB$7,15,FALSE),VLOOKUP(C28,'Valeurs Règlement Campagne'!$A$4:$AB$7,15,FALSE),IF(F28=VLOOKUP(C28,'Valeurs Règlement Campagne'!$A$4:$AB$7,16,FALSE),VLOOKUP(C28,'Valeurs Règlement Campagne'!$A$4:$AB$7,16,FALSE),""))),1,0)+IF(VLOOKUP(C28,'Valeurs Règlement Campagne'!$A$4:$AB$7,16,FALSE)=IF(F28=VLOOKUP(C28,'Valeurs Règlement Campagne'!$A$4:$AB$7,14,FALSE),VLOOKUP(C28,'Valeurs Règlement Campagne'!$A$4:$AB$7,14,FALSE),IF(F28=VLOOKUP(C28,'Valeurs Règlement Campagne'!$A$4:$AB$7,15,FALSE),VLOOKUP(C28,'Valeurs Règlement Campagne'!$A$4:$AB$7,15,FALSE),IF(F28=VLOOKUP(C28,'Valeurs Règlement Campagne'!$A$4:$AB$7,16,FALSE),VLOOKUP(C28,'Valeurs Règlement Campagne'!$A$4:$AB$7,16,FALSE),""))),1,0)),1,0))),0))),0)</f>
        <v>0</v>
      </c>
      <c r="AJ28" s="39">
        <f>IFERROR(IF(OR(C28="",C28=" ",NOT(ISNUMBER(G28))),0,IF(E28="Inconnues",IF(AND(G28&gt;=N28,G28&lt;=O28),0,1),IF(E28="Connues",IF('Valeurs Règlement Campagne'!$L$14="OUI",IF(IF(ABS(G28-VLOOKUP(C28,'Valeurs Règlement Campagne'!$A$4:$AB$7,17,FALSE))&lt;=2,VLOOKUP(C28,'Valeurs Règlement Campagne'!$A$4:$AB$7,17,FALSE),IF(ABS(G28-VLOOKUP(C28,'Valeurs Règlement Campagne'!$A$4:$AB$7,18,FALSE))&lt;=2,VLOOKUP(C28,'Valeurs Règlement Campagne'!$A$4:$AB$7,18,FALSE),IF(ABS(G28-VLOOKUP(C28,'Valeurs Règlement Campagne'!$A$4:$AB$7,19,FALSE))&lt;=2,VLOOKUP(C28,'Valeurs Règlement Campagne'!$A$4:$AB$7,19,FALSE),"")))="",1,IF(COUNTIFS($C$6:C28,C28,$E$6:E28,"Connues",$G$6:G28,"&gt;="&amp;(IF(ABS(G28-VLOOKUP(C28,'Valeurs Règlement Campagne'!$A$4:$AB$7,17,FALSE))&lt;=2,VLOOKUP(C28,'Valeurs Règlement Campagne'!$A$4:$AB$7,17,FALSE),IF(ABS(G28-VLOOKUP(C28,'Valeurs Règlement Campagne'!$A$4:$AB$7,18,FALSE))&lt;=2,VLOOKUP(C28,'Valeurs Règlement Campagne'!$A$4:$AB$7,18,FALSE),IF(ABS(G28-VLOOKUP(C28,'Valeurs Règlement Campagne'!$A$4:$AB$7,19,FALSE))&lt;=2,VLOOKUP(C28,'Valeurs Règlement Campagne'!$A$4:$AB$7,19,FALSE),"")))-2),$G$6:G28,"&lt;="&amp;(IF(ABS(G28-VLOOKUP(C28,'Valeurs Règlement Campagne'!$A$4:$AB$7,17,FALSE))&lt;=2,VLOOKUP(C28,'Valeurs Règlement Campagne'!$A$4:$AB$7,17,FALSE),IF(ABS(G28-VLOOKUP(C28,'Valeurs Règlement Campagne'!$A$4:$AB$7,18,FALSE))&lt;=2,VLOOKUP(C28,'Valeurs Règlement Campagne'!$A$4:$AB$7,18,FALSE),IF(ABS(G28-VLOOKUP(C28,'Valeurs Règlement Campagne'!$A$4:$AB$7,19,FALSE))&lt;=2,VLOOKUP(C28,'Valeurs Règlement Campagne'!$A$4:$AB$7,19,FALSE),"")))+2))&gt;(IF(VLOOKUP(C28,'Valeurs Règlement Campagne'!$A$4:$AB$7,17,FALSE)=IF(ABS(G28-VLOOKUP(C28,'Valeurs Règlement Campagne'!$A$4:$AB$7,17,FALSE))&lt;=2,VLOOKUP(C28,'Valeurs Règlement Campagne'!$A$4:$AB$7,17,FALSE),IF(ABS(G28-VLOOKUP(C28,'Valeurs Règlement Campagne'!$A$4:$AB$7,18,FALSE))&lt;=2,VLOOKUP(C28,'Valeurs Règlement Campagne'!$A$4:$AB$7,18,FALSE),IF(ABS(G28-VLOOKUP(C28,'Valeurs Règlement Campagne'!$A$4:$AB$7,19,FALSE))&lt;=2,VLOOKUP(C28,'Valeurs Règlement Campagne'!$A$4:$AB$7,19,FALSE),""))),1,0)+IF(VLOOKUP(C28,'Valeurs Règlement Campagne'!$A$4:$AB$7,18,FALSE)=IF(ABS(G28-VLOOKUP(C28,'Valeurs Règlement Campagne'!$A$4:$AB$7,17,FALSE))&lt;=2,VLOOKUP(C28,'Valeurs Règlement Campagne'!$A$4:$AB$7,17,FALSE),IF(ABS(G28-VLOOKUP(C28,'Valeurs Règlement Campagne'!$A$4:$AB$7,18,FALSE))&lt;=2,VLOOKUP(C28,'Valeurs Règlement Campagne'!$A$4:$AB$7,18,FALSE),IF(ABS(G28-VLOOKUP(C28,'Valeurs Règlement Campagne'!$A$4:$AB$7,19,FALSE))&lt;=2,VLOOKUP(C28,'Valeurs Règlement Campagne'!$A$4:$AB$7,19,FALSE),""))),1,0)+IF(VLOOKUP(C28,'Valeurs Règlement Campagne'!$A$4:$AB$7,19,FALSE)=IF(ABS(G28-VLOOKUP(C28,'Valeurs Règlement Campagne'!$A$4:$AB$7,17,FALSE))&lt;=2,VLOOKUP(C28,'Valeurs Règlement Campagne'!$A$4:$AB$7,17,FALSE),IF(ABS(G28-VLOOKUP(C28,'Valeurs Règlement Campagne'!$A$4:$AB$7,18,FALSE))&lt;=2,VLOOKUP(C28,'Valeurs Règlement Campagne'!$A$4:$AB$7,18,FALSE),IF(ABS(G28-VLOOKUP(C28,'Valeurs Règlement Campagne'!$A$4:$AB$7,19,FALSE))&lt;=2,VLOOKUP(C28,'Valeurs Règlement Campagne'!$A$4:$AB$7,19,FALSE),""))),1,0)),1,0)),IF(IF(G28=VLOOKUP(C28,'Valeurs Règlement Campagne'!$A$4:$AB$7,17,FALSE),VLOOKUP(C28,'Valeurs Règlement Campagne'!$A$4:$AB$7,17,FALSE),IF(G28=VLOOKUP(C28,'Valeurs Règlement Campagne'!$A$4:$AB$7,18,FALSE),VLOOKUP(C28,'Valeurs Règlement Campagne'!$A$4:$AB$7,18,FALSE),IF(G28=VLOOKUP(C28,'Valeurs Règlement Campagne'!$A$4:$AB$7,19,FALSE),VLOOKUP(C28,'Valeurs Règlement Campagne'!$A$4:$AB$7,19,FALSE),"")))="",1,IF(COUNTIFS($C$6:C28,C28,$E$6:E28,"Connues",$G$6:G28,IF(G28=VLOOKUP(C28,'Valeurs Règlement Campagne'!$A$4:$AB$7,17,FALSE),VLOOKUP(C28,'Valeurs Règlement Campagne'!$A$4:$AB$7,17,FALSE),IF(G28=VLOOKUP(C28,'Valeurs Règlement Campagne'!$A$4:$AB$7,18,FALSE),VLOOKUP(C28,'Valeurs Règlement Campagne'!$A$4:$AB$7,18,FALSE),IF(G28=VLOOKUP(C28,'Valeurs Règlement Campagne'!$A$4:$AB$7,19,FALSE),VLOOKUP(C28,'Valeurs Règlement Campagne'!$A$4:$AB$7,19,FALSE),""))))&gt;(IF(VLOOKUP(C28,'Valeurs Règlement Campagne'!$A$4:$AB$7,17,FALSE)=IF(G28=VLOOKUP(C28,'Valeurs Règlement Campagne'!$A$4:$AB$7,17,FALSE),VLOOKUP(C28,'Valeurs Règlement Campagne'!$A$4:$AB$7,17,FALSE),IF(G28=VLOOKUP(C28,'Valeurs Règlement Campagne'!$A$4:$AB$7,18,FALSE),VLOOKUP(C28,'Valeurs Règlement Campagne'!$A$4:$AB$7,18,FALSE),IF(G28=VLOOKUP(C28,'Valeurs Règlement Campagne'!$A$4:$AB$7,19,FALSE),VLOOKUP(C28,'Valeurs Règlement Campagne'!$A$4:$AB$7,19,FALSE),""))),1,0)+IF(VLOOKUP(C28,'Valeurs Règlement Campagne'!$A$4:$AB$7,18,FALSE)=IF(G28=VLOOKUP(C28,'Valeurs Règlement Campagne'!$A$4:$AB$7,17,FALSE),VLOOKUP(C28,'Valeurs Règlement Campagne'!$A$4:$AB$7,17,FALSE),IF(G28=VLOOKUP(C28,'Valeurs Règlement Campagne'!$A$4:$AB$7,18,FALSE),VLOOKUP(C28,'Valeurs Règlement Campagne'!$A$4:$AB$7,18,FALSE),IF(G28=VLOOKUP(C28,'Valeurs Règlement Campagne'!$A$4:$AB$7,19,FALSE),VLOOKUP(C28,'Valeurs Règlement Campagne'!$A$4:$AB$7,19,FALSE),""))),1,0)+IF(VLOOKUP(C28,'Valeurs Règlement Campagne'!$A$4:$AB$7,19,FALSE)=IF(G28=VLOOKUP(C28,'Valeurs Règlement Campagne'!$A$4:$AB$7,17,FALSE),VLOOKUP(C28,'Valeurs Règlement Campagne'!$A$4:$AB$7,17,FALSE),IF(G28=VLOOKUP(C28,'Valeurs Règlement Campagne'!$A$4:$AB$7,18,FALSE),VLOOKUP(C28,'Valeurs Règlement Campagne'!$A$4:$AB$7,18,FALSE),IF(G28=VLOOKUP(C28,'Valeurs Règlement Campagne'!$A$4:$AB$7,19,FALSE),VLOOKUP(C28,'Valeurs Règlement Campagne'!$A$4:$AB$7,19,FALSE),""))),1,0)),1,0))),0))),0)</f>
        <v>0</v>
      </c>
      <c r="AK28" s="39">
        <f>IFERROR(IF(OR(C28="",C28=" ",NOT(ISNUMBER(H28))),0,IF(E28="Inconnues",IF(AND(H28&gt;=P28,H28&lt;=Q28),0,1),IF(E28="Connues",IF('Valeurs Règlement Campagne'!$L$14="OUI",IF(IF(ABS(H28-VLOOKUP(C28,'Valeurs Règlement Campagne'!$A$4:$AB$7,20,FALSE))&lt;=2,VLOOKUP(C28,'Valeurs Règlement Campagne'!$A$4:$AB$7,20,FALSE),IF(ABS(H28-VLOOKUP(C28,'Valeurs Règlement Campagne'!$A$4:$AB$7,21,FALSE))&lt;=2,VLOOKUP(C28,'Valeurs Règlement Campagne'!$A$4:$AB$7,21,FALSE),IF(ABS(H28-VLOOKUP(C28,'Valeurs Règlement Campagne'!$A$4:$AB$7,22,FALSE))&lt;=2,VLOOKUP(C28,'Valeurs Règlement Campagne'!$A$4:$AB$7,22,FALSE),"")))="",1,IF(COUNTIFS($C$6:C28,C28,$E$6:E28,"Connues",$H$6:H28,"&gt;="&amp;(IF(ABS(H28-VLOOKUP(C28,'Valeurs Règlement Campagne'!$A$4:$AB$7,20,FALSE))&lt;=2,VLOOKUP(C28,'Valeurs Règlement Campagne'!$A$4:$AB$7,20,FALSE),IF(ABS(H28-VLOOKUP(C28,'Valeurs Règlement Campagne'!$A$4:$AB$7,21,FALSE))&lt;=2,VLOOKUP(C28,'Valeurs Règlement Campagne'!$A$4:$AB$7,21,FALSE),IF(ABS(H28-VLOOKUP(C28,'Valeurs Règlement Campagne'!$A$4:$AB$7,22,FALSE))&lt;=2,VLOOKUP(C28,'Valeurs Règlement Campagne'!$A$4:$AB$7,22,FALSE),"")))-2),$H$6:H28,"&lt;="&amp;(IF(ABS(H28-VLOOKUP(C28,'Valeurs Règlement Campagne'!$A$4:$AB$7,20,FALSE))&lt;=2,VLOOKUP(C28,'Valeurs Règlement Campagne'!$A$4:$AB$7,20,FALSE),IF(ABS(H28-VLOOKUP(C28,'Valeurs Règlement Campagne'!$A$4:$AB$7,21,FALSE))&lt;=2,VLOOKUP(C28,'Valeurs Règlement Campagne'!$A$4:$AB$7,21,FALSE),IF(ABS(H28-VLOOKUP(C28,'Valeurs Règlement Campagne'!$A$4:$AB$7,22,FALSE))&lt;=2,VLOOKUP(C28,'Valeurs Règlement Campagne'!$A$4:$AB$7,22,FALSE),"")))+2))&gt;(IF(VLOOKUP(C28,'Valeurs Règlement Campagne'!$A$4:$AB$7,20,FALSE)=IF(ABS(H28-VLOOKUP(C28,'Valeurs Règlement Campagne'!$A$4:$AB$7,20,FALSE))&lt;=2,VLOOKUP(C28,'Valeurs Règlement Campagne'!$A$4:$AB$7,20,FALSE),IF(ABS(H28-VLOOKUP(C28,'Valeurs Règlement Campagne'!$A$4:$AB$7,21,FALSE))&lt;=2,VLOOKUP(C28,'Valeurs Règlement Campagne'!$A$4:$AB$7,21,FALSE),IF(ABS(H28-VLOOKUP(C28,'Valeurs Règlement Campagne'!$A$4:$AB$7,22,FALSE))&lt;=2,VLOOKUP(C28,'Valeurs Règlement Campagne'!$A$4:$AB$7,22,FALSE),""))),1,0)+IF(VLOOKUP(C28,'Valeurs Règlement Campagne'!$A$4:$AB$7,21,FALSE)=IF(ABS(H28-VLOOKUP(C28,'Valeurs Règlement Campagne'!$A$4:$AB$7,20,FALSE))&lt;=2,VLOOKUP(C28,'Valeurs Règlement Campagne'!$A$4:$AB$7,20,FALSE),IF(ABS(H28-VLOOKUP(C28,'Valeurs Règlement Campagne'!$A$4:$AB$7,21,FALSE))&lt;=2,VLOOKUP(C28,'Valeurs Règlement Campagne'!$A$4:$AB$7,21,FALSE),IF(ABS(H28-VLOOKUP(C28,'Valeurs Règlement Campagne'!$A$4:$AB$7,22,FALSE))&lt;=2,VLOOKUP(C28,'Valeurs Règlement Campagne'!$A$4:$AB$7,22,FALSE),""))),1,0)+IF(VLOOKUP(C28,'Valeurs Règlement Campagne'!$A$4:$AB$7,22,FALSE)=IF(ABS(H28-VLOOKUP(C28,'Valeurs Règlement Campagne'!$A$4:$AB$7,20,FALSE))&lt;=2,VLOOKUP(C28,'Valeurs Règlement Campagne'!$A$4:$AB$7,20,FALSE),IF(ABS(H28-VLOOKUP(C28,'Valeurs Règlement Campagne'!$A$4:$AB$7,21,FALSE))&lt;=2,VLOOKUP(C28,'Valeurs Règlement Campagne'!$A$4:$AB$7,21,FALSE),IF(ABS(H28-VLOOKUP(C28,'Valeurs Règlement Campagne'!$A$4:$AB$7,22,FALSE))&lt;=2,VLOOKUP(C28,'Valeurs Règlement Campagne'!$A$4:$AB$7,22,FALSE),""))),1,0)),1,0)),IF(IF(H28=VLOOKUP(C28,'Valeurs Règlement Campagne'!$A$4:$AB$7,20,FALSE),VLOOKUP(C28,'Valeurs Règlement Campagne'!$A$4:$AB$7,20,FALSE),IF(H28=VLOOKUP(C28,'Valeurs Règlement Campagne'!$A$4:$AB$7,21,FALSE),VLOOKUP(C28,'Valeurs Règlement Campagne'!$A$4:$AB$7,21,FALSE),IF(H28=VLOOKUP(C28,'Valeurs Règlement Campagne'!$A$4:$AB$7,22,FALSE),VLOOKUP(C28,'Valeurs Règlement Campagne'!$A$4:$AB$7,22,FALSE),"")))="",1,IF(COUNTIFS($C$6:C28,C28,$E$6:E28,"Connues",$H$6:H28,IF(H28=VLOOKUP(C28,'Valeurs Règlement Campagne'!$A$4:$AB$7,20,FALSE),VLOOKUP(C28,'Valeurs Règlement Campagne'!$A$4:$AB$7,20,FALSE),IF(H28=VLOOKUP(C28,'Valeurs Règlement Campagne'!$A$4:$AB$7,21,FALSE),VLOOKUP(C28,'Valeurs Règlement Campagne'!$A$4:$AB$7,21,FALSE),IF(H28=VLOOKUP(C28,'Valeurs Règlement Campagne'!$A$4:$AB$7,22,FALSE),VLOOKUP(C28,'Valeurs Règlement Campagne'!$A$4:$AB$7,22,FALSE),""))))&gt;(IF(VLOOKUP(C28,'Valeurs Règlement Campagne'!$A$4:$AB$7,20,FALSE)=IF(H28=VLOOKUP(C28,'Valeurs Règlement Campagne'!$A$4:$AB$7,20,FALSE),VLOOKUP(C28,'Valeurs Règlement Campagne'!$A$4:$AB$7,20,FALSE),IF(H28=VLOOKUP(C28,'Valeurs Règlement Campagne'!$A$4:$AB$7,21,FALSE),VLOOKUP(C28,'Valeurs Règlement Campagne'!$A$4:$AB$7,21,FALSE),IF(H28=VLOOKUP(C28,'Valeurs Règlement Campagne'!$A$4:$AB$7,22,FALSE),VLOOKUP(C28,'Valeurs Règlement Campagne'!$A$4:$AB$7,22,FALSE),""))),1,0)+IF(VLOOKUP(C28,'Valeurs Règlement Campagne'!$A$4:$AB$7,21,FALSE)=IF(H28=VLOOKUP(C28,'Valeurs Règlement Campagne'!$A$4:$AB$7,20,FALSE),VLOOKUP(C28,'Valeurs Règlement Campagne'!$A$4:$AB$7,20,FALSE),IF(H28=VLOOKUP(C28,'Valeurs Règlement Campagne'!$A$4:$AB$7,21,FALSE),VLOOKUP(C28,'Valeurs Règlement Campagne'!$A$4:$AB$7,21,FALSE),IF(H28=VLOOKUP(C28,'Valeurs Règlement Campagne'!$A$4:$AB$7,22,FALSE),VLOOKUP(C28,'Valeurs Règlement Campagne'!$A$4:$AB$7,22,FALSE),""))),1,0)+IF(VLOOKUP(C28,'Valeurs Règlement Campagne'!$A$4:$AB$7,22,FALSE)=IF(H28=VLOOKUP(C28,'Valeurs Règlement Campagne'!$A$4:$AB$7,20,FALSE),VLOOKUP(C28,'Valeurs Règlement Campagne'!$A$4:$AB$7,20,FALSE),IF(H28=VLOOKUP(C28,'Valeurs Règlement Campagne'!$A$4:$AB$7,21,FALSE),VLOOKUP(C28,'Valeurs Règlement Campagne'!$A$4:$AB$7,21,FALSE),IF(H28=VLOOKUP(C28,'Valeurs Règlement Campagne'!$A$4:$AB$7,22,FALSE),VLOOKUP(C28,'Valeurs Règlement Campagne'!$A$4:$AB$7,22,FALSE),""))),1,0)),1,0))),0))),0)</f>
        <v>0</v>
      </c>
      <c r="AL28">
        <f>IFERROR(IF(OR(C28="",C28=" ",NOT(ISNUMBER(I28))),0,IF(E28="Inconnues",IF(AND(I28&gt;=P28,I28&lt;=R28),0,1),IF(E28="Connues",IF('Valeurs Règlement Campagne'!$L$14="OUI",IF(IF(ABS(I28-VLOOKUP(C28,'Valeurs Règlement Campagne'!$A$4:$AB$7,23,FALSE))&lt;=2,VLOOKUP(C28,'Valeurs Règlement Campagne'!$A$4:$AB$7,23,FALSE),IF(ABS(I28-VLOOKUP(C28,'Valeurs Règlement Campagne'!$A$4:$AB$7,24,FALSE))&lt;=2,VLOOKUP(C28,'Valeurs Règlement Campagne'!$A$4:$AB$7,24,FALSE),IF(ABS(I28-VLOOKUP(C28,'Valeurs Règlement Campagne'!$A$4:$AB$7,25,FALSE))&lt;=2,VLOOKUP(C28,'Valeurs Règlement Campagne'!$A$4:$AB$7,25,FALSE),"")))="",1,IF(COUNTIFS($C$6:C28,C28,$E$6:E28,"Connues",$I$6:I28,"&gt;="&amp;(IF(ABS(I28-VLOOKUP(C28,'Valeurs Règlement Campagne'!$A$4:$AB$7,23,FALSE))&lt;=2,VLOOKUP(C28,'Valeurs Règlement Campagne'!$A$4:$AB$7,23,FALSE),IF(ABS(I28-VLOOKUP(C28,'Valeurs Règlement Campagne'!$A$4:$AB$7,24,FALSE))&lt;=2,VLOOKUP(C28,'Valeurs Règlement Campagne'!$A$4:$AB$7,24,FALSE),IF(ABS(I28-VLOOKUP(C28,'Valeurs Règlement Campagne'!$A$4:$AB$7,25,FALSE))&lt;=2,VLOOKUP(C28,'Valeurs Règlement Campagne'!$A$4:$AB$7,25,FALSE),"")))-2),$I$6:I28,"&lt;="&amp;(IF(ABS(I28-VLOOKUP(C28,'Valeurs Règlement Campagne'!$A$4:$AB$7,23,FALSE))&lt;=2,VLOOKUP(C28,'Valeurs Règlement Campagne'!$A$4:$AB$7,23,FALSE),IF(ABS(I28-VLOOKUP(C28,'Valeurs Règlement Campagne'!$A$4:$AB$7,24,FALSE))&lt;=2,VLOOKUP(C28,'Valeurs Règlement Campagne'!$A$4:$AB$7,24,FALSE),IF(ABS(I28-VLOOKUP(C28,'Valeurs Règlement Campagne'!$A$4:$AB$7,25,FALSE))&lt;=2,VLOOKUP(C28,'Valeurs Règlement Campagne'!$A$4:$AB$7,25,FALSE),"")))+2))&gt;(IF(VLOOKUP(C28,'Valeurs Règlement Campagne'!$A$4:$AB$7,23,FALSE)=IF(ABS(I28-VLOOKUP(C28,'Valeurs Règlement Campagne'!$A$4:$AB$7,23,FALSE))&lt;=2,VLOOKUP(C28,'Valeurs Règlement Campagne'!$A$4:$AB$7,23,FALSE),IF(ABS(I28-VLOOKUP(C28,'Valeurs Règlement Campagne'!$A$4:$AB$7,24,FALSE))&lt;=2,VLOOKUP(C28,'Valeurs Règlement Campagne'!$A$4:$AB$7,24,FALSE),IF(ABS(I28-VLOOKUP(C28,'Valeurs Règlement Campagne'!$A$4:$AB$7,25,FALSE))&lt;=2,VLOOKUP(C28,'Valeurs Règlement Campagne'!$A$4:$AB$7,25,FALSE),""))),1,0)+IF(VLOOKUP(C28,'Valeurs Règlement Campagne'!$A$4:$AB$7,24,FALSE)=IF(ABS(I28-VLOOKUP(C28,'Valeurs Règlement Campagne'!$A$4:$AB$7,23,FALSE))&lt;=2,VLOOKUP(C28,'Valeurs Règlement Campagne'!$A$4:$AB$7,23,FALSE),IF(ABS(I28-VLOOKUP(C28,'Valeurs Règlement Campagne'!$A$4:$AB$7,24,FALSE))&lt;=2,VLOOKUP(C28,'Valeurs Règlement Campagne'!$A$4:$AB$7,24,FALSE),IF(ABS(I28-VLOOKUP(C28,'Valeurs Règlement Campagne'!$A$4:$AB$7,25,FALSE))&lt;=2,VLOOKUP(C28,'Valeurs Règlement Campagne'!$A$4:$AB$7,25,FALSE),""))),1,0)+IF(VLOOKUP(C28,'Valeurs Règlement Campagne'!$A$4:$AB$7,25,FALSE)=IF(ABS(I28-VLOOKUP(C28,'Valeurs Règlement Campagne'!$A$4:$AB$7,23,FALSE))&lt;=2,VLOOKUP(C28,'Valeurs Règlement Campagne'!$A$4:$AB$7,23,FALSE),IF(ABS(I28-VLOOKUP(C28,'Valeurs Règlement Campagne'!$A$4:$AB$7,24,FALSE))&lt;=2,VLOOKUP(C28,'Valeurs Règlement Campagne'!$A$4:$AB$7,24,FALSE),IF(ABS(I28-VLOOKUP(C28,'Valeurs Règlement Campagne'!$A$4:$AB$7,25,FALSE))&lt;=2,VLOOKUP(C28,'Valeurs Règlement Campagne'!$A$4:$AB$7,25,FALSE),""))),1,0)),1,0)),IF(IF(I28=VLOOKUP(C28,'Valeurs Règlement Campagne'!$A$4:$AB$7,23,FALSE),VLOOKUP(C28,'Valeurs Règlement Campagne'!$A$4:$AB$7,23,FALSE),IF(I28=VLOOKUP(C28,'Valeurs Règlement Campagne'!$A$4:$AB$7,24,FALSE),VLOOKUP(C28,'Valeurs Règlement Campagne'!$A$4:$AB$7,24,FALSE),IF(I28=VLOOKUP(C28,'Valeurs Règlement Campagne'!$A$4:$AB$7,25,FALSE),VLOOKUP(C28,'Valeurs Règlement Campagne'!$A$4:$AB$7,25,FALSE),"")))="",1,IF(COUNTIFS($C$6:C28,C28,$E$6:E28,"Connues",$I$6:I28,IF(I28=VLOOKUP(C28,'Valeurs Règlement Campagne'!$A$4:$AB$7,23,FALSE),VLOOKUP(C28,'Valeurs Règlement Campagne'!$A$4:$AB$7,23,FALSE),IF(I28=VLOOKUP(C28,'Valeurs Règlement Campagne'!$A$4:$AB$7,24,FALSE),VLOOKUP(C28,'Valeurs Règlement Campagne'!$A$4:$AB$7,24,FALSE),IF(I28=VLOOKUP(C28,'Valeurs Règlement Campagne'!$A$4:$AB$7,25,FALSE),VLOOKUP(C28,'Valeurs Règlement Campagne'!$A$4:$AB$7,25,FALSE),""))))&gt;(IF(VLOOKUP(C28,'Valeurs Règlement Campagne'!$A$4:$AB$7,23,FALSE)=IF(I28=VLOOKUP(C28,'Valeurs Règlement Campagne'!$A$4:$AB$7,23,FALSE),VLOOKUP(C28,'Valeurs Règlement Campagne'!$A$4:$AB$7,23,FALSE),IF(I28=VLOOKUP(C28,'Valeurs Règlement Campagne'!$A$4:$AB$7,24,FALSE),VLOOKUP(C28,'Valeurs Règlement Campagne'!$A$4:$AB$7,24,FALSE),IF(I28=VLOOKUP(C28,'Valeurs Règlement Campagne'!$A$4:$AB$7,25,FALSE),VLOOKUP(C28,'Valeurs Règlement Campagne'!$A$4:$AB$7,25,FALSE),""))),1,0)+IF(VLOOKUP(C28,'Valeurs Règlement Campagne'!$A$4:$AB$7,24,FALSE)=IF(I28=VLOOKUP(C28,'Valeurs Règlement Campagne'!$A$4:$AB$7,23,FALSE),VLOOKUP(C28,'Valeurs Règlement Campagne'!$A$4:$AB$7,23,FALSE),IF(I28=VLOOKUP(C28,'Valeurs Règlement Campagne'!$A$4:$AB$7,24,FALSE),VLOOKUP(C28,'Valeurs Règlement Campagne'!$A$4:$AB$7,24,FALSE),IF(I28=VLOOKUP(C28,'Valeurs Règlement Campagne'!$A$4:$AB$7,25,FALSE),VLOOKUP(C28,'Valeurs Règlement Campagne'!$A$4:$AB$7,25,FALSE),""))),1,0)+IF(VLOOKUP(C28,'Valeurs Règlement Campagne'!$A$4:$AB$7,25,FALSE)=IF(I28=VLOOKUP(C28,'Valeurs Règlement Campagne'!$A$4:$AB$7,23,FALSE),VLOOKUP(C28,'Valeurs Règlement Campagne'!$A$4:$AB$7,23,FALSE),IF(I28=VLOOKUP(C28,'Valeurs Règlement Campagne'!$A$4:$AB$7,24,FALSE),VLOOKUP(C28,'Valeurs Règlement Campagne'!$A$4:$AB$7,24,FALSE),IF(I28=VLOOKUP(C28,'Valeurs Règlement Campagne'!$A$4:$AB$7,25,FALSE),VLOOKUP(C28,'Valeurs Règlement Campagne'!$A$4:$AB$7,25,FALSE),""))),1,0)),1,0))),0))),0)</f>
        <v>0</v>
      </c>
      <c r="AM28">
        <f>IFERROR(IF(OR(C28="",C28=" ",NOT(ISNUMBER(J28))),0,IF(E28="Inconnues",IF(AND(J28&gt;=S28,J28&lt;=T28),0,1),IF(E28="Connues",IF('Valeurs Règlement Campagne'!$L$14="OUI",IF(IF(ABS(J28-VLOOKUP(C28,'Valeurs Règlement Campagne'!$A$4:$AB$7,26,FALSE))&lt;=2,VLOOKUP(C28,'Valeurs Règlement Campagne'!$A$4:$AB$7,26,FALSE),IF(ABS(J28-VLOOKUP(C28,'Valeurs Règlement Campagne'!$A$4:$AB$7,27,FALSE))&lt;=2,VLOOKUP(C28,'Valeurs Règlement Campagne'!$A$4:$AB$7,27,FALSE),IF(ABS(J28-VLOOKUP(C28,'Valeurs Règlement Campagne'!$A$4:$AB$7,28,FALSE))&lt;=2,VLOOKUP(C28,'Valeurs Règlement Campagne'!$A$4:$AB$7,28,FALSE),"")))="",1,IF(COUNTIFS($C$6:C28,C28,$E$6:E28,"Connues",$J$6:J28,"&gt;="&amp;(IF(ABS(J28-VLOOKUP(C28,'Valeurs Règlement Campagne'!$A$4:$AB$7,26,FALSE))&lt;=2,VLOOKUP(C28,'Valeurs Règlement Campagne'!$A$4:$AB$7,26,FALSE),IF(ABS(J28-VLOOKUP(C28,'Valeurs Règlement Campagne'!$A$4:$AB$7,27,FALSE))&lt;=2,VLOOKUP(C28,'Valeurs Règlement Campagne'!$A$4:$AB$7,27,FALSE),IF(ABS(J28-VLOOKUP(C28,'Valeurs Règlement Campagne'!$A$4:$AB$7,28,FALSE))&lt;=2,VLOOKUP(C28,'Valeurs Règlement Campagne'!$A$4:$AB$7,28,FALSE),"")))-2),$J$6:J28,"&lt;="&amp;(IF(ABS(J28-VLOOKUP(C28,'Valeurs Règlement Campagne'!$A$4:$AB$7,26,FALSE))&lt;=2,VLOOKUP(C28,'Valeurs Règlement Campagne'!$A$4:$AB$7,26,FALSE),IF(ABS(J28-VLOOKUP(C28,'Valeurs Règlement Campagne'!$A$4:$AB$7,27,FALSE))&lt;=2,VLOOKUP(C28,'Valeurs Règlement Campagne'!$A$4:$AB$7,27,FALSE),IF(ABS(J28-VLOOKUP(C28,'Valeurs Règlement Campagne'!$A$4:$AB$7,28,FALSE))&lt;=2,VLOOKUP(C28,'Valeurs Règlement Campagne'!$A$4:$AB$7,28,FALSE),"")))+2))&gt;(IF(VLOOKUP(C28,'Valeurs Règlement Campagne'!$A$4:$AB$7,26,FALSE)=IF(ABS(J28-VLOOKUP(C28,'Valeurs Règlement Campagne'!$A$4:$AB$7,26,FALSE))&lt;=2,VLOOKUP(C28,'Valeurs Règlement Campagne'!$A$4:$AB$7,26,FALSE),IF(ABS(J28-VLOOKUP(C28,'Valeurs Règlement Campagne'!$A$4:$AB$7,27,FALSE))&lt;=2,VLOOKUP(C28,'Valeurs Règlement Campagne'!$A$4:$AB$7,27,FALSE),IF(ABS(J28-VLOOKUP(C28,'Valeurs Règlement Campagne'!$A$4:$AB$7,28,FALSE))&lt;=2,VLOOKUP(C28,'Valeurs Règlement Campagne'!$A$4:$AB$7,28,FALSE),""))),1,0)+IF(VLOOKUP(C28,'Valeurs Règlement Campagne'!$A$4:$AB$7,27,FALSE)=IF(ABS(J28-VLOOKUP(C28,'Valeurs Règlement Campagne'!$A$4:$AB$7,26,FALSE))&lt;=2,VLOOKUP(C28,'Valeurs Règlement Campagne'!$A$4:$AB$7,26,FALSE),IF(ABS(J28-VLOOKUP(C28,'Valeurs Règlement Campagne'!$A$4:$AB$7,27,FALSE))&lt;=2,VLOOKUP(C28,'Valeurs Règlement Campagne'!$A$4:$AB$7,27,FALSE),IF(ABS(J28-VLOOKUP(C28,'Valeurs Règlement Campagne'!$A$4:$AB$7,28,FALSE))&lt;=2,VLOOKUP(C28,'Valeurs Règlement Campagne'!$A$4:$AB$7,28,FALSE),""))),1,0)+IF(VLOOKUP(C28,'Valeurs Règlement Campagne'!$A$4:$AB$7,28,FALSE)=IF(ABS(J28-VLOOKUP(C28,'Valeurs Règlement Campagne'!$A$4:$AB$7,26,FALSE))&lt;=2,VLOOKUP(C28,'Valeurs Règlement Campagne'!$A$4:$AB$7,26,FALSE),IF(ABS(J28-VLOOKUP(C28,'Valeurs Règlement Campagne'!$A$4:$AB$7,27,FALSE))&lt;=2,VLOOKUP(C28,'Valeurs Règlement Campagne'!$A$4:$AB$7,27,FALSE),IF(ABS(J28-VLOOKUP(C28,'Valeurs Règlement Campagne'!$A$4:$AB$7,28,FALSE))&lt;=2,VLOOKUP(C28,'Valeurs Règlement Campagne'!$A$4:$AB$7,28,FALSE),""))),1,0)),1,0)),IF(IF(J28=VLOOKUP(C28,'Valeurs Règlement Campagne'!$A$4:$AB$7,26,FALSE),VLOOKUP(C28,'Valeurs Règlement Campagne'!$A$4:$AB$7,26,FALSE),IF(J28=VLOOKUP(C28,'Valeurs Règlement Campagne'!$A$4:$AB$7,27,FALSE),VLOOKUP(C28,'Valeurs Règlement Campagne'!$A$4:$AB$7,27,FALSE),IF(J28=VLOOKUP(C28,'Valeurs Règlement Campagne'!$A$4:$AB$7,28,FALSE),VLOOKUP(C28,'Valeurs Règlement Campagne'!$A$4:$AB$7,28,FALSE),"")))="",1,IF(COUNTIFS($C$6:C28,C28,$E$6:E28,"Connues",$J$6:J28,IF(J28=VLOOKUP(C28,'Valeurs Règlement Campagne'!$A$4:$AB$7,26,FALSE),VLOOKUP(C28,'Valeurs Règlement Campagne'!$A$4:$AB$7,26,FALSE),IF(J28=VLOOKUP(C28,'Valeurs Règlement Campagne'!$A$4:$AB$7,27,FALSE),VLOOKUP(C28,'Valeurs Règlement Campagne'!$A$4:$AB$7,27,FALSE),IF(J28=VLOOKUP(C28,'Valeurs Règlement Campagne'!$A$4:$AB$7,28,FALSE),VLOOKUP(C28,'Valeurs Règlement Campagne'!$A$4:$AB$7,28,FALSE),""))))&gt;(IF(VLOOKUP(C28,'Valeurs Règlement Campagne'!$A$4:$AB$7,26,FALSE)=IF(J28=VLOOKUP(C28,'Valeurs Règlement Campagne'!$A$4:$AB$7,26,FALSE),VLOOKUP(C28,'Valeurs Règlement Campagne'!$A$4:$AB$7,26,FALSE),IF(J28=VLOOKUP(C28,'Valeurs Règlement Campagne'!$A$4:$AB$7,27,FALSE),VLOOKUP(C28,'Valeurs Règlement Campagne'!$A$4:$AB$7,27,FALSE),IF(J28=VLOOKUP(C28,'Valeurs Règlement Campagne'!$A$4:$AB$7,28,FALSE),VLOOKUP(C28,'Valeurs Règlement Campagne'!$A$4:$AB$7,28,FALSE),""))),1,0)+IF(VLOOKUP(C28,'Valeurs Règlement Campagne'!$A$4:$AB$7,27,FALSE)=IF(J28=VLOOKUP(C28,'Valeurs Règlement Campagne'!$A$4:$AB$7,26,FALSE),VLOOKUP(C28,'Valeurs Règlement Campagne'!$A$4:$AB$7,26,FALSE),IF(J28=VLOOKUP(C28,'Valeurs Règlement Campagne'!$A$4:$AB$7,27,FALSE),VLOOKUP(C28,'Valeurs Règlement Campagne'!$A$4:$AB$7,27,FALSE),IF(J28=VLOOKUP(C28,'Valeurs Règlement Campagne'!$A$4:$AB$7,28,FALSE),VLOOKUP(C28,'Valeurs Règlement Campagne'!$A$4:$AB$7,28,FALSE),""))),1,0)+IF(VLOOKUP(C28,'Valeurs Règlement Campagne'!$A$4:$AB$7,28,FALSE)=IF(J28=VLOOKUP(C28,'Valeurs Règlement Campagne'!$A$4:$AB$7,26,FALSE),VLOOKUP(C28,'Valeurs Règlement Campagne'!$A$4:$AB$7,26,FALSE),IF(J28=VLOOKUP(C28,'Valeurs Règlement Campagne'!$A$4:$AB$7,27,FALSE),VLOOKUP(C28,'Valeurs Règlement Campagne'!$A$4:$AB$7,27,FALSE),IF(J28=VLOOKUP(C28,'Valeurs Règlement Campagne'!$A$4:$AB$7,28,FALSE),VLOOKUP(C28,'Valeurs Règlement Campagne'!$A$4:$AB$7,28,FALSE),""))),1,0)),1,0))),0))),0)</f>
        <v>0</v>
      </c>
    </row>
    <row r="29" spans="1:218" ht="20.75" customHeight="1">
      <c r="A29" s="128">
        <v>24</v>
      </c>
      <c r="B29" s="185"/>
      <c r="C29" s="264"/>
      <c r="D29" s="265"/>
      <c r="E29" s="186"/>
      <c r="F29" s="187"/>
      <c r="G29" s="188"/>
      <c r="H29" s="189"/>
      <c r="I29" s="190"/>
      <c r="J29" s="191"/>
      <c r="L29" s="35" t="str">
        <f>IF($E29=0," ",IF($E29=$D$31,VLOOKUP($C29,'Valeurs Règlement Campagne'!$A$4:$AB$7,14,FALSE),VLOOKUP($C29,'Valeurs Règlement Campagne'!$A$4:$M$7,4,FALSE)))</f>
        <v xml:space="preserve"> </v>
      </c>
      <c r="M29" s="36" t="str">
        <f>IF($E29=0," ",IF($E29=$D$31,VLOOKUP($C29,'Valeurs Règlement Campagne'!$A$4:$AB$7,16,FALSE),VLOOKUP($C29,'Valeurs Règlement Campagne'!$A$4:$AB$7,5,FALSE)))</f>
        <v xml:space="preserve"> </v>
      </c>
      <c r="N29" s="35" t="str">
        <f>IF($E29=0," ",IF($E29=$D$31,VLOOKUP($C29,'Valeurs Règlement Campagne'!$A$4:$AB$7,17,FALSE),VLOOKUP($C29,'Valeurs Règlement Campagne'!$A$4:$AB$7,6,FALSE)))</f>
        <v xml:space="preserve"> </v>
      </c>
      <c r="O29" s="37" t="str">
        <f>IF($E29=0," ",IF($E29=$D$31,VLOOKUP($C29,'Valeurs Règlement Campagne'!$A$4:$AB$7,19,FALSE),VLOOKUP($C29,'Valeurs Règlement Campagne'!$A$4:$AB$7,7,FALSE)))</f>
        <v xml:space="preserve"> </v>
      </c>
      <c r="P29" s="38" t="str">
        <f>IF($E29=0," ",IF($E29=$D$31,VLOOKUP($C29,'Valeurs Règlement Campagne'!$A$4:$AB$7,20,FALSE),VLOOKUP($C29,'Valeurs Règlement Campagne'!$A$4:$AB$7,8,FALSE)))</f>
        <v xml:space="preserve"> </v>
      </c>
      <c r="Q29" s="37" t="str">
        <f>IF($E29=0," ",IF($E29=$D$31,VLOOKUP($C29,'Valeurs Règlement Campagne'!$A$4:$AB$7,22,FALSE),VLOOKUP($C29,'Valeurs Règlement Campagne'!$A$4:$AB$7,9,FALSE)))</f>
        <v xml:space="preserve"> </v>
      </c>
      <c r="R29" s="51" t="str">
        <f>IF($E29=0," ",IF($E29=$D$31,VLOOKUP($C29,'Valeurs Règlement Campagne'!$A$4:$AB$7,25,FALSE),VLOOKUP($C29,'Valeurs Règlement Campagne'!$A$4:$AB$7,11,FALSE)))</f>
        <v xml:space="preserve"> </v>
      </c>
      <c r="S29" s="35" t="str">
        <f>IF($E29=0," ",IF($E29=$D$31,VLOOKUP($C29,'Valeurs Règlement Campagne'!$A$4:$AB$7,26,FALSE),VLOOKUP($C29,'Valeurs Règlement Campagne'!$A$4:$AB$7,12,FALSE)))</f>
        <v xml:space="preserve"> </v>
      </c>
      <c r="T29" s="36" t="str">
        <f>IF($E29=0," ",IF($E29=$D$31,VLOOKUP($C29,'Valeurs Règlement Campagne'!$A$4:$AB$7,28,FALSE),VLOOKUP($C29,'Valeurs Règlement Campagne'!$A$4:$AB$7,13,FALSE)))</f>
        <v xml:space="preserve"> </v>
      </c>
      <c r="U29" s="52" t="str" cm="1">
        <f t="array" ref="U29">IFERROR(IF(OR(C29="",C29=" ")," ",IF(NOT(ISNUMBER(F29))," ",IF(E29="Inconnues",AND(F29&gt;=L29,F29&lt;=M29),IF(E29="Connues",IF('Valeurs Règlement Campagne'!$L$14="OUI",IF(IF(ABS(F29-VLOOKUP(C29,'Valeurs Règlement Campagne'!$A$4:$AB$7,14,FALSE))&lt;=2,VLOOKUP(C29,'Valeurs Règlement Campagne'!$A$4:$AB$7,14,FALSE),IF(ABS(F29-VLOOKUP(C29,'Valeurs Règlement Campagne'!$A$4:$AB$7,15,FALSE))&lt;=2,VLOOKUP(C29,'Valeurs Règlement Campagne'!$A$4:$AB$7,15,FALSE),IF(ABS(F29-VLOOKUP(C29,'Valeurs Règlement Campagne'!$A$4:$AB$7,16,FALSE))&lt;=2,VLOOKUP(C29,'Valeurs Règlement Campagne'!$A$4:$AB$7,16,FALSE),"")))="",FALSE,IF(COUNTIFS($C$6:C29,C29,$E$6:E29,"Connues",$F$6:F29,"&gt;="&amp;(IF(ABS(F29-VLOOKUP(C29,'Valeurs Règlement Campagne'!$A$4:$AB$7,14,FALSE))&lt;=2,VLOOKUP(C29,'Valeurs Règlement Campagne'!$A$4:$AB$7,14,FALSE),IF(ABS(F29-VLOOKUP(C29,'Valeurs Règlement Campagne'!$A$4:$AB$7,15,FALSE))&lt;=2,VLOOKUP(C29,'Valeurs Règlement Campagne'!$A$4:$AB$7,15,FALSE),IF(ABS(F29-VLOOKUP(C29,'Valeurs Règlement Campagne'!$A$4:$AB$7,16,FALSE))&lt;=2,VLOOKUP(C29,'Valeurs Règlement Campagne'!$A$4:$AB$7,16,FALSE),"")))-2),$F$6:F29,"&lt;="&amp;(IF(ABS(F29-VLOOKUP(C29,'Valeurs Règlement Campagne'!$A$4:$AB$7,14,FALSE))&lt;=2,VLOOKUP(C29,'Valeurs Règlement Campagne'!$A$4:$AB$7,14,FALSE),IF(ABS(F29-VLOOKUP(C29,'Valeurs Règlement Campagne'!$A$4:$AB$7,15,FALSE))&lt;=2,VLOOKUP(C29,'Valeurs Règlement Campagne'!$A$4:$AB$7,15,FALSE),IF(ABS(F29-VLOOKUP(C29,'Valeurs Règlement Campagne'!$A$4:$AB$7,16,FALSE))&lt;=2,VLOOKUP(C29,'Valeurs Règlement Campagne'!$A$4:$AB$7,16,FALSE),"")))+2))&gt;(IF(VLOOKUP(C29,'Valeurs Règlement Campagne'!$A$4:$AB$7,14,FALSE)=IF(ABS(F29-VLOOKUP(C29,'Valeurs Règlement Campagne'!$A$4:$AB$7,14,FALSE))&lt;=2,VLOOKUP(C29,'Valeurs Règlement Campagne'!$A$4:$AB$7,14,FALSE),IF(ABS(F29-VLOOKUP(C29,'Valeurs Règlement Campagne'!$A$4:$AB$7,15,FALSE))&lt;=2,VLOOKUP(C29,'Valeurs Règlement Campagne'!$A$4:$AB$7,15,FALSE),IF(ABS(F29-VLOOKUP(C29,'Valeurs Règlement Campagne'!$A$4:$AB$7,16,FALSE))&lt;=2,VLOOKUP(C29,'Valeurs Règlement Campagne'!$A$4:$AB$7,16,FALSE),""))),1,0)+IF(VLOOKUP(C29,'Valeurs Règlement Campagne'!$A$4:$AB$7,15,FALSE)=IF(ABS(F29-VLOOKUP(C29,'Valeurs Règlement Campagne'!$A$4:$AB$7,14,FALSE))&lt;=2,VLOOKUP(C29,'Valeurs Règlement Campagne'!$A$4:$AB$7,14,FALSE),IF(ABS(F29-VLOOKUP(C29,'Valeurs Règlement Campagne'!$A$4:$AB$7,15,FALSE))&lt;=2,VLOOKUP(C29,'Valeurs Règlement Campagne'!$A$4:$AB$7,15,FALSE),IF(ABS(F29-VLOOKUP(C29,'Valeurs Règlement Campagne'!$A$4:$AB$7,16,FALSE))&lt;=2,VLOOKUP(C29,'Valeurs Règlement Campagne'!$A$4:$AB$7,16,FALSE),""))),1,0)+IF(VLOOKUP(C29,'Valeurs Règlement Campagne'!$A$4:$AB$7,16,FALSE)=IF(ABS(F29-VLOOKUP(C29,'Valeurs Règlement Campagne'!$A$4:$AB$7,14,FALSE))&lt;=2,VLOOKUP(C29,'Valeurs Règlement Campagne'!$A$4:$AB$7,14,FALSE),IF(ABS(F29-VLOOKUP(C29,'Valeurs Règlement Campagne'!$A$4:$AB$7,15,FALSE))&lt;=2,VLOOKUP(C29,'Valeurs Règlement Campagne'!$A$4:$AB$7,15,FALSE),IF(ABS(F29-VLOOKUP(C29,'Valeurs Règlement Campagne'!$A$4:$AB$7,16,FALSE))&lt;=2,VLOOKUP(C29,'Valeurs Règlement Campagne'!$A$4:$AB$7,16,FALSE),""))),1,0)),"Doublon",TRUE)),IF(IF(F29=VLOOKUP(C29,'Valeurs Règlement Campagne'!$A$4:$AB$7,14,FALSE),VLOOKUP(C29,'Valeurs Règlement Campagne'!$A$4:$AB$7,14,FALSE),IF(F29=VLOOKUP(C29,'Valeurs Règlement Campagne'!$A$4:$AB$7,15,FALSE),VLOOKUP(C29,'Valeurs Règlement Campagne'!$A$4:$AB$7,15,FALSE),IF(F29=VLOOKUP(C29,'Valeurs Règlement Campagne'!$A$4:$AB$7,16,FALSE),VLOOKUP(C29,'Valeurs Règlement Campagne'!$A$4:$AB$7,16,FALSE),"")))="",FALSE,IF(COUNTIFS($C$6:C29,C29,$E$6:E29,"Connues",$F$6:F29,IF(F29=VLOOKUP(C29,'Valeurs Règlement Campagne'!$A$4:$AB$7,14,FALSE),VLOOKUP(C29,'Valeurs Règlement Campagne'!$A$4:$AB$7,14,FALSE),IF(F29=VLOOKUP(C29,'Valeurs Règlement Campagne'!$A$4:$AB$7,15,FALSE),VLOOKUP(C29,'Valeurs Règlement Campagne'!$A$4:$AB$7,15,FALSE),IF(F29=VLOOKUP(C29,'Valeurs Règlement Campagne'!$A$4:$AB$7,16,FALSE),VLOOKUP(C29,'Valeurs Règlement Campagne'!$A$4:$AB$7,16,FALSE),""))))&gt;(IF(VLOOKUP(C29,'Valeurs Règlement Campagne'!$A$4:$AB$7,14,FALSE)=IF(F29=VLOOKUP(C29,'Valeurs Règlement Campagne'!$A$4:$AB$7,14,FALSE),VLOOKUP(C29,'Valeurs Règlement Campagne'!$A$4:$AB$7,14,FALSE),IF(F29=VLOOKUP(C29,'Valeurs Règlement Campagne'!$A$4:$AB$7,15,FALSE),VLOOKUP(C29,'Valeurs Règlement Campagne'!$A$4:$AB$7,15,FALSE),IF(F29=VLOOKUP(C29,'Valeurs Règlement Campagne'!$A$4:$AB$7,16,FALSE),VLOOKUP(C29,'Valeurs Règlement Campagne'!$A$4:$AB$7,16,FALSE),""))),1,0)+IF(VLOOKUP(C29,'Valeurs Règlement Campagne'!$A$4:$AB$7,15,FALSE)=IF(F29=VLOOKUP(C29,'Valeurs Règlement Campagne'!$A$4:$AB$7,14,FALSE),VLOOKUP(C29,'Valeurs Règlement Campagne'!$A$4:$AB$7,14,FALSE),IF(F29=VLOOKUP(C29,'Valeurs Règlement Campagne'!$A$4:$AB$7,15,FALSE),VLOOKUP(C29,'Valeurs Règlement Campagne'!$A$4:$AB$7,15,FALSE),IF(F29=VLOOKUP(C29,'Valeurs Règlement Campagne'!$A$4:$AB$7,16,FALSE),VLOOKUP(C29,'Valeurs Règlement Campagne'!$A$4:$AB$7,16,FALSE),""))),1,0)+IF(VLOOKUP(C29,'Valeurs Règlement Campagne'!$A$4:$AB$7,16,FALSE)=IF(F29=VLOOKUP(C29,'Valeurs Règlement Campagne'!$A$4:$AB$7,14,FALSE),VLOOKUP(C29,'Valeurs Règlement Campagne'!$A$4:$AB$7,14,FALSE),IF(F29=VLOOKUP(C29,'Valeurs Règlement Campagne'!$A$4:$AB$7,15,FALSE),VLOOKUP(C29,'Valeurs Règlement Campagne'!$A$4:$AB$7,15,FALSE),IF(F29=VLOOKUP(C29,'Valeurs Règlement Campagne'!$A$4:$AB$7,16,FALSE),VLOOKUP(C29,'Valeurs Règlement Campagne'!$A$4:$AB$7,16,FALSE),""))),1,0)),"Doublon",TRUE)))," "))))," ")</f>
        <v xml:space="preserve"> </v>
      </c>
      <c r="V29" s="53" t="str" cm="1">
        <f t="array" ref="V29">IFERROR(IF(OR(C29="",C29=" ")," ",IF(NOT(ISNUMBER(G29))," ",IF(E29="Inconnues",AND(G29&gt;=N29,G29&lt;=O29),IF(E29="Connues",IF('Valeurs Règlement Campagne'!$L$14="OUI",IF(IF(ABS(G29-VLOOKUP(C29,'Valeurs Règlement Campagne'!$A$4:$AB$7,17,FALSE))&lt;=2,VLOOKUP(C29,'Valeurs Règlement Campagne'!$A$4:$AB$7,17,FALSE),IF(ABS(G29-VLOOKUP(C29,'Valeurs Règlement Campagne'!$A$4:$AB$7,18,FALSE))&lt;=2,VLOOKUP(C29,'Valeurs Règlement Campagne'!$A$4:$AB$7,18,FALSE),IF(ABS(G29-VLOOKUP(C29,'Valeurs Règlement Campagne'!$A$4:$AB$7,19,FALSE))&lt;=2,VLOOKUP(C29,'Valeurs Règlement Campagne'!$A$4:$AB$7,19,FALSE),"")))="",FALSE,IF(COUNTIFS($C$6:C29,C29,$E$6:E29,"Connues",$G$6:G29,"&gt;="&amp;(IF(ABS(G29-VLOOKUP(C29,'Valeurs Règlement Campagne'!$A$4:$AB$7,17,FALSE))&lt;=2,VLOOKUP(C29,'Valeurs Règlement Campagne'!$A$4:$AB$7,17,FALSE),IF(ABS(G29-VLOOKUP(C29,'Valeurs Règlement Campagne'!$A$4:$AB$7,18,FALSE))&lt;=2,VLOOKUP(C29,'Valeurs Règlement Campagne'!$A$4:$AB$7,18,FALSE),IF(ABS(G29-VLOOKUP(C29,'Valeurs Règlement Campagne'!$A$4:$AB$7,19,FALSE))&lt;=2,VLOOKUP(C29,'Valeurs Règlement Campagne'!$A$4:$AB$7,19,FALSE),"")))-2),$G$6:G29,"&lt;="&amp;(IF(ABS(G29-VLOOKUP(C29,'Valeurs Règlement Campagne'!$A$4:$AB$7,17,FALSE))&lt;=2,VLOOKUP(C29,'Valeurs Règlement Campagne'!$A$4:$AB$7,17,FALSE),IF(ABS(G29-VLOOKUP(C29,'Valeurs Règlement Campagne'!$A$4:$AB$7,18,FALSE))&lt;=2,VLOOKUP(C29,'Valeurs Règlement Campagne'!$A$4:$AB$7,18,FALSE),IF(ABS(G29-VLOOKUP(C29,'Valeurs Règlement Campagne'!$A$4:$AB$7,19,FALSE))&lt;=2,VLOOKUP(C29,'Valeurs Règlement Campagne'!$A$4:$AB$7,19,FALSE),"")))+2))&gt;(IF(VLOOKUP(C29,'Valeurs Règlement Campagne'!$A$4:$AB$7,17,FALSE)=IF(ABS(G29-VLOOKUP(C29,'Valeurs Règlement Campagne'!$A$4:$AB$7,17,FALSE))&lt;=2,VLOOKUP(C29,'Valeurs Règlement Campagne'!$A$4:$AB$7,17,FALSE),IF(ABS(G29-VLOOKUP(C29,'Valeurs Règlement Campagne'!$A$4:$AB$7,18,FALSE))&lt;=2,VLOOKUP(C29,'Valeurs Règlement Campagne'!$A$4:$AB$7,18,FALSE),IF(ABS(G29-VLOOKUP(C29,'Valeurs Règlement Campagne'!$A$4:$AB$7,19,FALSE))&lt;=2,VLOOKUP(C29,'Valeurs Règlement Campagne'!$A$4:$AB$7,19,FALSE),""))),1,0)+IF(VLOOKUP(C29,'Valeurs Règlement Campagne'!$A$4:$AB$7,18,FALSE)=IF(ABS(G29-VLOOKUP(C29,'Valeurs Règlement Campagne'!$A$4:$AB$7,17,FALSE))&lt;=2,VLOOKUP(C29,'Valeurs Règlement Campagne'!$A$4:$AB$7,17,FALSE),IF(ABS(G29-VLOOKUP(C29,'Valeurs Règlement Campagne'!$A$4:$AB$7,18,FALSE))&lt;=2,VLOOKUP(C29,'Valeurs Règlement Campagne'!$A$4:$AB$7,18,FALSE),IF(ABS(G29-VLOOKUP(C29,'Valeurs Règlement Campagne'!$A$4:$AB$7,19,FALSE))&lt;=2,VLOOKUP(C29,'Valeurs Règlement Campagne'!$A$4:$AB$7,19,FALSE),""))),1,0)+IF(VLOOKUP(C29,'Valeurs Règlement Campagne'!$A$4:$AB$7,19,FALSE)=IF(ABS(G29-VLOOKUP(C29,'Valeurs Règlement Campagne'!$A$4:$AB$7,17,FALSE))&lt;=2,VLOOKUP(C29,'Valeurs Règlement Campagne'!$A$4:$AB$7,17,FALSE),IF(ABS(G29-VLOOKUP(C29,'Valeurs Règlement Campagne'!$A$4:$AB$7,18,FALSE))&lt;=2,VLOOKUP(C29,'Valeurs Règlement Campagne'!$A$4:$AB$7,18,FALSE),IF(ABS(G29-VLOOKUP(C29,'Valeurs Règlement Campagne'!$A$4:$AB$7,19,FALSE))&lt;=2,VLOOKUP(C29,'Valeurs Règlement Campagne'!$A$4:$AB$7,19,FALSE),""))),1,0)),"Doublon",TRUE)),IF(IF(G29=VLOOKUP(C29,'Valeurs Règlement Campagne'!$A$4:$AB$7,17,FALSE),VLOOKUP(C29,'Valeurs Règlement Campagne'!$A$4:$AB$7,17,FALSE),IF(G29=VLOOKUP(C29,'Valeurs Règlement Campagne'!$A$4:$AB$7,18,FALSE),VLOOKUP(C29,'Valeurs Règlement Campagne'!$A$4:$AB$7,18,FALSE),IF(G29=VLOOKUP(C29,'Valeurs Règlement Campagne'!$A$4:$AB$7,19,FALSE),VLOOKUP(C29,'Valeurs Règlement Campagne'!$A$4:$AB$7,19,FALSE),"")))="",FALSE,IF(COUNTIFS($C$6:C29,C29,$E$6:E29,"Connues",$G$6:G29,IF(G29=VLOOKUP(C29,'Valeurs Règlement Campagne'!$A$4:$AB$7,17,FALSE),VLOOKUP(C29,'Valeurs Règlement Campagne'!$A$4:$AB$7,17,FALSE),IF(G29=VLOOKUP(C29,'Valeurs Règlement Campagne'!$A$4:$AB$7,18,FALSE),VLOOKUP(C29,'Valeurs Règlement Campagne'!$A$4:$AB$7,18,FALSE),IF(G29=VLOOKUP(C29,'Valeurs Règlement Campagne'!$A$4:$AB$7,19,FALSE),VLOOKUP(C29,'Valeurs Règlement Campagne'!$A$4:$AB$7,19,FALSE),""))))&gt;(IF(VLOOKUP(C29,'Valeurs Règlement Campagne'!$A$4:$AB$7,17,FALSE)=IF(G29=VLOOKUP(C29,'Valeurs Règlement Campagne'!$A$4:$AB$7,17,FALSE),VLOOKUP(C29,'Valeurs Règlement Campagne'!$A$4:$AB$7,17,FALSE),IF(G29=VLOOKUP(C29,'Valeurs Règlement Campagne'!$A$4:$AB$7,18,FALSE),VLOOKUP(C29,'Valeurs Règlement Campagne'!$A$4:$AB$7,18,FALSE),IF(G29=VLOOKUP(C29,'Valeurs Règlement Campagne'!$A$4:$AB$7,19,FALSE),VLOOKUP(C29,'Valeurs Règlement Campagne'!$A$4:$AB$7,19,FALSE),""))),1,0)+IF(VLOOKUP(C29,'Valeurs Règlement Campagne'!$A$4:$AB$7,18,FALSE)=IF(G29=VLOOKUP(C29,'Valeurs Règlement Campagne'!$A$4:$AB$7,17,FALSE),VLOOKUP(C29,'Valeurs Règlement Campagne'!$A$4:$AB$7,17,FALSE),IF(G29=VLOOKUP(C29,'Valeurs Règlement Campagne'!$A$4:$AB$7,18,FALSE),VLOOKUP(C29,'Valeurs Règlement Campagne'!$A$4:$AB$7,18,FALSE),IF(G29=VLOOKUP(C29,'Valeurs Règlement Campagne'!$A$4:$AB$7,19,FALSE),VLOOKUP(C29,'Valeurs Règlement Campagne'!$A$4:$AB$7,19,FALSE),""))),1,0)+IF(VLOOKUP(C29,'Valeurs Règlement Campagne'!$A$4:$AB$7,19,FALSE)=IF(G29=VLOOKUP(C29,'Valeurs Règlement Campagne'!$A$4:$AB$7,17,FALSE),VLOOKUP(C29,'Valeurs Règlement Campagne'!$A$4:$AB$7,17,FALSE),IF(G29=VLOOKUP(C29,'Valeurs Règlement Campagne'!$A$4:$AB$7,18,FALSE),VLOOKUP(C29,'Valeurs Règlement Campagne'!$A$4:$AB$7,18,FALSE),IF(G29=VLOOKUP(C29,'Valeurs Règlement Campagne'!$A$4:$AB$7,19,FALSE),VLOOKUP(C29,'Valeurs Règlement Campagne'!$A$4:$AB$7,19,FALSE),""))),1,0)),"Doublon",TRUE)))," "))))," ")</f>
        <v xml:space="preserve"> </v>
      </c>
      <c r="W29" s="53" t="str" cm="1">
        <f t="array" ref="W29">IFERROR(IF(OR(C29="",C29=" ")," ",IF(NOT(ISNUMBER(H29))," ",IF(E29="Inconnues",AND(H29&gt;=P29,H29&lt;=Q29),IF(E29="Connues",IF('Valeurs Règlement Campagne'!$L$14="OUI",IF(IF(ABS(H29-VLOOKUP(C29,'Valeurs Règlement Campagne'!$A$4:$AB$7,20,FALSE))&lt;=2,VLOOKUP(C29,'Valeurs Règlement Campagne'!$A$4:$AB$7,20,FALSE),IF(ABS(H29-VLOOKUP(C29,'Valeurs Règlement Campagne'!$A$4:$AB$7,21,FALSE))&lt;=2,VLOOKUP(C29,'Valeurs Règlement Campagne'!$A$4:$AB$7,21,FALSE),IF(ABS(H29-VLOOKUP(C29,'Valeurs Règlement Campagne'!$A$4:$AB$7,22,FALSE))&lt;=2,VLOOKUP(C29,'Valeurs Règlement Campagne'!$A$4:$AB$7,22,FALSE),"")))="",FALSE,IF(COUNTIFS($C$6:C29,C29,$E$6:E29,"Connues",$H$6:H29,"&gt;="&amp;(IF(ABS(H29-VLOOKUP(C29,'Valeurs Règlement Campagne'!$A$4:$AB$7,20,FALSE))&lt;=2,VLOOKUP(C29,'Valeurs Règlement Campagne'!$A$4:$AB$7,20,FALSE),IF(ABS(H29-VLOOKUP(C29,'Valeurs Règlement Campagne'!$A$4:$AB$7,21,FALSE))&lt;=2,VLOOKUP(C29,'Valeurs Règlement Campagne'!$A$4:$AB$7,21,FALSE),IF(ABS(H29-VLOOKUP(C29,'Valeurs Règlement Campagne'!$A$4:$AB$7,22,FALSE))&lt;=2,VLOOKUP(C29,'Valeurs Règlement Campagne'!$A$4:$AB$7,22,FALSE),"")))-2),$H$6:H29,"&lt;="&amp;(IF(ABS(H29-VLOOKUP(C29,'Valeurs Règlement Campagne'!$A$4:$AB$7,20,FALSE))&lt;=2,VLOOKUP(C29,'Valeurs Règlement Campagne'!$A$4:$AB$7,20,FALSE),IF(ABS(H29-VLOOKUP(C29,'Valeurs Règlement Campagne'!$A$4:$AB$7,21,FALSE))&lt;=2,VLOOKUP(C29,'Valeurs Règlement Campagne'!$A$4:$AB$7,21,FALSE),IF(ABS(H29-VLOOKUP(C29,'Valeurs Règlement Campagne'!$A$4:$AB$7,22,FALSE))&lt;=2,VLOOKUP(C29,'Valeurs Règlement Campagne'!$A$4:$AB$7,22,FALSE),"")))+2))&gt;(IF(VLOOKUP(C29,'Valeurs Règlement Campagne'!$A$4:$AB$7,20,FALSE)=IF(ABS(H29-VLOOKUP(C29,'Valeurs Règlement Campagne'!$A$4:$AB$7,20,FALSE))&lt;=2,VLOOKUP(C29,'Valeurs Règlement Campagne'!$A$4:$AB$7,20,FALSE),IF(ABS(H29-VLOOKUP(C29,'Valeurs Règlement Campagne'!$A$4:$AB$7,21,FALSE))&lt;=2,VLOOKUP(C29,'Valeurs Règlement Campagne'!$A$4:$AB$7,21,FALSE),IF(ABS(H29-VLOOKUP(C29,'Valeurs Règlement Campagne'!$A$4:$AB$7,22,FALSE))&lt;=2,VLOOKUP(C29,'Valeurs Règlement Campagne'!$A$4:$AB$7,22,FALSE),""))),1,0)+IF(VLOOKUP(C29,'Valeurs Règlement Campagne'!$A$4:$AB$7,21,FALSE)=IF(ABS(H29-VLOOKUP(C29,'Valeurs Règlement Campagne'!$A$4:$AB$7,20,FALSE))&lt;=2,VLOOKUP(C29,'Valeurs Règlement Campagne'!$A$4:$AB$7,20,FALSE),IF(ABS(H29-VLOOKUP(C29,'Valeurs Règlement Campagne'!$A$4:$AB$7,21,FALSE))&lt;=2,VLOOKUP(C29,'Valeurs Règlement Campagne'!$A$4:$AB$7,21,FALSE),IF(ABS(H29-VLOOKUP(C29,'Valeurs Règlement Campagne'!$A$4:$AB$7,22,FALSE))&lt;=2,VLOOKUP(C29,'Valeurs Règlement Campagne'!$A$4:$AB$7,22,FALSE),""))),1,0)+IF(VLOOKUP(C29,'Valeurs Règlement Campagne'!$A$4:$AB$7,22,FALSE)=IF(ABS(H29-VLOOKUP(C29,'Valeurs Règlement Campagne'!$A$4:$AB$7,20,FALSE))&lt;=2,VLOOKUP(C29,'Valeurs Règlement Campagne'!$A$4:$AB$7,20,FALSE),IF(ABS(H29-VLOOKUP(C29,'Valeurs Règlement Campagne'!$A$4:$AB$7,21,FALSE))&lt;=2,VLOOKUP(C29,'Valeurs Règlement Campagne'!$A$4:$AB$7,21,FALSE),IF(ABS(H29-VLOOKUP(C29,'Valeurs Règlement Campagne'!$A$4:$AB$7,22,FALSE))&lt;=2,VLOOKUP(C29,'Valeurs Règlement Campagne'!$A$4:$AB$7,22,FALSE),""))),1,0)),"Doublon",TRUE)),IF(IF(H29=VLOOKUP(C29,'Valeurs Règlement Campagne'!$A$4:$AB$7,20,FALSE),VLOOKUP(C29,'Valeurs Règlement Campagne'!$A$4:$AB$7,20,FALSE),IF(H29=VLOOKUP(C29,'Valeurs Règlement Campagne'!$A$4:$AB$7,21,FALSE),VLOOKUP(C29,'Valeurs Règlement Campagne'!$A$4:$AB$7,21,FALSE),IF(H29=VLOOKUP(C29,'Valeurs Règlement Campagne'!$A$4:$AB$7,22,FALSE),VLOOKUP(C29,'Valeurs Règlement Campagne'!$A$4:$AB$7,22,FALSE),"")))="",FALSE,IF(COUNTIFS($C$6:C29,C29,$E$6:E29,"Connues",$H$6:H29,IF(H29=VLOOKUP(C29,'Valeurs Règlement Campagne'!$A$4:$AB$7,20,FALSE),VLOOKUP(C29,'Valeurs Règlement Campagne'!$A$4:$AB$7,20,FALSE),IF(H29=VLOOKUP(C29,'Valeurs Règlement Campagne'!$A$4:$AB$7,21,FALSE),VLOOKUP(C29,'Valeurs Règlement Campagne'!$A$4:$AB$7,21,FALSE),IF(H29=VLOOKUP(C29,'Valeurs Règlement Campagne'!$A$4:$AB$7,22,FALSE),VLOOKUP(C29,'Valeurs Règlement Campagne'!$A$4:$AB$7,22,FALSE),""))))&gt;(IF(VLOOKUP(C29,'Valeurs Règlement Campagne'!$A$4:$AB$7,20,FALSE)=IF(H29=VLOOKUP(C29,'Valeurs Règlement Campagne'!$A$4:$AB$7,20,FALSE),VLOOKUP(C29,'Valeurs Règlement Campagne'!$A$4:$AB$7,20,FALSE),IF(H29=VLOOKUP(C29,'Valeurs Règlement Campagne'!$A$4:$AB$7,21,FALSE),VLOOKUP(C29,'Valeurs Règlement Campagne'!$A$4:$AB$7,21,FALSE),IF(H29=VLOOKUP(C29,'Valeurs Règlement Campagne'!$A$4:$AB$7,22,FALSE),VLOOKUP(C29,'Valeurs Règlement Campagne'!$A$4:$AB$7,22,FALSE),""))),1,0)+IF(VLOOKUP(C29,'Valeurs Règlement Campagne'!$A$4:$AB$7,21,FALSE)=IF(H29=VLOOKUP(C29,'Valeurs Règlement Campagne'!$A$4:$AB$7,20,FALSE),VLOOKUP(C29,'Valeurs Règlement Campagne'!$A$4:$AB$7,20,FALSE),IF(H29=VLOOKUP(C29,'Valeurs Règlement Campagne'!$A$4:$AB$7,21,FALSE),VLOOKUP(C29,'Valeurs Règlement Campagne'!$A$4:$AB$7,21,FALSE),IF(H29=VLOOKUP(C29,'Valeurs Règlement Campagne'!$A$4:$AB$7,22,FALSE),VLOOKUP(C29,'Valeurs Règlement Campagne'!$A$4:$AB$7,22,FALSE),""))),1,0)+IF(VLOOKUP(C29,'Valeurs Règlement Campagne'!$A$4:$AB$7,22,FALSE)=IF(H29=VLOOKUP(C29,'Valeurs Règlement Campagne'!$A$4:$AB$7,20,FALSE),VLOOKUP(C29,'Valeurs Règlement Campagne'!$A$4:$AB$7,20,FALSE),IF(H29=VLOOKUP(C29,'Valeurs Règlement Campagne'!$A$4:$AB$7,21,FALSE),VLOOKUP(C29,'Valeurs Règlement Campagne'!$A$4:$AB$7,21,FALSE),IF(H29=VLOOKUP(C29,'Valeurs Règlement Campagne'!$A$4:$AB$7,22,FALSE),VLOOKUP(C29,'Valeurs Règlement Campagne'!$A$4:$AB$7,22,FALSE),""))),1,0)),"Doublon",TRUE)))," "))))," ")</f>
        <v xml:space="preserve"> </v>
      </c>
      <c r="X29" s="53" t="str" cm="1">
        <f t="array" ref="X29">IFERROR(IF(OR(C29="",C29=" ")," ",IF(NOT(ISNUMBER(I29))," ",IF(E29="Inconnues",AND(I29&gt;=P29,I29&lt;=R29),IF(E29="Connues",IF('Valeurs Règlement Campagne'!$L$14="OUI",IF(IF(ABS(I29-VLOOKUP(C29,'Valeurs Règlement Campagne'!$A$4:$AB$7,23,FALSE))&lt;=2,VLOOKUP(C29,'Valeurs Règlement Campagne'!$A$4:$AB$7,23,FALSE),IF(ABS(I29-VLOOKUP(C29,'Valeurs Règlement Campagne'!$A$4:$AB$7,24,FALSE))&lt;=2,VLOOKUP(C29,'Valeurs Règlement Campagne'!$A$4:$AB$7,24,FALSE),IF(ABS(I29-VLOOKUP(C29,'Valeurs Règlement Campagne'!$A$4:$AB$7,25,FALSE))&lt;=2,VLOOKUP(C29,'Valeurs Règlement Campagne'!$A$4:$AB$7,25,FALSE),"")))="",FALSE,IF(COUNTIFS($C$6:C29,C29,$E$6:E29,"Connues",$I$6:I29,"&gt;="&amp;(IF(ABS(I29-VLOOKUP(C29,'Valeurs Règlement Campagne'!$A$4:$AB$7,23,FALSE))&lt;=2,VLOOKUP(C29,'Valeurs Règlement Campagne'!$A$4:$AB$7,23,FALSE),IF(ABS(I29-VLOOKUP(C29,'Valeurs Règlement Campagne'!$A$4:$AB$7,24,FALSE))&lt;=2,VLOOKUP(C29,'Valeurs Règlement Campagne'!$A$4:$AB$7,24,FALSE),IF(ABS(I29-VLOOKUP(C29,'Valeurs Règlement Campagne'!$A$4:$AB$7,25,FALSE))&lt;=2,VLOOKUP(C29,'Valeurs Règlement Campagne'!$A$4:$AB$7,25,FALSE),"")))-2),$I$6:I29,"&lt;="&amp;(IF(ABS(I29-VLOOKUP(C29,'Valeurs Règlement Campagne'!$A$4:$AB$7,23,FALSE))&lt;=2,VLOOKUP(C29,'Valeurs Règlement Campagne'!$A$4:$AB$7,23,FALSE),IF(ABS(I29-VLOOKUP(C29,'Valeurs Règlement Campagne'!$A$4:$AB$7,24,FALSE))&lt;=2,VLOOKUP(C29,'Valeurs Règlement Campagne'!$A$4:$AB$7,24,FALSE),IF(ABS(I29-VLOOKUP(C29,'Valeurs Règlement Campagne'!$A$4:$AB$7,25,FALSE))&lt;=2,VLOOKUP(C29,'Valeurs Règlement Campagne'!$A$4:$AB$7,25,FALSE),"")))+2))&gt;(IF(VLOOKUP(C29,'Valeurs Règlement Campagne'!$A$4:$AB$7,23,FALSE)=IF(ABS(I29-VLOOKUP(C29,'Valeurs Règlement Campagne'!$A$4:$AB$7,23,FALSE))&lt;=2,VLOOKUP(C29,'Valeurs Règlement Campagne'!$A$4:$AB$7,23,FALSE),IF(ABS(I29-VLOOKUP(C29,'Valeurs Règlement Campagne'!$A$4:$AB$7,24,FALSE))&lt;=2,VLOOKUP(C29,'Valeurs Règlement Campagne'!$A$4:$AB$7,24,FALSE),IF(ABS(I29-VLOOKUP(C29,'Valeurs Règlement Campagne'!$A$4:$AB$7,25,FALSE))&lt;=2,VLOOKUP(C29,'Valeurs Règlement Campagne'!$A$4:$AB$7,25,FALSE),""))),1,0)+IF(VLOOKUP(C29,'Valeurs Règlement Campagne'!$A$4:$AB$7,24,FALSE)=IF(ABS(I29-VLOOKUP(C29,'Valeurs Règlement Campagne'!$A$4:$AB$7,23,FALSE))&lt;=2,VLOOKUP(C29,'Valeurs Règlement Campagne'!$A$4:$AB$7,23,FALSE),IF(ABS(I29-VLOOKUP(C29,'Valeurs Règlement Campagne'!$A$4:$AB$7,24,FALSE))&lt;=2,VLOOKUP(C29,'Valeurs Règlement Campagne'!$A$4:$AB$7,24,FALSE),IF(ABS(I29-VLOOKUP(C29,'Valeurs Règlement Campagne'!$A$4:$AB$7,25,FALSE))&lt;=2,VLOOKUP(C29,'Valeurs Règlement Campagne'!$A$4:$AB$7,25,FALSE),""))),1,0)+IF(VLOOKUP(C29,'Valeurs Règlement Campagne'!$A$4:$AB$7,25,FALSE)=IF(ABS(I29-VLOOKUP(C29,'Valeurs Règlement Campagne'!$A$4:$AB$7,23,FALSE))&lt;=2,VLOOKUP(C29,'Valeurs Règlement Campagne'!$A$4:$AB$7,23,FALSE),IF(ABS(I29-VLOOKUP(C29,'Valeurs Règlement Campagne'!$A$4:$AB$7,24,FALSE))&lt;=2,VLOOKUP(C29,'Valeurs Règlement Campagne'!$A$4:$AB$7,24,FALSE),IF(ABS(I29-VLOOKUP(C29,'Valeurs Règlement Campagne'!$A$4:$AB$7,25,FALSE))&lt;=2,VLOOKUP(C29,'Valeurs Règlement Campagne'!$A$4:$AB$7,25,FALSE),""))),1,0)),"Doublon",TRUE)),IF(IF(I29=VLOOKUP(C29,'Valeurs Règlement Campagne'!$A$4:$AB$7,23,FALSE),VLOOKUP(C29,'Valeurs Règlement Campagne'!$A$4:$AB$7,23,FALSE),IF(I29=VLOOKUP(C29,'Valeurs Règlement Campagne'!$A$4:$AB$7,24,FALSE),VLOOKUP(C29,'Valeurs Règlement Campagne'!$A$4:$AB$7,24,FALSE),IF(I29=VLOOKUP(C29,'Valeurs Règlement Campagne'!$A$4:$AB$7,25,FALSE),VLOOKUP(C29,'Valeurs Règlement Campagne'!$A$4:$AB$7,25,FALSE),"")))="",FALSE,IF(COUNTIFS($C$6:C29,C29,$E$6:E29,"Connues",$I$6:I29,IF(I29=VLOOKUP(C29,'Valeurs Règlement Campagne'!$A$4:$AB$7,23,FALSE),VLOOKUP(C29,'Valeurs Règlement Campagne'!$A$4:$AB$7,23,FALSE),IF(I29=VLOOKUP(C29,'Valeurs Règlement Campagne'!$A$4:$AB$7,24,FALSE),VLOOKUP(C29,'Valeurs Règlement Campagne'!$A$4:$AB$7,24,FALSE),IF(I29=VLOOKUP(C29,'Valeurs Règlement Campagne'!$A$4:$AB$7,25,FALSE),VLOOKUP(C29,'Valeurs Règlement Campagne'!$A$4:$AB$7,25,FALSE),""))))&gt;(IF(VLOOKUP(C29,'Valeurs Règlement Campagne'!$A$4:$AB$7,23,FALSE)=IF(I29=VLOOKUP(C29,'Valeurs Règlement Campagne'!$A$4:$AB$7,23,FALSE),VLOOKUP(C29,'Valeurs Règlement Campagne'!$A$4:$AB$7,23,FALSE),IF(I29=VLOOKUP(C29,'Valeurs Règlement Campagne'!$A$4:$AB$7,24,FALSE),VLOOKUP(C29,'Valeurs Règlement Campagne'!$A$4:$AB$7,24,FALSE),IF(I29=VLOOKUP(C29,'Valeurs Règlement Campagne'!$A$4:$AB$7,25,FALSE),VLOOKUP(C29,'Valeurs Règlement Campagne'!$A$4:$AB$7,25,FALSE),""))),1,0)+IF(VLOOKUP(C29,'Valeurs Règlement Campagne'!$A$4:$AB$7,24,FALSE)=IF(I29=VLOOKUP(C29,'Valeurs Règlement Campagne'!$A$4:$AB$7,23,FALSE),VLOOKUP(C29,'Valeurs Règlement Campagne'!$A$4:$AB$7,23,FALSE),IF(I29=VLOOKUP(C29,'Valeurs Règlement Campagne'!$A$4:$AB$7,24,FALSE),VLOOKUP(C29,'Valeurs Règlement Campagne'!$A$4:$AB$7,24,FALSE),IF(I29=VLOOKUP(C29,'Valeurs Règlement Campagne'!$A$4:$AB$7,25,FALSE),VLOOKUP(C29,'Valeurs Règlement Campagne'!$A$4:$AB$7,25,FALSE),""))),1,0)+IF(VLOOKUP(C29,'Valeurs Règlement Campagne'!$A$4:$AB$7,25,FALSE)=IF(I29=VLOOKUP(C29,'Valeurs Règlement Campagne'!$A$4:$AB$7,23,FALSE),VLOOKUP(C29,'Valeurs Règlement Campagne'!$A$4:$AB$7,23,FALSE),IF(I29=VLOOKUP(C29,'Valeurs Règlement Campagne'!$A$4:$AB$7,24,FALSE),VLOOKUP(C29,'Valeurs Règlement Campagne'!$A$4:$AB$7,24,FALSE),IF(I29=VLOOKUP(C29,'Valeurs Règlement Campagne'!$A$4:$AB$7,25,FALSE),VLOOKUP(C29,'Valeurs Règlement Campagne'!$A$4:$AB$7,25,FALSE),""))),1,0)),"Doublon",TRUE)))," "))))," ")</f>
        <v xml:space="preserve"> </v>
      </c>
      <c r="Y29" s="143" t="str" cm="1">
        <f t="array" ref="Y29">IFERROR(IF(OR(C29="",C29=" ")," ",IF(NOT(ISNUMBER(J29))," ",IF(E29="Inconnues",AND(J29&gt;=S29,J29&lt;=T29),IF(E29="Connues",IF('Valeurs Règlement Campagne'!$L$14="OUI",IF(IF(ABS(J29-VLOOKUP(C29,'Valeurs Règlement Campagne'!$A$4:$AB$7,26,FALSE))&lt;=2,VLOOKUP(C29,'Valeurs Règlement Campagne'!$A$4:$AB$7,26,FALSE),IF(ABS(J29-VLOOKUP(C29,'Valeurs Règlement Campagne'!$A$4:$AB$7,27,FALSE))&lt;=2,VLOOKUP(C29,'Valeurs Règlement Campagne'!$A$4:$AB$7,27,FALSE),IF(ABS(J29-VLOOKUP(C29,'Valeurs Règlement Campagne'!$A$4:$AB$7,28,FALSE))&lt;=2,VLOOKUP(C29,'Valeurs Règlement Campagne'!$A$4:$AB$7,28,FALSE),"")))="",FALSE,IF(COUNTIFS($C$6:C29,C29,$E$6:E29,"Connues",$J$6:J29,"&gt;="&amp;(IF(ABS(J29-VLOOKUP(C29,'Valeurs Règlement Campagne'!$A$4:$AB$7,26,FALSE))&lt;=2,VLOOKUP(C29,'Valeurs Règlement Campagne'!$A$4:$AB$7,26,FALSE),IF(ABS(J29-VLOOKUP(C29,'Valeurs Règlement Campagne'!$A$4:$AB$7,27,FALSE))&lt;=2,VLOOKUP(C29,'Valeurs Règlement Campagne'!$A$4:$AB$7,27,FALSE),IF(ABS(J29-VLOOKUP(C29,'Valeurs Règlement Campagne'!$A$4:$AB$7,28,FALSE))&lt;=2,VLOOKUP(C29,'Valeurs Règlement Campagne'!$A$4:$AB$7,28,FALSE),"")))-2),$J$6:J29,"&lt;="&amp;(IF(ABS(J29-VLOOKUP(C29,'Valeurs Règlement Campagne'!$A$4:$AB$7,26,FALSE))&lt;=2,VLOOKUP(C29,'Valeurs Règlement Campagne'!$A$4:$AB$7,26,FALSE),IF(ABS(J29-VLOOKUP(C29,'Valeurs Règlement Campagne'!$A$4:$AB$7,27,FALSE))&lt;=2,VLOOKUP(C29,'Valeurs Règlement Campagne'!$A$4:$AB$7,27,FALSE),IF(ABS(J29-VLOOKUP(C29,'Valeurs Règlement Campagne'!$A$4:$AB$7,28,FALSE))&lt;=2,VLOOKUP(C29,'Valeurs Règlement Campagne'!$A$4:$AB$7,28,FALSE),"")))+2))&gt;(IF(VLOOKUP(C29,'Valeurs Règlement Campagne'!$A$4:$AB$7,26,FALSE)=IF(ABS(J29-VLOOKUP(C29,'Valeurs Règlement Campagne'!$A$4:$AB$7,26,FALSE))&lt;=2,VLOOKUP(C29,'Valeurs Règlement Campagne'!$A$4:$AB$7,26,FALSE),IF(ABS(J29-VLOOKUP(C29,'Valeurs Règlement Campagne'!$A$4:$AB$7,27,FALSE))&lt;=2,VLOOKUP(C29,'Valeurs Règlement Campagne'!$A$4:$AB$7,27,FALSE),IF(ABS(J29-VLOOKUP(C29,'Valeurs Règlement Campagne'!$A$4:$AB$7,28,FALSE))&lt;=2,VLOOKUP(C29,'Valeurs Règlement Campagne'!$A$4:$AB$7,28,FALSE),""))),1,0)+IF(VLOOKUP(C29,'Valeurs Règlement Campagne'!$A$4:$AB$7,27,FALSE)=IF(ABS(J29-VLOOKUP(C29,'Valeurs Règlement Campagne'!$A$4:$AB$7,26,FALSE))&lt;=2,VLOOKUP(C29,'Valeurs Règlement Campagne'!$A$4:$AB$7,26,FALSE),IF(ABS(J29-VLOOKUP(C29,'Valeurs Règlement Campagne'!$A$4:$AB$7,27,FALSE))&lt;=2,VLOOKUP(C29,'Valeurs Règlement Campagne'!$A$4:$AB$7,27,FALSE),IF(ABS(J29-VLOOKUP(C29,'Valeurs Règlement Campagne'!$A$4:$AB$7,28,FALSE))&lt;=2,VLOOKUP(C29,'Valeurs Règlement Campagne'!$A$4:$AB$7,28,FALSE),""))),1,0)+IF(VLOOKUP(C29,'Valeurs Règlement Campagne'!$A$4:$AB$7,28,FALSE)=IF(ABS(J29-VLOOKUP(C29,'Valeurs Règlement Campagne'!$A$4:$AB$7,26,FALSE))&lt;=2,VLOOKUP(C29,'Valeurs Règlement Campagne'!$A$4:$AB$7,26,FALSE),IF(ABS(J29-VLOOKUP(C29,'Valeurs Règlement Campagne'!$A$4:$AB$7,27,FALSE))&lt;=2,VLOOKUP(C29,'Valeurs Règlement Campagne'!$A$4:$AB$7,27,FALSE),IF(ABS(J29-VLOOKUP(C29,'Valeurs Règlement Campagne'!$A$4:$AB$7,28,FALSE))&lt;=2,VLOOKUP(C29,'Valeurs Règlement Campagne'!$A$4:$AB$7,28,FALSE),""))),1,0)),"Doublon",TRUE)),IF(IF(J29=VLOOKUP(C29,'Valeurs Règlement Campagne'!$A$4:$AB$7,26,FALSE),VLOOKUP(C29,'Valeurs Règlement Campagne'!$A$4:$AB$7,26,FALSE),IF(J29=VLOOKUP(C29,'Valeurs Règlement Campagne'!$A$4:$AB$7,27,FALSE),VLOOKUP(C29,'Valeurs Règlement Campagne'!$A$4:$AB$7,27,FALSE),IF(J29=VLOOKUP(C29,'Valeurs Règlement Campagne'!$A$4:$AB$7,28,FALSE),VLOOKUP(C29,'Valeurs Règlement Campagne'!$A$4:$AB$7,28,FALSE),"")))="",FALSE,IF(COUNTIFS($C$6:C29,C29,$E$6:E29,"Connues",$J$6:J29,IF(J29=VLOOKUP(C29,'Valeurs Règlement Campagne'!$A$4:$AB$7,26,FALSE),VLOOKUP(C29,'Valeurs Règlement Campagne'!$A$4:$AB$7,26,FALSE),IF(J29=VLOOKUP(C29,'Valeurs Règlement Campagne'!$A$4:$AB$7,27,FALSE),VLOOKUP(C29,'Valeurs Règlement Campagne'!$A$4:$AB$7,27,FALSE),IF(J29=VLOOKUP(C29,'Valeurs Règlement Campagne'!$A$4:$AB$7,28,FALSE),VLOOKUP(C29,'Valeurs Règlement Campagne'!$A$4:$AB$7,28,FALSE),""))))&gt;(IF(VLOOKUP(C29,'Valeurs Règlement Campagne'!$A$4:$AB$7,26,FALSE)=IF(J29=VLOOKUP(C29,'Valeurs Règlement Campagne'!$A$4:$AB$7,26,FALSE),VLOOKUP(C29,'Valeurs Règlement Campagne'!$A$4:$AB$7,26,FALSE),IF(J29=VLOOKUP(C29,'Valeurs Règlement Campagne'!$A$4:$AB$7,27,FALSE),VLOOKUP(C29,'Valeurs Règlement Campagne'!$A$4:$AB$7,27,FALSE),IF(J29=VLOOKUP(C29,'Valeurs Règlement Campagne'!$A$4:$AB$7,28,FALSE),VLOOKUP(C29,'Valeurs Règlement Campagne'!$A$4:$AB$7,28,FALSE),""))),1,0)+IF(VLOOKUP(C29,'Valeurs Règlement Campagne'!$A$4:$AB$7,27,FALSE)=IF(J29=VLOOKUP(C29,'Valeurs Règlement Campagne'!$A$4:$AB$7,26,FALSE),VLOOKUP(C29,'Valeurs Règlement Campagne'!$A$4:$AB$7,26,FALSE),IF(J29=VLOOKUP(C29,'Valeurs Règlement Campagne'!$A$4:$AB$7,27,FALSE),VLOOKUP(C29,'Valeurs Règlement Campagne'!$A$4:$AB$7,27,FALSE),IF(J29=VLOOKUP(C29,'Valeurs Règlement Campagne'!$A$4:$AB$7,28,FALSE),VLOOKUP(C29,'Valeurs Règlement Campagne'!$A$4:$AB$7,28,FALSE),""))),1,0)+IF(VLOOKUP(C29,'Valeurs Règlement Campagne'!$A$4:$AB$7,28,FALSE)=IF(J29=VLOOKUP(C29,'Valeurs Règlement Campagne'!$A$4:$AB$7,26,FALSE),VLOOKUP(C29,'Valeurs Règlement Campagne'!$A$4:$AB$7,26,FALSE),IF(J29=VLOOKUP(C29,'Valeurs Règlement Campagne'!$A$4:$AB$7,27,FALSE),VLOOKUP(C29,'Valeurs Règlement Campagne'!$A$4:$AB$7,27,FALSE),IF(J29=VLOOKUP(C29,'Valeurs Règlement Campagne'!$A$4:$AB$7,28,FALSE),VLOOKUP(C29,'Valeurs Règlement Campagne'!$A$4:$AB$7,28,FALSE),""))),1,0)),"Doublon",TRUE)))," "))))," ")</f>
        <v xml:space="preserve"> </v>
      </c>
      <c r="Z29" s="266" t="str">
        <f t="shared" si="3"/>
        <v xml:space="preserve"> </v>
      </c>
      <c r="AA29" s="267"/>
      <c r="AB29" s="267" t="str">
        <f t="shared" si="0"/>
        <v xml:space="preserve"> </v>
      </c>
      <c r="AC29" s="267"/>
      <c r="AD29" s="267" t="str">
        <f t="shared" si="1"/>
        <v xml:space="preserve"> </v>
      </c>
      <c r="AE29" s="267"/>
      <c r="AF29" s="267" t="str">
        <f t="shared" si="4"/>
        <v xml:space="preserve"> </v>
      </c>
      <c r="AG29" s="317"/>
      <c r="AH29" s="50" t="str">
        <f t="shared" si="2"/>
        <v/>
      </c>
      <c r="AI29" s="39">
        <f>IFERROR(IF(OR(C29="",C29=" ",NOT(ISNUMBER(F29))),0,IF(E29="Inconnues",IF(AND(F29&gt;=L29,F29&lt;=M29),0,1),IF(E29="Connues",IF('Valeurs Règlement Campagne'!$L$14="OUI",IF(IF(ABS(F29-VLOOKUP(C29,'Valeurs Règlement Campagne'!$A$4:$AB$7,14,FALSE))&lt;=2,VLOOKUP(C29,'Valeurs Règlement Campagne'!$A$4:$AB$7,14,FALSE),IF(ABS(F29-VLOOKUP(C29,'Valeurs Règlement Campagne'!$A$4:$AB$7,15,FALSE))&lt;=2,VLOOKUP(C29,'Valeurs Règlement Campagne'!$A$4:$AB$7,15,FALSE),IF(ABS(F29-VLOOKUP(C29,'Valeurs Règlement Campagne'!$A$4:$AB$7,16,FALSE))&lt;=2,VLOOKUP(C29,'Valeurs Règlement Campagne'!$A$4:$AB$7,16,FALSE),"")))="",1,IF(COUNTIFS($C$6:C29,C29,$E$6:E29,"Connues",$F$6:F29,"&gt;="&amp;(IF(ABS(F29-VLOOKUP(C29,'Valeurs Règlement Campagne'!$A$4:$AB$7,14,FALSE))&lt;=2,VLOOKUP(C29,'Valeurs Règlement Campagne'!$A$4:$AB$7,14,FALSE),IF(ABS(F29-VLOOKUP(C29,'Valeurs Règlement Campagne'!$A$4:$AB$7,15,FALSE))&lt;=2,VLOOKUP(C29,'Valeurs Règlement Campagne'!$A$4:$AB$7,15,FALSE),IF(ABS(F29-VLOOKUP(C29,'Valeurs Règlement Campagne'!$A$4:$AB$7,16,FALSE))&lt;=2,VLOOKUP(C29,'Valeurs Règlement Campagne'!$A$4:$AB$7,16,FALSE),"")))-2),$F$6:F29,"&lt;="&amp;(IF(ABS(F29-VLOOKUP(C29,'Valeurs Règlement Campagne'!$A$4:$AB$7,14,FALSE))&lt;=2,VLOOKUP(C29,'Valeurs Règlement Campagne'!$A$4:$AB$7,14,FALSE),IF(ABS(F29-VLOOKUP(C29,'Valeurs Règlement Campagne'!$A$4:$AB$7,15,FALSE))&lt;=2,VLOOKUP(C29,'Valeurs Règlement Campagne'!$A$4:$AB$7,15,FALSE),IF(ABS(F29-VLOOKUP(C29,'Valeurs Règlement Campagne'!$A$4:$AB$7,16,FALSE))&lt;=2,VLOOKUP(C29,'Valeurs Règlement Campagne'!$A$4:$AB$7,16,FALSE),"")))+2))&gt;(IF(VLOOKUP(C29,'Valeurs Règlement Campagne'!$A$4:$AB$7,14,FALSE)=IF(ABS(F29-VLOOKUP(C29,'Valeurs Règlement Campagne'!$A$4:$AB$7,14,FALSE))&lt;=2,VLOOKUP(C29,'Valeurs Règlement Campagne'!$A$4:$AB$7,14,FALSE),IF(ABS(F29-VLOOKUP(C29,'Valeurs Règlement Campagne'!$A$4:$AB$7,15,FALSE))&lt;=2,VLOOKUP(C29,'Valeurs Règlement Campagne'!$A$4:$AB$7,15,FALSE),IF(ABS(F29-VLOOKUP(C29,'Valeurs Règlement Campagne'!$A$4:$AB$7,16,FALSE))&lt;=2,VLOOKUP(C29,'Valeurs Règlement Campagne'!$A$4:$AB$7,16,FALSE),""))),1,0)+IF(VLOOKUP(C29,'Valeurs Règlement Campagne'!$A$4:$AB$7,15,FALSE)=IF(ABS(F29-VLOOKUP(C29,'Valeurs Règlement Campagne'!$A$4:$AB$7,14,FALSE))&lt;=2,VLOOKUP(C29,'Valeurs Règlement Campagne'!$A$4:$AB$7,14,FALSE),IF(ABS(F29-VLOOKUP(C29,'Valeurs Règlement Campagne'!$A$4:$AB$7,15,FALSE))&lt;=2,VLOOKUP(C29,'Valeurs Règlement Campagne'!$A$4:$AB$7,15,FALSE),IF(ABS(F29-VLOOKUP(C29,'Valeurs Règlement Campagne'!$A$4:$AB$7,16,FALSE))&lt;=2,VLOOKUP(C29,'Valeurs Règlement Campagne'!$A$4:$AB$7,16,FALSE),""))),1,0)+IF(VLOOKUP(C29,'Valeurs Règlement Campagne'!$A$4:$AB$7,16,FALSE)=IF(ABS(F29-VLOOKUP(C29,'Valeurs Règlement Campagne'!$A$4:$AB$7,14,FALSE))&lt;=2,VLOOKUP(C29,'Valeurs Règlement Campagne'!$A$4:$AB$7,14,FALSE),IF(ABS(F29-VLOOKUP(C29,'Valeurs Règlement Campagne'!$A$4:$AB$7,15,FALSE))&lt;=2,VLOOKUP(C29,'Valeurs Règlement Campagne'!$A$4:$AB$7,15,FALSE),IF(ABS(F29-VLOOKUP(C29,'Valeurs Règlement Campagne'!$A$4:$AB$7,16,FALSE))&lt;=2,VLOOKUP(C29,'Valeurs Règlement Campagne'!$A$4:$AB$7,16,FALSE),""))),1,0)),1,0)),IF(IF(F29=VLOOKUP(C29,'Valeurs Règlement Campagne'!$A$4:$AB$7,14,FALSE),VLOOKUP(C29,'Valeurs Règlement Campagne'!$A$4:$AB$7,14,FALSE),IF(F29=VLOOKUP(C29,'Valeurs Règlement Campagne'!$A$4:$AB$7,15,FALSE),VLOOKUP(C29,'Valeurs Règlement Campagne'!$A$4:$AB$7,15,FALSE),IF(F29=VLOOKUP(C29,'Valeurs Règlement Campagne'!$A$4:$AB$7,16,FALSE),VLOOKUP(C29,'Valeurs Règlement Campagne'!$A$4:$AB$7,16,FALSE),"")))="",1,IF(COUNTIFS($C$6:C29,C29,$E$6:E29,"Connues",$F$6:F29,IF(F29=VLOOKUP(C29,'Valeurs Règlement Campagne'!$A$4:$AB$7,14,FALSE),VLOOKUP(C29,'Valeurs Règlement Campagne'!$A$4:$AB$7,14,FALSE),IF(F29=VLOOKUP(C29,'Valeurs Règlement Campagne'!$A$4:$AB$7,15,FALSE),VLOOKUP(C29,'Valeurs Règlement Campagne'!$A$4:$AB$7,15,FALSE),IF(F29=VLOOKUP(C29,'Valeurs Règlement Campagne'!$A$4:$AB$7,16,FALSE),VLOOKUP(C29,'Valeurs Règlement Campagne'!$A$4:$AB$7,16,FALSE),""))))&gt;(IF(VLOOKUP(C29,'Valeurs Règlement Campagne'!$A$4:$AB$7,14,FALSE)=IF(F29=VLOOKUP(C29,'Valeurs Règlement Campagne'!$A$4:$AB$7,14,FALSE),VLOOKUP(C29,'Valeurs Règlement Campagne'!$A$4:$AB$7,14,FALSE),IF(F29=VLOOKUP(C29,'Valeurs Règlement Campagne'!$A$4:$AB$7,15,FALSE),VLOOKUP(C29,'Valeurs Règlement Campagne'!$A$4:$AB$7,15,FALSE),IF(F29=VLOOKUP(C29,'Valeurs Règlement Campagne'!$A$4:$AB$7,16,FALSE),VLOOKUP(C29,'Valeurs Règlement Campagne'!$A$4:$AB$7,16,FALSE),""))),1,0)+IF(VLOOKUP(C29,'Valeurs Règlement Campagne'!$A$4:$AB$7,15,FALSE)=IF(F29=VLOOKUP(C29,'Valeurs Règlement Campagne'!$A$4:$AB$7,14,FALSE),VLOOKUP(C29,'Valeurs Règlement Campagne'!$A$4:$AB$7,14,FALSE),IF(F29=VLOOKUP(C29,'Valeurs Règlement Campagne'!$A$4:$AB$7,15,FALSE),VLOOKUP(C29,'Valeurs Règlement Campagne'!$A$4:$AB$7,15,FALSE),IF(F29=VLOOKUP(C29,'Valeurs Règlement Campagne'!$A$4:$AB$7,16,FALSE),VLOOKUP(C29,'Valeurs Règlement Campagne'!$A$4:$AB$7,16,FALSE),""))),1,0)+IF(VLOOKUP(C29,'Valeurs Règlement Campagne'!$A$4:$AB$7,16,FALSE)=IF(F29=VLOOKUP(C29,'Valeurs Règlement Campagne'!$A$4:$AB$7,14,FALSE),VLOOKUP(C29,'Valeurs Règlement Campagne'!$A$4:$AB$7,14,FALSE),IF(F29=VLOOKUP(C29,'Valeurs Règlement Campagne'!$A$4:$AB$7,15,FALSE),VLOOKUP(C29,'Valeurs Règlement Campagne'!$A$4:$AB$7,15,FALSE),IF(F29=VLOOKUP(C29,'Valeurs Règlement Campagne'!$A$4:$AB$7,16,FALSE),VLOOKUP(C29,'Valeurs Règlement Campagne'!$A$4:$AB$7,16,FALSE),""))),1,0)),1,0))),0))),0)</f>
        <v>0</v>
      </c>
      <c r="AJ29" s="39">
        <f>IFERROR(IF(OR(C29="",C29=" ",NOT(ISNUMBER(G29))),0,IF(E29="Inconnues",IF(AND(G29&gt;=N29,G29&lt;=O29),0,1),IF(E29="Connues",IF('Valeurs Règlement Campagne'!$L$14="OUI",IF(IF(ABS(G29-VLOOKUP(C29,'Valeurs Règlement Campagne'!$A$4:$AB$7,17,FALSE))&lt;=2,VLOOKUP(C29,'Valeurs Règlement Campagne'!$A$4:$AB$7,17,FALSE),IF(ABS(G29-VLOOKUP(C29,'Valeurs Règlement Campagne'!$A$4:$AB$7,18,FALSE))&lt;=2,VLOOKUP(C29,'Valeurs Règlement Campagne'!$A$4:$AB$7,18,FALSE),IF(ABS(G29-VLOOKUP(C29,'Valeurs Règlement Campagne'!$A$4:$AB$7,19,FALSE))&lt;=2,VLOOKUP(C29,'Valeurs Règlement Campagne'!$A$4:$AB$7,19,FALSE),"")))="",1,IF(COUNTIFS($C$6:C29,C29,$E$6:E29,"Connues",$G$6:G29,"&gt;="&amp;(IF(ABS(G29-VLOOKUP(C29,'Valeurs Règlement Campagne'!$A$4:$AB$7,17,FALSE))&lt;=2,VLOOKUP(C29,'Valeurs Règlement Campagne'!$A$4:$AB$7,17,FALSE),IF(ABS(G29-VLOOKUP(C29,'Valeurs Règlement Campagne'!$A$4:$AB$7,18,FALSE))&lt;=2,VLOOKUP(C29,'Valeurs Règlement Campagne'!$A$4:$AB$7,18,FALSE),IF(ABS(G29-VLOOKUP(C29,'Valeurs Règlement Campagne'!$A$4:$AB$7,19,FALSE))&lt;=2,VLOOKUP(C29,'Valeurs Règlement Campagne'!$A$4:$AB$7,19,FALSE),"")))-2),$G$6:G29,"&lt;="&amp;(IF(ABS(G29-VLOOKUP(C29,'Valeurs Règlement Campagne'!$A$4:$AB$7,17,FALSE))&lt;=2,VLOOKUP(C29,'Valeurs Règlement Campagne'!$A$4:$AB$7,17,FALSE),IF(ABS(G29-VLOOKUP(C29,'Valeurs Règlement Campagne'!$A$4:$AB$7,18,FALSE))&lt;=2,VLOOKUP(C29,'Valeurs Règlement Campagne'!$A$4:$AB$7,18,FALSE),IF(ABS(G29-VLOOKUP(C29,'Valeurs Règlement Campagne'!$A$4:$AB$7,19,FALSE))&lt;=2,VLOOKUP(C29,'Valeurs Règlement Campagne'!$A$4:$AB$7,19,FALSE),"")))+2))&gt;(IF(VLOOKUP(C29,'Valeurs Règlement Campagne'!$A$4:$AB$7,17,FALSE)=IF(ABS(G29-VLOOKUP(C29,'Valeurs Règlement Campagne'!$A$4:$AB$7,17,FALSE))&lt;=2,VLOOKUP(C29,'Valeurs Règlement Campagne'!$A$4:$AB$7,17,FALSE),IF(ABS(G29-VLOOKUP(C29,'Valeurs Règlement Campagne'!$A$4:$AB$7,18,FALSE))&lt;=2,VLOOKUP(C29,'Valeurs Règlement Campagne'!$A$4:$AB$7,18,FALSE),IF(ABS(G29-VLOOKUP(C29,'Valeurs Règlement Campagne'!$A$4:$AB$7,19,FALSE))&lt;=2,VLOOKUP(C29,'Valeurs Règlement Campagne'!$A$4:$AB$7,19,FALSE),""))),1,0)+IF(VLOOKUP(C29,'Valeurs Règlement Campagne'!$A$4:$AB$7,18,FALSE)=IF(ABS(G29-VLOOKUP(C29,'Valeurs Règlement Campagne'!$A$4:$AB$7,17,FALSE))&lt;=2,VLOOKUP(C29,'Valeurs Règlement Campagne'!$A$4:$AB$7,17,FALSE),IF(ABS(G29-VLOOKUP(C29,'Valeurs Règlement Campagne'!$A$4:$AB$7,18,FALSE))&lt;=2,VLOOKUP(C29,'Valeurs Règlement Campagne'!$A$4:$AB$7,18,FALSE),IF(ABS(G29-VLOOKUP(C29,'Valeurs Règlement Campagne'!$A$4:$AB$7,19,FALSE))&lt;=2,VLOOKUP(C29,'Valeurs Règlement Campagne'!$A$4:$AB$7,19,FALSE),""))),1,0)+IF(VLOOKUP(C29,'Valeurs Règlement Campagne'!$A$4:$AB$7,19,FALSE)=IF(ABS(G29-VLOOKUP(C29,'Valeurs Règlement Campagne'!$A$4:$AB$7,17,FALSE))&lt;=2,VLOOKUP(C29,'Valeurs Règlement Campagne'!$A$4:$AB$7,17,FALSE),IF(ABS(G29-VLOOKUP(C29,'Valeurs Règlement Campagne'!$A$4:$AB$7,18,FALSE))&lt;=2,VLOOKUP(C29,'Valeurs Règlement Campagne'!$A$4:$AB$7,18,FALSE),IF(ABS(G29-VLOOKUP(C29,'Valeurs Règlement Campagne'!$A$4:$AB$7,19,FALSE))&lt;=2,VLOOKUP(C29,'Valeurs Règlement Campagne'!$A$4:$AB$7,19,FALSE),""))),1,0)),1,0)),IF(IF(G29=VLOOKUP(C29,'Valeurs Règlement Campagne'!$A$4:$AB$7,17,FALSE),VLOOKUP(C29,'Valeurs Règlement Campagne'!$A$4:$AB$7,17,FALSE),IF(G29=VLOOKUP(C29,'Valeurs Règlement Campagne'!$A$4:$AB$7,18,FALSE),VLOOKUP(C29,'Valeurs Règlement Campagne'!$A$4:$AB$7,18,FALSE),IF(G29=VLOOKUP(C29,'Valeurs Règlement Campagne'!$A$4:$AB$7,19,FALSE),VLOOKUP(C29,'Valeurs Règlement Campagne'!$A$4:$AB$7,19,FALSE),"")))="",1,IF(COUNTIFS($C$6:C29,C29,$E$6:E29,"Connues",$G$6:G29,IF(G29=VLOOKUP(C29,'Valeurs Règlement Campagne'!$A$4:$AB$7,17,FALSE),VLOOKUP(C29,'Valeurs Règlement Campagne'!$A$4:$AB$7,17,FALSE),IF(G29=VLOOKUP(C29,'Valeurs Règlement Campagne'!$A$4:$AB$7,18,FALSE),VLOOKUP(C29,'Valeurs Règlement Campagne'!$A$4:$AB$7,18,FALSE),IF(G29=VLOOKUP(C29,'Valeurs Règlement Campagne'!$A$4:$AB$7,19,FALSE),VLOOKUP(C29,'Valeurs Règlement Campagne'!$A$4:$AB$7,19,FALSE),""))))&gt;(IF(VLOOKUP(C29,'Valeurs Règlement Campagne'!$A$4:$AB$7,17,FALSE)=IF(G29=VLOOKUP(C29,'Valeurs Règlement Campagne'!$A$4:$AB$7,17,FALSE),VLOOKUP(C29,'Valeurs Règlement Campagne'!$A$4:$AB$7,17,FALSE),IF(G29=VLOOKUP(C29,'Valeurs Règlement Campagne'!$A$4:$AB$7,18,FALSE),VLOOKUP(C29,'Valeurs Règlement Campagne'!$A$4:$AB$7,18,FALSE),IF(G29=VLOOKUP(C29,'Valeurs Règlement Campagne'!$A$4:$AB$7,19,FALSE),VLOOKUP(C29,'Valeurs Règlement Campagne'!$A$4:$AB$7,19,FALSE),""))),1,0)+IF(VLOOKUP(C29,'Valeurs Règlement Campagne'!$A$4:$AB$7,18,FALSE)=IF(G29=VLOOKUP(C29,'Valeurs Règlement Campagne'!$A$4:$AB$7,17,FALSE),VLOOKUP(C29,'Valeurs Règlement Campagne'!$A$4:$AB$7,17,FALSE),IF(G29=VLOOKUP(C29,'Valeurs Règlement Campagne'!$A$4:$AB$7,18,FALSE),VLOOKUP(C29,'Valeurs Règlement Campagne'!$A$4:$AB$7,18,FALSE),IF(G29=VLOOKUP(C29,'Valeurs Règlement Campagne'!$A$4:$AB$7,19,FALSE),VLOOKUP(C29,'Valeurs Règlement Campagne'!$A$4:$AB$7,19,FALSE),""))),1,0)+IF(VLOOKUP(C29,'Valeurs Règlement Campagne'!$A$4:$AB$7,19,FALSE)=IF(G29=VLOOKUP(C29,'Valeurs Règlement Campagne'!$A$4:$AB$7,17,FALSE),VLOOKUP(C29,'Valeurs Règlement Campagne'!$A$4:$AB$7,17,FALSE),IF(G29=VLOOKUP(C29,'Valeurs Règlement Campagne'!$A$4:$AB$7,18,FALSE),VLOOKUP(C29,'Valeurs Règlement Campagne'!$A$4:$AB$7,18,FALSE),IF(G29=VLOOKUP(C29,'Valeurs Règlement Campagne'!$A$4:$AB$7,19,FALSE),VLOOKUP(C29,'Valeurs Règlement Campagne'!$A$4:$AB$7,19,FALSE),""))),1,0)),1,0))),0))),0)</f>
        <v>0</v>
      </c>
      <c r="AK29" s="39">
        <f>IFERROR(IF(OR(C29="",C29=" ",NOT(ISNUMBER(H29))),0,IF(E29="Inconnues",IF(AND(H29&gt;=P29,H29&lt;=Q29),0,1),IF(E29="Connues",IF('Valeurs Règlement Campagne'!$L$14="OUI",IF(IF(ABS(H29-VLOOKUP(C29,'Valeurs Règlement Campagne'!$A$4:$AB$7,20,FALSE))&lt;=2,VLOOKUP(C29,'Valeurs Règlement Campagne'!$A$4:$AB$7,20,FALSE),IF(ABS(H29-VLOOKUP(C29,'Valeurs Règlement Campagne'!$A$4:$AB$7,21,FALSE))&lt;=2,VLOOKUP(C29,'Valeurs Règlement Campagne'!$A$4:$AB$7,21,FALSE),IF(ABS(H29-VLOOKUP(C29,'Valeurs Règlement Campagne'!$A$4:$AB$7,22,FALSE))&lt;=2,VLOOKUP(C29,'Valeurs Règlement Campagne'!$A$4:$AB$7,22,FALSE),"")))="",1,IF(COUNTIFS($C$6:C29,C29,$E$6:E29,"Connues",$H$6:H29,"&gt;="&amp;(IF(ABS(H29-VLOOKUP(C29,'Valeurs Règlement Campagne'!$A$4:$AB$7,20,FALSE))&lt;=2,VLOOKUP(C29,'Valeurs Règlement Campagne'!$A$4:$AB$7,20,FALSE),IF(ABS(H29-VLOOKUP(C29,'Valeurs Règlement Campagne'!$A$4:$AB$7,21,FALSE))&lt;=2,VLOOKUP(C29,'Valeurs Règlement Campagne'!$A$4:$AB$7,21,FALSE),IF(ABS(H29-VLOOKUP(C29,'Valeurs Règlement Campagne'!$A$4:$AB$7,22,FALSE))&lt;=2,VLOOKUP(C29,'Valeurs Règlement Campagne'!$A$4:$AB$7,22,FALSE),"")))-2),$H$6:H29,"&lt;="&amp;(IF(ABS(H29-VLOOKUP(C29,'Valeurs Règlement Campagne'!$A$4:$AB$7,20,FALSE))&lt;=2,VLOOKUP(C29,'Valeurs Règlement Campagne'!$A$4:$AB$7,20,FALSE),IF(ABS(H29-VLOOKUP(C29,'Valeurs Règlement Campagne'!$A$4:$AB$7,21,FALSE))&lt;=2,VLOOKUP(C29,'Valeurs Règlement Campagne'!$A$4:$AB$7,21,FALSE),IF(ABS(H29-VLOOKUP(C29,'Valeurs Règlement Campagne'!$A$4:$AB$7,22,FALSE))&lt;=2,VLOOKUP(C29,'Valeurs Règlement Campagne'!$A$4:$AB$7,22,FALSE),"")))+2))&gt;(IF(VLOOKUP(C29,'Valeurs Règlement Campagne'!$A$4:$AB$7,20,FALSE)=IF(ABS(H29-VLOOKUP(C29,'Valeurs Règlement Campagne'!$A$4:$AB$7,20,FALSE))&lt;=2,VLOOKUP(C29,'Valeurs Règlement Campagne'!$A$4:$AB$7,20,FALSE),IF(ABS(H29-VLOOKUP(C29,'Valeurs Règlement Campagne'!$A$4:$AB$7,21,FALSE))&lt;=2,VLOOKUP(C29,'Valeurs Règlement Campagne'!$A$4:$AB$7,21,FALSE),IF(ABS(H29-VLOOKUP(C29,'Valeurs Règlement Campagne'!$A$4:$AB$7,22,FALSE))&lt;=2,VLOOKUP(C29,'Valeurs Règlement Campagne'!$A$4:$AB$7,22,FALSE),""))),1,0)+IF(VLOOKUP(C29,'Valeurs Règlement Campagne'!$A$4:$AB$7,21,FALSE)=IF(ABS(H29-VLOOKUP(C29,'Valeurs Règlement Campagne'!$A$4:$AB$7,20,FALSE))&lt;=2,VLOOKUP(C29,'Valeurs Règlement Campagne'!$A$4:$AB$7,20,FALSE),IF(ABS(H29-VLOOKUP(C29,'Valeurs Règlement Campagne'!$A$4:$AB$7,21,FALSE))&lt;=2,VLOOKUP(C29,'Valeurs Règlement Campagne'!$A$4:$AB$7,21,FALSE),IF(ABS(H29-VLOOKUP(C29,'Valeurs Règlement Campagne'!$A$4:$AB$7,22,FALSE))&lt;=2,VLOOKUP(C29,'Valeurs Règlement Campagne'!$A$4:$AB$7,22,FALSE),""))),1,0)+IF(VLOOKUP(C29,'Valeurs Règlement Campagne'!$A$4:$AB$7,22,FALSE)=IF(ABS(H29-VLOOKUP(C29,'Valeurs Règlement Campagne'!$A$4:$AB$7,20,FALSE))&lt;=2,VLOOKUP(C29,'Valeurs Règlement Campagne'!$A$4:$AB$7,20,FALSE),IF(ABS(H29-VLOOKUP(C29,'Valeurs Règlement Campagne'!$A$4:$AB$7,21,FALSE))&lt;=2,VLOOKUP(C29,'Valeurs Règlement Campagne'!$A$4:$AB$7,21,FALSE),IF(ABS(H29-VLOOKUP(C29,'Valeurs Règlement Campagne'!$A$4:$AB$7,22,FALSE))&lt;=2,VLOOKUP(C29,'Valeurs Règlement Campagne'!$A$4:$AB$7,22,FALSE),""))),1,0)),1,0)),IF(IF(H29=VLOOKUP(C29,'Valeurs Règlement Campagne'!$A$4:$AB$7,20,FALSE),VLOOKUP(C29,'Valeurs Règlement Campagne'!$A$4:$AB$7,20,FALSE),IF(H29=VLOOKUP(C29,'Valeurs Règlement Campagne'!$A$4:$AB$7,21,FALSE),VLOOKUP(C29,'Valeurs Règlement Campagne'!$A$4:$AB$7,21,FALSE),IF(H29=VLOOKUP(C29,'Valeurs Règlement Campagne'!$A$4:$AB$7,22,FALSE),VLOOKUP(C29,'Valeurs Règlement Campagne'!$A$4:$AB$7,22,FALSE),"")))="",1,IF(COUNTIFS($C$6:C29,C29,$E$6:E29,"Connues",$H$6:H29,IF(H29=VLOOKUP(C29,'Valeurs Règlement Campagne'!$A$4:$AB$7,20,FALSE),VLOOKUP(C29,'Valeurs Règlement Campagne'!$A$4:$AB$7,20,FALSE),IF(H29=VLOOKUP(C29,'Valeurs Règlement Campagne'!$A$4:$AB$7,21,FALSE),VLOOKUP(C29,'Valeurs Règlement Campagne'!$A$4:$AB$7,21,FALSE),IF(H29=VLOOKUP(C29,'Valeurs Règlement Campagne'!$A$4:$AB$7,22,FALSE),VLOOKUP(C29,'Valeurs Règlement Campagne'!$A$4:$AB$7,22,FALSE),""))))&gt;(IF(VLOOKUP(C29,'Valeurs Règlement Campagne'!$A$4:$AB$7,20,FALSE)=IF(H29=VLOOKUP(C29,'Valeurs Règlement Campagne'!$A$4:$AB$7,20,FALSE),VLOOKUP(C29,'Valeurs Règlement Campagne'!$A$4:$AB$7,20,FALSE),IF(H29=VLOOKUP(C29,'Valeurs Règlement Campagne'!$A$4:$AB$7,21,FALSE),VLOOKUP(C29,'Valeurs Règlement Campagne'!$A$4:$AB$7,21,FALSE),IF(H29=VLOOKUP(C29,'Valeurs Règlement Campagne'!$A$4:$AB$7,22,FALSE),VLOOKUP(C29,'Valeurs Règlement Campagne'!$A$4:$AB$7,22,FALSE),""))),1,0)+IF(VLOOKUP(C29,'Valeurs Règlement Campagne'!$A$4:$AB$7,21,FALSE)=IF(H29=VLOOKUP(C29,'Valeurs Règlement Campagne'!$A$4:$AB$7,20,FALSE),VLOOKUP(C29,'Valeurs Règlement Campagne'!$A$4:$AB$7,20,FALSE),IF(H29=VLOOKUP(C29,'Valeurs Règlement Campagne'!$A$4:$AB$7,21,FALSE),VLOOKUP(C29,'Valeurs Règlement Campagne'!$A$4:$AB$7,21,FALSE),IF(H29=VLOOKUP(C29,'Valeurs Règlement Campagne'!$A$4:$AB$7,22,FALSE),VLOOKUP(C29,'Valeurs Règlement Campagne'!$A$4:$AB$7,22,FALSE),""))),1,0)+IF(VLOOKUP(C29,'Valeurs Règlement Campagne'!$A$4:$AB$7,22,FALSE)=IF(H29=VLOOKUP(C29,'Valeurs Règlement Campagne'!$A$4:$AB$7,20,FALSE),VLOOKUP(C29,'Valeurs Règlement Campagne'!$A$4:$AB$7,20,FALSE),IF(H29=VLOOKUP(C29,'Valeurs Règlement Campagne'!$A$4:$AB$7,21,FALSE),VLOOKUP(C29,'Valeurs Règlement Campagne'!$A$4:$AB$7,21,FALSE),IF(H29=VLOOKUP(C29,'Valeurs Règlement Campagne'!$A$4:$AB$7,22,FALSE),VLOOKUP(C29,'Valeurs Règlement Campagne'!$A$4:$AB$7,22,FALSE),""))),1,0)),1,0))),0))),0)</f>
        <v>0</v>
      </c>
      <c r="AL29">
        <f>IFERROR(IF(OR(C29="",C29=" ",NOT(ISNUMBER(I29))),0,IF(E29="Inconnues",IF(AND(I29&gt;=P29,I29&lt;=R29),0,1),IF(E29="Connues",IF('Valeurs Règlement Campagne'!$L$14="OUI",IF(IF(ABS(I29-VLOOKUP(C29,'Valeurs Règlement Campagne'!$A$4:$AB$7,23,FALSE))&lt;=2,VLOOKUP(C29,'Valeurs Règlement Campagne'!$A$4:$AB$7,23,FALSE),IF(ABS(I29-VLOOKUP(C29,'Valeurs Règlement Campagne'!$A$4:$AB$7,24,FALSE))&lt;=2,VLOOKUP(C29,'Valeurs Règlement Campagne'!$A$4:$AB$7,24,FALSE),IF(ABS(I29-VLOOKUP(C29,'Valeurs Règlement Campagne'!$A$4:$AB$7,25,FALSE))&lt;=2,VLOOKUP(C29,'Valeurs Règlement Campagne'!$A$4:$AB$7,25,FALSE),"")))="",1,IF(COUNTIFS($C$6:C29,C29,$E$6:E29,"Connues",$I$6:I29,"&gt;="&amp;(IF(ABS(I29-VLOOKUP(C29,'Valeurs Règlement Campagne'!$A$4:$AB$7,23,FALSE))&lt;=2,VLOOKUP(C29,'Valeurs Règlement Campagne'!$A$4:$AB$7,23,FALSE),IF(ABS(I29-VLOOKUP(C29,'Valeurs Règlement Campagne'!$A$4:$AB$7,24,FALSE))&lt;=2,VLOOKUP(C29,'Valeurs Règlement Campagne'!$A$4:$AB$7,24,FALSE),IF(ABS(I29-VLOOKUP(C29,'Valeurs Règlement Campagne'!$A$4:$AB$7,25,FALSE))&lt;=2,VLOOKUP(C29,'Valeurs Règlement Campagne'!$A$4:$AB$7,25,FALSE),"")))-2),$I$6:I29,"&lt;="&amp;(IF(ABS(I29-VLOOKUP(C29,'Valeurs Règlement Campagne'!$A$4:$AB$7,23,FALSE))&lt;=2,VLOOKUP(C29,'Valeurs Règlement Campagne'!$A$4:$AB$7,23,FALSE),IF(ABS(I29-VLOOKUP(C29,'Valeurs Règlement Campagne'!$A$4:$AB$7,24,FALSE))&lt;=2,VLOOKUP(C29,'Valeurs Règlement Campagne'!$A$4:$AB$7,24,FALSE),IF(ABS(I29-VLOOKUP(C29,'Valeurs Règlement Campagne'!$A$4:$AB$7,25,FALSE))&lt;=2,VLOOKUP(C29,'Valeurs Règlement Campagne'!$A$4:$AB$7,25,FALSE),"")))+2))&gt;(IF(VLOOKUP(C29,'Valeurs Règlement Campagne'!$A$4:$AB$7,23,FALSE)=IF(ABS(I29-VLOOKUP(C29,'Valeurs Règlement Campagne'!$A$4:$AB$7,23,FALSE))&lt;=2,VLOOKUP(C29,'Valeurs Règlement Campagne'!$A$4:$AB$7,23,FALSE),IF(ABS(I29-VLOOKUP(C29,'Valeurs Règlement Campagne'!$A$4:$AB$7,24,FALSE))&lt;=2,VLOOKUP(C29,'Valeurs Règlement Campagne'!$A$4:$AB$7,24,FALSE),IF(ABS(I29-VLOOKUP(C29,'Valeurs Règlement Campagne'!$A$4:$AB$7,25,FALSE))&lt;=2,VLOOKUP(C29,'Valeurs Règlement Campagne'!$A$4:$AB$7,25,FALSE),""))),1,0)+IF(VLOOKUP(C29,'Valeurs Règlement Campagne'!$A$4:$AB$7,24,FALSE)=IF(ABS(I29-VLOOKUP(C29,'Valeurs Règlement Campagne'!$A$4:$AB$7,23,FALSE))&lt;=2,VLOOKUP(C29,'Valeurs Règlement Campagne'!$A$4:$AB$7,23,FALSE),IF(ABS(I29-VLOOKUP(C29,'Valeurs Règlement Campagne'!$A$4:$AB$7,24,FALSE))&lt;=2,VLOOKUP(C29,'Valeurs Règlement Campagne'!$A$4:$AB$7,24,FALSE),IF(ABS(I29-VLOOKUP(C29,'Valeurs Règlement Campagne'!$A$4:$AB$7,25,FALSE))&lt;=2,VLOOKUP(C29,'Valeurs Règlement Campagne'!$A$4:$AB$7,25,FALSE),""))),1,0)+IF(VLOOKUP(C29,'Valeurs Règlement Campagne'!$A$4:$AB$7,25,FALSE)=IF(ABS(I29-VLOOKUP(C29,'Valeurs Règlement Campagne'!$A$4:$AB$7,23,FALSE))&lt;=2,VLOOKUP(C29,'Valeurs Règlement Campagne'!$A$4:$AB$7,23,FALSE),IF(ABS(I29-VLOOKUP(C29,'Valeurs Règlement Campagne'!$A$4:$AB$7,24,FALSE))&lt;=2,VLOOKUP(C29,'Valeurs Règlement Campagne'!$A$4:$AB$7,24,FALSE),IF(ABS(I29-VLOOKUP(C29,'Valeurs Règlement Campagne'!$A$4:$AB$7,25,FALSE))&lt;=2,VLOOKUP(C29,'Valeurs Règlement Campagne'!$A$4:$AB$7,25,FALSE),""))),1,0)),1,0)),IF(IF(I29=VLOOKUP(C29,'Valeurs Règlement Campagne'!$A$4:$AB$7,23,FALSE),VLOOKUP(C29,'Valeurs Règlement Campagne'!$A$4:$AB$7,23,FALSE),IF(I29=VLOOKUP(C29,'Valeurs Règlement Campagne'!$A$4:$AB$7,24,FALSE),VLOOKUP(C29,'Valeurs Règlement Campagne'!$A$4:$AB$7,24,FALSE),IF(I29=VLOOKUP(C29,'Valeurs Règlement Campagne'!$A$4:$AB$7,25,FALSE),VLOOKUP(C29,'Valeurs Règlement Campagne'!$A$4:$AB$7,25,FALSE),"")))="",1,IF(COUNTIFS($C$6:C29,C29,$E$6:E29,"Connues",$I$6:I29,IF(I29=VLOOKUP(C29,'Valeurs Règlement Campagne'!$A$4:$AB$7,23,FALSE),VLOOKUP(C29,'Valeurs Règlement Campagne'!$A$4:$AB$7,23,FALSE),IF(I29=VLOOKUP(C29,'Valeurs Règlement Campagne'!$A$4:$AB$7,24,FALSE),VLOOKUP(C29,'Valeurs Règlement Campagne'!$A$4:$AB$7,24,FALSE),IF(I29=VLOOKUP(C29,'Valeurs Règlement Campagne'!$A$4:$AB$7,25,FALSE),VLOOKUP(C29,'Valeurs Règlement Campagne'!$A$4:$AB$7,25,FALSE),""))))&gt;(IF(VLOOKUP(C29,'Valeurs Règlement Campagne'!$A$4:$AB$7,23,FALSE)=IF(I29=VLOOKUP(C29,'Valeurs Règlement Campagne'!$A$4:$AB$7,23,FALSE),VLOOKUP(C29,'Valeurs Règlement Campagne'!$A$4:$AB$7,23,FALSE),IF(I29=VLOOKUP(C29,'Valeurs Règlement Campagne'!$A$4:$AB$7,24,FALSE),VLOOKUP(C29,'Valeurs Règlement Campagne'!$A$4:$AB$7,24,FALSE),IF(I29=VLOOKUP(C29,'Valeurs Règlement Campagne'!$A$4:$AB$7,25,FALSE),VLOOKUP(C29,'Valeurs Règlement Campagne'!$A$4:$AB$7,25,FALSE),""))),1,0)+IF(VLOOKUP(C29,'Valeurs Règlement Campagne'!$A$4:$AB$7,24,FALSE)=IF(I29=VLOOKUP(C29,'Valeurs Règlement Campagne'!$A$4:$AB$7,23,FALSE),VLOOKUP(C29,'Valeurs Règlement Campagne'!$A$4:$AB$7,23,FALSE),IF(I29=VLOOKUP(C29,'Valeurs Règlement Campagne'!$A$4:$AB$7,24,FALSE),VLOOKUP(C29,'Valeurs Règlement Campagne'!$A$4:$AB$7,24,FALSE),IF(I29=VLOOKUP(C29,'Valeurs Règlement Campagne'!$A$4:$AB$7,25,FALSE),VLOOKUP(C29,'Valeurs Règlement Campagne'!$A$4:$AB$7,25,FALSE),""))),1,0)+IF(VLOOKUP(C29,'Valeurs Règlement Campagne'!$A$4:$AB$7,25,FALSE)=IF(I29=VLOOKUP(C29,'Valeurs Règlement Campagne'!$A$4:$AB$7,23,FALSE),VLOOKUP(C29,'Valeurs Règlement Campagne'!$A$4:$AB$7,23,FALSE),IF(I29=VLOOKUP(C29,'Valeurs Règlement Campagne'!$A$4:$AB$7,24,FALSE),VLOOKUP(C29,'Valeurs Règlement Campagne'!$A$4:$AB$7,24,FALSE),IF(I29=VLOOKUP(C29,'Valeurs Règlement Campagne'!$A$4:$AB$7,25,FALSE),VLOOKUP(C29,'Valeurs Règlement Campagne'!$A$4:$AB$7,25,FALSE),""))),1,0)),1,0))),0))),0)</f>
        <v>0</v>
      </c>
      <c r="AM29">
        <f>IFERROR(IF(OR(C29="",C29=" ",NOT(ISNUMBER(J29))),0,IF(E29="Inconnues",IF(AND(J29&gt;=S29,J29&lt;=T29),0,1),IF(E29="Connues",IF('Valeurs Règlement Campagne'!$L$14="OUI",IF(IF(ABS(J29-VLOOKUP(C29,'Valeurs Règlement Campagne'!$A$4:$AB$7,26,FALSE))&lt;=2,VLOOKUP(C29,'Valeurs Règlement Campagne'!$A$4:$AB$7,26,FALSE),IF(ABS(J29-VLOOKUP(C29,'Valeurs Règlement Campagne'!$A$4:$AB$7,27,FALSE))&lt;=2,VLOOKUP(C29,'Valeurs Règlement Campagne'!$A$4:$AB$7,27,FALSE),IF(ABS(J29-VLOOKUP(C29,'Valeurs Règlement Campagne'!$A$4:$AB$7,28,FALSE))&lt;=2,VLOOKUP(C29,'Valeurs Règlement Campagne'!$A$4:$AB$7,28,FALSE),"")))="",1,IF(COUNTIFS($C$6:C29,C29,$E$6:E29,"Connues",$J$6:J29,"&gt;="&amp;(IF(ABS(J29-VLOOKUP(C29,'Valeurs Règlement Campagne'!$A$4:$AB$7,26,FALSE))&lt;=2,VLOOKUP(C29,'Valeurs Règlement Campagne'!$A$4:$AB$7,26,FALSE),IF(ABS(J29-VLOOKUP(C29,'Valeurs Règlement Campagne'!$A$4:$AB$7,27,FALSE))&lt;=2,VLOOKUP(C29,'Valeurs Règlement Campagne'!$A$4:$AB$7,27,FALSE),IF(ABS(J29-VLOOKUP(C29,'Valeurs Règlement Campagne'!$A$4:$AB$7,28,FALSE))&lt;=2,VLOOKUP(C29,'Valeurs Règlement Campagne'!$A$4:$AB$7,28,FALSE),"")))-2),$J$6:J29,"&lt;="&amp;(IF(ABS(J29-VLOOKUP(C29,'Valeurs Règlement Campagne'!$A$4:$AB$7,26,FALSE))&lt;=2,VLOOKUP(C29,'Valeurs Règlement Campagne'!$A$4:$AB$7,26,FALSE),IF(ABS(J29-VLOOKUP(C29,'Valeurs Règlement Campagne'!$A$4:$AB$7,27,FALSE))&lt;=2,VLOOKUP(C29,'Valeurs Règlement Campagne'!$A$4:$AB$7,27,FALSE),IF(ABS(J29-VLOOKUP(C29,'Valeurs Règlement Campagne'!$A$4:$AB$7,28,FALSE))&lt;=2,VLOOKUP(C29,'Valeurs Règlement Campagne'!$A$4:$AB$7,28,FALSE),"")))+2))&gt;(IF(VLOOKUP(C29,'Valeurs Règlement Campagne'!$A$4:$AB$7,26,FALSE)=IF(ABS(J29-VLOOKUP(C29,'Valeurs Règlement Campagne'!$A$4:$AB$7,26,FALSE))&lt;=2,VLOOKUP(C29,'Valeurs Règlement Campagne'!$A$4:$AB$7,26,FALSE),IF(ABS(J29-VLOOKUP(C29,'Valeurs Règlement Campagne'!$A$4:$AB$7,27,FALSE))&lt;=2,VLOOKUP(C29,'Valeurs Règlement Campagne'!$A$4:$AB$7,27,FALSE),IF(ABS(J29-VLOOKUP(C29,'Valeurs Règlement Campagne'!$A$4:$AB$7,28,FALSE))&lt;=2,VLOOKUP(C29,'Valeurs Règlement Campagne'!$A$4:$AB$7,28,FALSE),""))),1,0)+IF(VLOOKUP(C29,'Valeurs Règlement Campagne'!$A$4:$AB$7,27,FALSE)=IF(ABS(J29-VLOOKUP(C29,'Valeurs Règlement Campagne'!$A$4:$AB$7,26,FALSE))&lt;=2,VLOOKUP(C29,'Valeurs Règlement Campagne'!$A$4:$AB$7,26,FALSE),IF(ABS(J29-VLOOKUP(C29,'Valeurs Règlement Campagne'!$A$4:$AB$7,27,FALSE))&lt;=2,VLOOKUP(C29,'Valeurs Règlement Campagne'!$A$4:$AB$7,27,FALSE),IF(ABS(J29-VLOOKUP(C29,'Valeurs Règlement Campagne'!$A$4:$AB$7,28,FALSE))&lt;=2,VLOOKUP(C29,'Valeurs Règlement Campagne'!$A$4:$AB$7,28,FALSE),""))),1,0)+IF(VLOOKUP(C29,'Valeurs Règlement Campagne'!$A$4:$AB$7,28,FALSE)=IF(ABS(J29-VLOOKUP(C29,'Valeurs Règlement Campagne'!$A$4:$AB$7,26,FALSE))&lt;=2,VLOOKUP(C29,'Valeurs Règlement Campagne'!$A$4:$AB$7,26,FALSE),IF(ABS(J29-VLOOKUP(C29,'Valeurs Règlement Campagne'!$A$4:$AB$7,27,FALSE))&lt;=2,VLOOKUP(C29,'Valeurs Règlement Campagne'!$A$4:$AB$7,27,FALSE),IF(ABS(J29-VLOOKUP(C29,'Valeurs Règlement Campagne'!$A$4:$AB$7,28,FALSE))&lt;=2,VLOOKUP(C29,'Valeurs Règlement Campagne'!$A$4:$AB$7,28,FALSE),""))),1,0)),1,0)),IF(IF(J29=VLOOKUP(C29,'Valeurs Règlement Campagne'!$A$4:$AB$7,26,FALSE),VLOOKUP(C29,'Valeurs Règlement Campagne'!$A$4:$AB$7,26,FALSE),IF(J29=VLOOKUP(C29,'Valeurs Règlement Campagne'!$A$4:$AB$7,27,FALSE),VLOOKUP(C29,'Valeurs Règlement Campagne'!$A$4:$AB$7,27,FALSE),IF(J29=VLOOKUP(C29,'Valeurs Règlement Campagne'!$A$4:$AB$7,28,FALSE),VLOOKUP(C29,'Valeurs Règlement Campagne'!$A$4:$AB$7,28,FALSE),"")))="",1,IF(COUNTIFS($C$6:C29,C29,$E$6:E29,"Connues",$J$6:J29,IF(J29=VLOOKUP(C29,'Valeurs Règlement Campagne'!$A$4:$AB$7,26,FALSE),VLOOKUP(C29,'Valeurs Règlement Campagne'!$A$4:$AB$7,26,FALSE),IF(J29=VLOOKUP(C29,'Valeurs Règlement Campagne'!$A$4:$AB$7,27,FALSE),VLOOKUP(C29,'Valeurs Règlement Campagne'!$A$4:$AB$7,27,FALSE),IF(J29=VLOOKUP(C29,'Valeurs Règlement Campagne'!$A$4:$AB$7,28,FALSE),VLOOKUP(C29,'Valeurs Règlement Campagne'!$A$4:$AB$7,28,FALSE),""))))&gt;(IF(VLOOKUP(C29,'Valeurs Règlement Campagne'!$A$4:$AB$7,26,FALSE)=IF(J29=VLOOKUP(C29,'Valeurs Règlement Campagne'!$A$4:$AB$7,26,FALSE),VLOOKUP(C29,'Valeurs Règlement Campagne'!$A$4:$AB$7,26,FALSE),IF(J29=VLOOKUP(C29,'Valeurs Règlement Campagne'!$A$4:$AB$7,27,FALSE),VLOOKUP(C29,'Valeurs Règlement Campagne'!$A$4:$AB$7,27,FALSE),IF(J29=VLOOKUP(C29,'Valeurs Règlement Campagne'!$A$4:$AB$7,28,FALSE),VLOOKUP(C29,'Valeurs Règlement Campagne'!$A$4:$AB$7,28,FALSE),""))),1,0)+IF(VLOOKUP(C29,'Valeurs Règlement Campagne'!$A$4:$AB$7,27,FALSE)=IF(J29=VLOOKUP(C29,'Valeurs Règlement Campagne'!$A$4:$AB$7,26,FALSE),VLOOKUP(C29,'Valeurs Règlement Campagne'!$A$4:$AB$7,26,FALSE),IF(J29=VLOOKUP(C29,'Valeurs Règlement Campagne'!$A$4:$AB$7,27,FALSE),VLOOKUP(C29,'Valeurs Règlement Campagne'!$A$4:$AB$7,27,FALSE),IF(J29=VLOOKUP(C29,'Valeurs Règlement Campagne'!$A$4:$AB$7,28,FALSE),VLOOKUP(C29,'Valeurs Règlement Campagne'!$A$4:$AB$7,28,FALSE),""))),1,0)+IF(VLOOKUP(C29,'Valeurs Règlement Campagne'!$A$4:$AB$7,28,FALSE)=IF(J29=VLOOKUP(C29,'Valeurs Règlement Campagne'!$A$4:$AB$7,26,FALSE),VLOOKUP(C29,'Valeurs Règlement Campagne'!$A$4:$AB$7,26,FALSE),IF(J29=VLOOKUP(C29,'Valeurs Règlement Campagne'!$A$4:$AB$7,27,FALSE),VLOOKUP(C29,'Valeurs Règlement Campagne'!$A$4:$AB$7,27,FALSE),IF(J29=VLOOKUP(C29,'Valeurs Règlement Campagne'!$A$4:$AB$7,28,FALSE),VLOOKUP(C29,'Valeurs Règlement Campagne'!$A$4:$AB$7,28,FALSE),""))),1,0)),1,0))),0))),0)</f>
        <v>0</v>
      </c>
    </row>
    <row r="30" spans="1:218" ht="19.75" customHeight="1">
      <c r="A30" s="54"/>
      <c r="B30" s="55"/>
      <c r="C30" s="54"/>
      <c r="F30" s="56"/>
      <c r="G30" s="56"/>
      <c r="H30" s="56"/>
      <c r="I30" s="56"/>
      <c r="J30" s="5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</row>
    <row r="31" spans="1:218" ht="27" customHeight="1">
      <c r="A31" s="54"/>
      <c r="B31" s="58" t="s">
        <v>25</v>
      </c>
      <c r="C31" s="59" t="str">
        <f>'Valeurs Règlement Campagne'!D8</f>
        <v>Inconnues</v>
      </c>
      <c r="D31" s="60" t="str">
        <f>'Valeurs Règlement Campagne'!N8</f>
        <v>Connues</v>
      </c>
      <c r="E31" s="61" t="s">
        <v>26</v>
      </c>
      <c r="F31" s="20" t="s">
        <v>27</v>
      </c>
      <c r="G31" s="26" t="s">
        <v>27</v>
      </c>
      <c r="H31" s="62" t="s">
        <v>27</v>
      </c>
      <c r="I31" s="56"/>
      <c r="J31" s="5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</row>
    <row r="32" spans="1:218" ht="27.25" customHeight="1">
      <c r="A32" s="63" t="str">
        <f>'Valeurs Règlement Campagne'!A4</f>
        <v>4 trispots 20 cm</v>
      </c>
      <c r="B32" s="64">
        <f>'Valeurs Règlement Campagne'!B4+'Valeurs Règlement Campagne'!C4</f>
        <v>6</v>
      </c>
      <c r="C32" s="65">
        <f>COUNTIFS($C6:$C29,A32,E6:E29,C31)</f>
        <v>0</v>
      </c>
      <c r="D32" s="66">
        <f>COUNTIFS($C6:$C29,A32,E6:E29,D31)</f>
        <v>0</v>
      </c>
      <c r="E32" s="67" t="str">
        <f>IF(C32=D32,IF(C32+D32=B32,"ok","incorrect"),"incorrect")</f>
        <v>incorrect</v>
      </c>
      <c r="F32" s="68" t="str">
        <f>IFERROR(AVERAGEIF(C6:C29,A32,F6:F29)," ")</f>
        <v xml:space="preserve"> </v>
      </c>
      <c r="G32" s="69" t="str">
        <f>IFERROR(AVERAGEIF(C6:C29,A32,G6:G29)," ")</f>
        <v xml:space="preserve"> </v>
      </c>
      <c r="H32" s="70" t="str">
        <f>IFERROR(AVERAGEIF(C6:C29,A32,H6:H29)," ")</f>
        <v xml:space="preserve"> </v>
      </c>
      <c r="I32" s="56"/>
      <c r="J32" s="56"/>
      <c r="L32" s="6"/>
      <c r="M32" s="6"/>
      <c r="N32" s="6"/>
      <c r="O32" s="6"/>
      <c r="P32" s="255" t="s">
        <v>28</v>
      </c>
      <c r="Q32" s="256"/>
      <c r="R32" s="256"/>
      <c r="S32" s="256"/>
      <c r="T32" s="256"/>
      <c r="U32" s="256"/>
      <c r="V32" s="256"/>
      <c r="W32" s="256"/>
      <c r="X32" s="256"/>
      <c r="Y32" s="256"/>
      <c r="Z32" s="257"/>
      <c r="AA32" s="6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</row>
    <row r="33" spans="1:218" ht="20.75" customHeight="1">
      <c r="A33" s="71" t="str">
        <f>'Valeurs Règlement Campagne'!A5</f>
        <v>4 cibles de 40 cm</v>
      </c>
      <c r="B33" s="64">
        <f>'Valeurs Règlement Campagne'!B5+'Valeurs Règlement Campagne'!C5</f>
        <v>6</v>
      </c>
      <c r="C33" s="65">
        <f>COUNTIFS($C6:$C29,A33,E6:E29,C31)</f>
        <v>0</v>
      </c>
      <c r="D33" s="72">
        <f>COUNTIFS($C6:$C29,A33,E6:E29,D31)</f>
        <v>0</v>
      </c>
      <c r="E33" s="73" t="str">
        <f>IF(C33=D33,IF(C33+D33=B33,"ok","incorrect"),"incorrect")</f>
        <v>incorrect</v>
      </c>
      <c r="F33" s="74" t="str">
        <f>IFERROR(AVERAGEIF($C6:$C29,A33,F6:F29)," ")</f>
        <v xml:space="preserve"> </v>
      </c>
      <c r="G33" s="75" t="str">
        <f>IFERROR(AVERAGEIF($C6:$C29,A33,G6:G29)," ")</f>
        <v xml:space="preserve"> </v>
      </c>
      <c r="H33" s="76" t="str">
        <f>IFERROR(AVERAGEIF($C6:$C29,A33,H6:H29)," ")</f>
        <v xml:space="preserve"> </v>
      </c>
      <c r="I33" s="56"/>
      <c r="J33" s="56"/>
      <c r="L33" s="6"/>
      <c r="M33" s="6"/>
      <c r="N33" s="6"/>
      <c r="O33" s="6"/>
      <c r="P33" s="258"/>
      <c r="Q33" s="259"/>
      <c r="R33" s="259"/>
      <c r="S33" s="259"/>
      <c r="T33" s="259"/>
      <c r="U33" s="259"/>
      <c r="V33" s="259"/>
      <c r="W33" s="259"/>
      <c r="X33" s="259"/>
      <c r="Y33" s="259"/>
      <c r="Z33" s="260"/>
      <c r="AA33" s="6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</row>
    <row r="34" spans="1:218" ht="20.75" customHeight="1">
      <c r="A34" s="63" t="str">
        <f>'Valeurs Règlement Campagne'!A6</f>
        <v>1 cible de 60 cm</v>
      </c>
      <c r="B34" s="64">
        <f>'Valeurs Règlement Campagne'!B6+'Valeurs Règlement Campagne'!C6</f>
        <v>6</v>
      </c>
      <c r="C34" s="65">
        <f>COUNTIFS($C6:$C29,A34,E6:E29,C31)</f>
        <v>0</v>
      </c>
      <c r="D34" s="66">
        <f>COUNTIFS($C6:$C29,A34,E6:E29,D31)</f>
        <v>0</v>
      </c>
      <c r="E34" s="73" t="str">
        <f>IF(C34=D34,IF(C34+D34=B34,"ok","incorrect"),"incorrect")</f>
        <v>incorrect</v>
      </c>
      <c r="F34" s="68" t="str">
        <f>IFERROR(AVERAGEIF($C6:$C29,A34,F6:F29)," ")</f>
        <v xml:space="preserve"> </v>
      </c>
      <c r="G34" s="69" t="str">
        <f>IFERROR(AVERAGEIF($C6:$C29,A34,G6:G29)," ")</f>
        <v xml:space="preserve"> </v>
      </c>
      <c r="H34" s="70" t="str">
        <f>IFERROR(AVERAGEIF($C6:$C29,A34,H6:H29)," ")</f>
        <v xml:space="preserve"> </v>
      </c>
      <c r="I34" s="56"/>
      <c r="J34" s="56"/>
      <c r="L34" s="6"/>
      <c r="M34" s="6"/>
      <c r="N34" s="6"/>
      <c r="O34" s="6"/>
      <c r="P34" s="261"/>
      <c r="Q34" s="262"/>
      <c r="R34" s="262"/>
      <c r="S34" s="262"/>
      <c r="T34" s="262"/>
      <c r="U34" s="262"/>
      <c r="V34" s="262"/>
      <c r="W34" s="262"/>
      <c r="X34" s="262"/>
      <c r="Y34" s="262"/>
      <c r="Z34" s="263"/>
      <c r="AA34" s="6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</row>
    <row r="35" spans="1:218" ht="20.75" customHeight="1">
      <c r="A35" s="77" t="str">
        <f>'Valeurs Règlement Campagne'!A7</f>
        <v>1 cible de 80 cm</v>
      </c>
      <c r="B35" s="64">
        <f>'Valeurs Règlement Campagne'!B7+'Valeurs Règlement Campagne'!C7</f>
        <v>6</v>
      </c>
      <c r="C35" s="65">
        <f>COUNTIFS($C6:$C29,A35,E6:E29,C31)</f>
        <v>0</v>
      </c>
      <c r="D35" s="78">
        <f>COUNTIFS($C6:$C29,A35,E6:E29,D31)</f>
        <v>0</v>
      </c>
      <c r="E35" s="79" t="str">
        <f>IF(C35=D35,IF(C35+D35=B35,"ok","incorrect"),"incorrect")</f>
        <v>incorrect</v>
      </c>
      <c r="F35" s="80" t="str">
        <f>IFERROR(AVERAGEIF($C6:$C29,A35,F6:F29)," ")</f>
        <v xml:space="preserve"> </v>
      </c>
      <c r="G35" s="81" t="str">
        <f>IFERROR(AVERAGEIF($C6:$C29,A35,G6:G29)," ")</f>
        <v xml:space="preserve"> </v>
      </c>
      <c r="H35" s="82" t="str">
        <f>IFERROR(AVERAGEIF($C6:$C29,A35,H6:H29)," ")</f>
        <v xml:space="preserve"> </v>
      </c>
      <c r="I35" s="56"/>
      <c r="J35" s="5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</row>
    <row r="36" spans="1:218" ht="20.75" customHeight="1">
      <c r="A36" s="83"/>
      <c r="B36" s="84">
        <f>SUM(B32:B35)</f>
        <v>24</v>
      </c>
      <c r="C36" s="84">
        <f>SUM(C32:C35)</f>
        <v>0</v>
      </c>
      <c r="D36" s="84">
        <f>SUM(D32:D35)</f>
        <v>0</v>
      </c>
      <c r="F36" s="20" t="s">
        <v>29</v>
      </c>
      <c r="G36" s="26" t="s">
        <v>29</v>
      </c>
      <c r="H36" s="62" t="s">
        <v>29</v>
      </c>
      <c r="I36" s="56"/>
      <c r="J36" s="5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</row>
    <row r="37" spans="1:218" ht="20" customHeight="1">
      <c r="A37" s="249" t="s">
        <v>30</v>
      </c>
      <c r="C37"/>
      <c r="E37" s="61" t="s">
        <v>31</v>
      </c>
      <c r="F37" s="68">
        <f>SUM(F6:F29)</f>
        <v>0</v>
      </c>
      <c r="G37" s="69">
        <f>SUM(G6:G29)</f>
        <v>0</v>
      </c>
      <c r="H37" s="70">
        <f>SUM(H6:H29)</f>
        <v>0</v>
      </c>
      <c r="I37" s="56"/>
      <c r="J37" s="56"/>
    </row>
    <row r="38" spans="1:218" ht="20" customHeight="1">
      <c r="A38" s="250"/>
      <c r="B38" s="107" t="str">
        <f>IF('Valeurs Règlement Campagne'!$L$14="OUI","Active","Inactive")</f>
        <v>Active</v>
      </c>
      <c r="C38" s="108"/>
      <c r="E38" s="86" t="s">
        <v>22</v>
      </c>
      <c r="F38" s="68">
        <f>SUMIF(E6:E29, "Inconnues", F6:F29)</f>
        <v>0</v>
      </c>
      <c r="G38" s="69">
        <f>SUMIF(E6:E29, "Inconnues", G6:G29)</f>
        <v>0</v>
      </c>
      <c r="H38" s="70">
        <f>SUMIF(E6:E29, "Inconnues", H6:H29)</f>
        <v>0</v>
      </c>
      <c r="I38" s="56"/>
      <c r="J38" s="56"/>
    </row>
    <row r="39" spans="1:218" ht="24" customHeight="1">
      <c r="B39" s="109" t="s">
        <v>32</v>
      </c>
      <c r="C39" s="110"/>
      <c r="D39" s="87">
        <f>'Valeurs Règlement Campagne'!D10</f>
        <v>300</v>
      </c>
      <c r="E39" s="88">
        <f>'Valeurs Règlement Campagne'!E10</f>
        <v>330</v>
      </c>
      <c r="F39" s="73" t="str">
        <f>IF(AND(F38&gt;=D39,F38&lt;=E39),"ok","hors fourchette")</f>
        <v>hors fourchette</v>
      </c>
      <c r="I39" s="56"/>
      <c r="J39" s="56"/>
    </row>
    <row r="40" spans="1:218" ht="23" customHeight="1">
      <c r="B40" s="113" t="s">
        <v>33</v>
      </c>
      <c r="C40" s="105"/>
      <c r="D40" s="87">
        <f>'Valeurs Règlement Campagne'!D11</f>
        <v>220</v>
      </c>
      <c r="E40" s="88">
        <f>'Valeurs Règlement Campagne'!E11</f>
        <v>244</v>
      </c>
      <c r="G40" s="73" t="str">
        <f>IF(AND(G38&gt;=D40,G38&lt;=E40),"ok","hors fourchette")</f>
        <v>hors fourchette</v>
      </c>
      <c r="I40" s="56"/>
      <c r="J40" s="56"/>
    </row>
    <row r="41" spans="1:218" ht="24" customHeight="1">
      <c r="B41" s="111" t="s">
        <v>34</v>
      </c>
      <c r="C41" s="112"/>
      <c r="D41" s="87">
        <f>'Valeurs Règlement Campagne'!D12</f>
        <v>192</v>
      </c>
      <c r="E41" s="88">
        <f>'Valeurs Règlement Campagne'!E12</f>
        <v>212</v>
      </c>
      <c r="H41" s="73" t="str">
        <f>IF(AND(H38&gt;=D41,H38&lt;=E41),"ok","hors fourchette")</f>
        <v>hors fourchette</v>
      </c>
      <c r="I41" s="56"/>
      <c r="J41" s="56"/>
    </row>
    <row r="42" spans="1:218" ht="20" customHeight="1">
      <c r="I42" s="56"/>
      <c r="J42" s="56"/>
    </row>
    <row r="43" spans="1:218" ht="20" customHeight="1">
      <c r="I43" s="56"/>
      <c r="J43" s="56"/>
    </row>
  </sheetData>
  <sheetProtection sheet="1" objects="1" scenarios="1"/>
  <mergeCells count="141">
    <mergeCell ref="AF25:AG25"/>
    <mergeCell ref="AF26:AG26"/>
    <mergeCell ref="AF27:AG27"/>
    <mergeCell ref="AF28:AG28"/>
    <mergeCell ref="AF29:AG29"/>
    <mergeCell ref="AF21:AG21"/>
    <mergeCell ref="AF22:AG22"/>
    <mergeCell ref="AF23:AG23"/>
    <mergeCell ref="AF24:AG24"/>
    <mergeCell ref="AF7:AG7"/>
    <mergeCell ref="AF8:AG8"/>
    <mergeCell ref="AF9:AG9"/>
    <mergeCell ref="AF10:AG10"/>
    <mergeCell ref="AF11:AG11"/>
    <mergeCell ref="AF12:AG12"/>
    <mergeCell ref="AF13:AG13"/>
    <mergeCell ref="AF14:AG14"/>
    <mergeCell ref="AF15:AG15"/>
    <mergeCell ref="AF16:AG16"/>
    <mergeCell ref="AF17:AG17"/>
    <mergeCell ref="AF18:AG18"/>
    <mergeCell ref="AF19:AG19"/>
    <mergeCell ref="AF20:AG20"/>
    <mergeCell ref="C10:D10"/>
    <mergeCell ref="Z10:AA10"/>
    <mergeCell ref="AB10:AC10"/>
    <mergeCell ref="AD10:AE10"/>
    <mergeCell ref="A2:A4"/>
    <mergeCell ref="B2:B4"/>
    <mergeCell ref="C2:D4"/>
    <mergeCell ref="E2:E4"/>
    <mergeCell ref="F2:J3"/>
    <mergeCell ref="Z2:AG3"/>
    <mergeCell ref="U2:Y3"/>
    <mergeCell ref="L3:M3"/>
    <mergeCell ref="N3:O3"/>
    <mergeCell ref="P3:Q3"/>
    <mergeCell ref="S3:T3"/>
    <mergeCell ref="L2:T2"/>
    <mergeCell ref="C7:D7"/>
    <mergeCell ref="Z7:AA7"/>
    <mergeCell ref="AB7:AC7"/>
    <mergeCell ref="AD7:AE7"/>
    <mergeCell ref="C8:D8"/>
    <mergeCell ref="Z8:AA8"/>
    <mergeCell ref="AB8:AC8"/>
    <mergeCell ref="AD8:AE8"/>
    <mergeCell ref="C9:D9"/>
    <mergeCell ref="Z9:AA9"/>
    <mergeCell ref="AB9:AC9"/>
    <mergeCell ref="AD9:AE9"/>
    <mergeCell ref="C6:D6"/>
    <mergeCell ref="Z6:AA6"/>
    <mergeCell ref="AB6:AC6"/>
    <mergeCell ref="AD6:AE6"/>
    <mergeCell ref="AF5:AG5"/>
    <mergeCell ref="AF6:AG6"/>
    <mergeCell ref="AH2:AH3"/>
    <mergeCell ref="C5:D5"/>
    <mergeCell ref="Z5:AA5"/>
    <mergeCell ref="AB5:AC5"/>
    <mergeCell ref="AD5:AE5"/>
    <mergeCell ref="C18:D18"/>
    <mergeCell ref="Z18:AA18"/>
    <mergeCell ref="AB18:AC18"/>
    <mergeCell ref="AD18:AE18"/>
    <mergeCell ref="C11:D11"/>
    <mergeCell ref="Z11:AA11"/>
    <mergeCell ref="AB11:AC11"/>
    <mergeCell ref="AD11:AE11"/>
    <mergeCell ref="C12:D12"/>
    <mergeCell ref="Z12:AA12"/>
    <mergeCell ref="AB12:AC12"/>
    <mergeCell ref="AD12:AE12"/>
    <mergeCell ref="C13:D13"/>
    <mergeCell ref="Z13:AA13"/>
    <mergeCell ref="AB13:AC13"/>
    <mergeCell ref="AD13:AE13"/>
    <mergeCell ref="C14:D14"/>
    <mergeCell ref="Z14:AA14"/>
    <mergeCell ref="AB14:AC14"/>
    <mergeCell ref="AD14:AE14"/>
    <mergeCell ref="C15:D15"/>
    <mergeCell ref="Z15:AA15"/>
    <mergeCell ref="AB15:AC15"/>
    <mergeCell ref="AD15:AE15"/>
    <mergeCell ref="C16:D16"/>
    <mergeCell ref="Z16:AA16"/>
    <mergeCell ref="AB16:AC16"/>
    <mergeCell ref="AD16:AE16"/>
    <mergeCell ref="C17:D17"/>
    <mergeCell ref="Z17:AA17"/>
    <mergeCell ref="AB17:AC17"/>
    <mergeCell ref="AD17:AE17"/>
    <mergeCell ref="Z25:AA25"/>
    <mergeCell ref="AB25:AC25"/>
    <mergeCell ref="AD25:AE25"/>
    <mergeCell ref="C26:D26"/>
    <mergeCell ref="Z26:AA26"/>
    <mergeCell ref="AB26:AC26"/>
    <mergeCell ref="AD26:AE26"/>
    <mergeCell ref="C19:D19"/>
    <mergeCell ref="Z19:AA19"/>
    <mergeCell ref="AB19:AC19"/>
    <mergeCell ref="AD19:AE19"/>
    <mergeCell ref="C20:D20"/>
    <mergeCell ref="Z20:AA20"/>
    <mergeCell ref="AB20:AC20"/>
    <mergeCell ref="AD20:AE20"/>
    <mergeCell ref="C21:D21"/>
    <mergeCell ref="Z21:AA21"/>
    <mergeCell ref="AB21:AC21"/>
    <mergeCell ref="AD21:AE21"/>
    <mergeCell ref="C22:D22"/>
    <mergeCell ref="Z22:AA22"/>
    <mergeCell ref="AB22:AC22"/>
    <mergeCell ref="AD22:AE22"/>
    <mergeCell ref="A1:J1"/>
    <mergeCell ref="A37:A38"/>
    <mergeCell ref="C27:D27"/>
    <mergeCell ref="Z27:AA27"/>
    <mergeCell ref="AB27:AC27"/>
    <mergeCell ref="AD27:AE27"/>
    <mergeCell ref="C28:D28"/>
    <mergeCell ref="Z28:AA28"/>
    <mergeCell ref="AB28:AC28"/>
    <mergeCell ref="AD28:AE28"/>
    <mergeCell ref="P32:Z34"/>
    <mergeCell ref="C29:D29"/>
    <mergeCell ref="Z29:AA29"/>
    <mergeCell ref="AB29:AC29"/>
    <mergeCell ref="AD29:AE29"/>
    <mergeCell ref="C23:D23"/>
    <mergeCell ref="Z23:AA23"/>
    <mergeCell ref="AB23:AC23"/>
    <mergeCell ref="AD23:AE23"/>
    <mergeCell ref="C24:D24"/>
    <mergeCell ref="Z24:AA24"/>
    <mergeCell ref="AB24:AC24"/>
    <mergeCell ref="AD24:AE24"/>
    <mergeCell ref="C25:D25"/>
  </mergeCells>
  <conditionalFormatting sqref="B38">
    <cfRule type="expression" dxfId="33" priority="21">
      <formula>$B$38="Inactive"</formula>
    </cfRule>
    <cfRule type="expression" dxfId="32" priority="22">
      <formula>$B$38="active"</formula>
    </cfRule>
  </conditionalFormatting>
  <conditionalFormatting sqref="E32:E35">
    <cfRule type="expression" dxfId="31" priority="1">
      <formula>E32="ok"</formula>
    </cfRule>
    <cfRule type="expression" dxfId="30" priority="2">
      <formula>E32="incorrect"</formula>
    </cfRule>
  </conditionalFormatting>
  <conditionalFormatting sqref="I5">
    <cfRule type="expression" dxfId="29" priority="11">
      <formula>LEFT(C5,1)="4"</formula>
    </cfRule>
  </conditionalFormatting>
  <conditionalFormatting sqref="I6:I29">
    <cfRule type="expression" dxfId="28" priority="3">
      <formula>LEFT(C6,1)="4"</formula>
    </cfRule>
  </conditionalFormatting>
  <conditionalFormatting sqref="U5:Y29">
    <cfRule type="containsText" dxfId="27" priority="20" operator="containsText" text="VRAI">
      <formula>NOT(ISERROR(SEARCH("VRAI",U5)))</formula>
    </cfRule>
  </conditionalFormatting>
  <conditionalFormatting sqref="U5:AG29">
    <cfRule type="containsText" dxfId="26" priority="17" operator="containsText" text="Doublon">
      <formula>NOT(ISERROR(SEARCH("Doublon",U5)))</formula>
    </cfRule>
    <cfRule type="containsText" dxfId="25" priority="18" operator="containsText" text="FAUX">
      <formula>NOT(ISERROR(SEARCH("FAUX",U5)))</formula>
    </cfRule>
    <cfRule type="containsText" dxfId="24" priority="33" operator="containsText" text="ok">
      <formula>NOT(ISERROR(SEARCH("ok",U5)))</formula>
    </cfRule>
  </conditionalFormatting>
  <conditionalFormatting sqref="AH5:AH29">
    <cfRule type="expression" dxfId="23" priority="23">
      <formula>$AH5="Obligatoire"</formula>
    </cfRule>
    <cfRule type="expression" dxfId="22" priority="24">
      <formula>$AH5="possible"</formula>
    </cfRule>
    <cfRule type="expression" dxfId="21" priority="25">
      <formula>$AH5="Manque Orange"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BF35C09-3987-A441-882D-F1235C4B9681}">
          <x14:formula1>
            <xm:f>'Valeurs Règlement Campagne'!$A$4:$A$7</xm:f>
          </x14:formula1>
          <xm:sqref>C6:D29</xm:sqref>
        </x14:dataValidation>
        <x14:dataValidation type="list" allowBlank="1" showInputMessage="1" showErrorMessage="1" xr:uid="{7BBDE38D-DF28-6544-98F4-6D76D7D75F29}">
          <x14:formula1>
            <xm:f>'Valeurs Règlement Campagne'!$B$3:$C$3</xm:f>
          </x14:formula1>
          <xm:sqref>E6:E29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workbookViewId="0">
      <selection activeCell="C3" sqref="C3:H3"/>
    </sheetView>
  </sheetViews>
  <sheetFormatPr baseColWidth="10" defaultColWidth="8.83203125" defaultRowHeight="13"/>
  <cols>
    <col min="1" max="1" width="24" customWidth="1"/>
    <col min="2" max="3" width="22" customWidth="1"/>
    <col min="4" max="4" width="17" customWidth="1"/>
    <col min="5" max="5" width="11" customWidth="1"/>
    <col min="6" max="6" width="20" customWidth="1"/>
    <col min="7" max="7" width="16" customWidth="1"/>
    <col min="8" max="8" width="50" customWidth="1"/>
  </cols>
  <sheetData>
    <row r="1" spans="1:8" ht="85.25" customHeight="1">
      <c r="A1" s="321" t="s">
        <v>35</v>
      </c>
      <c r="B1" s="321"/>
      <c r="C1" s="321"/>
      <c r="D1" s="321"/>
      <c r="E1" s="321"/>
      <c r="F1" s="321"/>
      <c r="G1" s="321"/>
      <c r="H1" s="321"/>
    </row>
    <row r="2" spans="1:8" ht="15">
      <c r="A2" s="153"/>
      <c r="B2" s="153"/>
      <c r="C2" s="153"/>
      <c r="D2" s="153"/>
      <c r="E2" s="153"/>
      <c r="F2" s="153"/>
      <c r="G2" s="153"/>
      <c r="H2" s="153"/>
    </row>
    <row r="3" spans="1:8" ht="15">
      <c r="A3" s="322" t="s">
        <v>36</v>
      </c>
      <c r="B3" s="322"/>
      <c r="C3" s="323" t="str">
        <f>Organisateur!A1</f>
        <v>Lieu - date - numéro projet</v>
      </c>
      <c r="D3" s="323"/>
      <c r="E3" s="323"/>
      <c r="F3" s="323"/>
      <c r="G3" s="323"/>
      <c r="H3" s="323"/>
    </row>
    <row r="4" spans="1:8" ht="15">
      <c r="A4" s="153"/>
      <c r="B4" s="153"/>
      <c r="C4" s="153"/>
      <c r="D4" s="153"/>
      <c r="E4" s="153"/>
      <c r="F4" s="153"/>
      <c r="G4" s="153"/>
      <c r="H4" s="153"/>
    </row>
    <row r="5" spans="1:8" ht="16">
      <c r="A5" s="154" t="s">
        <v>37</v>
      </c>
      <c r="B5" s="155" t="s">
        <v>38</v>
      </c>
      <c r="C5" s="155" t="s">
        <v>39</v>
      </c>
      <c r="D5" s="155" t="s">
        <v>40</v>
      </c>
      <c r="E5" s="155" t="s">
        <v>41</v>
      </c>
      <c r="F5" s="155" t="s">
        <v>42</v>
      </c>
      <c r="G5" s="155" t="s">
        <v>43</v>
      </c>
      <c r="H5" s="156" t="s">
        <v>44</v>
      </c>
    </row>
    <row r="6" spans="1:8" ht="78.25" customHeight="1">
      <c r="A6" s="157" t="s">
        <v>45</v>
      </c>
      <c r="B6" s="158">
        <f>COUNTIF(Organisateur!C6:C29,"&lt;&gt;")</f>
        <v>0</v>
      </c>
      <c r="C6" s="158" t="s">
        <v>46</v>
      </c>
      <c r="D6" s="158" t="str">
        <f>IF(B6=24,"CONFORME",IF(B6=0,"À RENSEIGNER","À COMPLÉTER"))</f>
        <v>À RENSEIGNER</v>
      </c>
      <c r="E6" s="158">
        <f>MAX(0,24-B6)</f>
        <v>24</v>
      </c>
      <c r="F6" s="159" t="s">
        <v>47</v>
      </c>
      <c r="G6" s="159" t="s">
        <v>48</v>
      </c>
      <c r="H6" s="160" t="s">
        <v>49</v>
      </c>
    </row>
    <row r="7" spans="1:8" ht="78.25" customHeight="1">
      <c r="A7" s="157" t="s">
        <v>50</v>
      </c>
      <c r="B7" s="158" t="str">
        <f>COUNTIF(Organisateur!E6:E29,"Inconnues")&amp;" / "&amp;COUNTIF(Organisateur!E6:E29,"Connues")</f>
        <v>0 / 0</v>
      </c>
      <c r="C7" s="158" t="s">
        <v>51</v>
      </c>
      <c r="D7" s="158" t="str">
        <f>IF(AND(COUNTIF(Organisateur!E6:E29,"Inconnues")=12,COUNTIF(Organisateur!E6:E29,"Connues")=12),"CONFORME",IF(B6=0,"À RENSEIGNER","NON CONFORME"))</f>
        <v>À RENSEIGNER</v>
      </c>
      <c r="E7" s="158">
        <f>ABS(COUNTIF(Organisateur!E6:E29,"Inconnues")-12)+ABS(COUNTIF(Organisateur!E6:E29,"Connues")-12)</f>
        <v>24</v>
      </c>
      <c r="F7" s="159" t="s">
        <v>47</v>
      </c>
      <c r="G7" s="159" t="s">
        <v>48</v>
      </c>
      <c r="H7" s="160" t="s">
        <v>52</v>
      </c>
    </row>
    <row r="8" spans="1:8" ht="78.25" customHeight="1">
      <c r="A8" s="157" t="s">
        <v>53</v>
      </c>
      <c r="B8" s="158" t="str">
        <f>(Organisateur!C32+Organisateur!D32)&amp;" / "&amp;(Organisateur!C33+Organisateur!D33)&amp;" / "&amp;(Organisateur!C34+Organisateur!D34)&amp;" / "&amp;(Organisateur!C35+Organisateur!D35)</f>
        <v>0 / 0 / 0 / 0</v>
      </c>
      <c r="C8" s="158" t="s">
        <v>54</v>
      </c>
      <c r="D8" s="158" t="str">
        <f>IF(COUNTIF(Organisateur!E32:E35,"ok")=4,"CONFORME",IF(B6=0,"À RENSEIGNER","NON CONFORME"))</f>
        <v>À RENSEIGNER</v>
      </c>
      <c r="E8" s="158">
        <f>COUNTIF(Organisateur!E32:E35,"&lt;&gt;ok")</f>
        <v>4</v>
      </c>
      <c r="F8" s="159" t="s">
        <v>55</v>
      </c>
      <c r="G8" s="159" t="s">
        <v>48</v>
      </c>
      <c r="H8" s="160" t="s">
        <v>56</v>
      </c>
    </row>
    <row r="9" spans="1:8" ht="78.25" customHeight="1">
      <c r="A9" s="157" t="s">
        <v>57</v>
      </c>
      <c r="B9" s="158" t="str">
        <f>COUNT(Organisateur!F6:J29)&amp;" valeurs saisies"</f>
        <v>0 valeurs saisies</v>
      </c>
      <c r="C9" s="158" t="s">
        <v>58</v>
      </c>
      <c r="D9" s="158" t="str">
        <f>IF(B6=0,"À RENSEIGNER",IF(E9=0,"CONFORME","NON CONFORME"))</f>
        <v>À RENSEIGNER</v>
      </c>
      <c r="E9" s="158">
        <f>SUM(Organisateur!AI6:AM29)</f>
        <v>0</v>
      </c>
      <c r="F9" s="159" t="s">
        <v>59</v>
      </c>
      <c r="G9" s="159" t="s">
        <v>60</v>
      </c>
      <c r="H9" s="160" t="s">
        <v>61</v>
      </c>
    </row>
    <row r="10" spans="1:8" ht="78.25" customHeight="1">
      <c r="A10" s="157" t="s">
        <v>62</v>
      </c>
      <c r="B10" s="158" t="str">
        <f>COUNTIF(Organisateur!AH6:AH29,"Obligatoire")&amp;" conformes / "&amp;COUNTIF(Organisateur!AH6:AH29,"Manque orange")&amp;" manquants"</f>
        <v>0 conformes / 0 manquants</v>
      </c>
      <c r="C10" s="158" t="s">
        <v>63</v>
      </c>
      <c r="D10" s="158" t="str">
        <f>IF(B6=0,"À RENSEIGNER",IF(E10=0,"CONFORME","NON CONFORME"))</f>
        <v>À RENSEIGNER</v>
      </c>
      <c r="E10" s="158">
        <f>COUNTIF(Organisateur!AH6:AH29,"Manque orange")</f>
        <v>0</v>
      </c>
      <c r="F10" s="159" t="s">
        <v>64</v>
      </c>
      <c r="G10" s="159" t="s">
        <v>60</v>
      </c>
      <c r="H10" s="160" t="s">
        <v>65</v>
      </c>
    </row>
    <row r="11" spans="1:8" ht="78.25" customHeight="1">
      <c r="A11" s="157" t="s">
        <v>66</v>
      </c>
      <c r="B11" s="158" t="str">
        <f>IF(B6=0,"Non renseigné",Organisateur!F38&amp;" / "&amp;Organisateur!G38&amp;" / "&amp;Organisateur!H38)</f>
        <v>Non renseigné</v>
      </c>
      <c r="C11" s="158" t="s">
        <v>67</v>
      </c>
      <c r="D11" s="158" t="str">
        <f>IF(B6=0,"À RENSEIGNER",IF(AND(Organisateur!F39="ok",Organisateur!G40="ok",Organisateur!H41="ok"),"CONFORME","NON CONFORME"))</f>
        <v>À RENSEIGNER</v>
      </c>
      <c r="E11" s="158">
        <f>COUNTIF(Organisateur!F39:H41,"hors fourchette")</f>
        <v>3</v>
      </c>
      <c r="F11" s="159" t="s">
        <v>47</v>
      </c>
      <c r="G11" s="159" t="s">
        <v>48</v>
      </c>
      <c r="H11" s="160" t="s">
        <v>68</v>
      </c>
    </row>
    <row r="12" spans="1:8" ht="78.25" customHeight="1">
      <c r="A12" s="161" t="s">
        <v>69</v>
      </c>
      <c r="B12" s="162" t="str">
        <f>Organisateur!B38</f>
        <v>Active</v>
      </c>
      <c r="C12" s="162" t="s">
        <v>70</v>
      </c>
      <c r="D12" s="162" t="s">
        <v>71</v>
      </c>
      <c r="E12" s="162">
        <v>0</v>
      </c>
      <c r="F12" s="163" t="s">
        <v>72</v>
      </c>
      <c r="G12" s="163" t="s">
        <v>73</v>
      </c>
      <c r="H12" s="164" t="s">
        <v>74</v>
      </c>
    </row>
    <row r="13" spans="1:8" ht="15">
      <c r="A13" s="153"/>
      <c r="B13" s="153"/>
      <c r="C13" s="153"/>
      <c r="D13" s="153"/>
      <c r="E13" s="153"/>
      <c r="F13" s="153"/>
      <c r="G13" s="153"/>
      <c r="H13" s="153"/>
    </row>
    <row r="14" spans="1:8" ht="61.75" customHeight="1">
      <c r="A14" s="324" t="s">
        <v>75</v>
      </c>
      <c r="B14" s="325"/>
      <c r="C14" s="325"/>
      <c r="D14" s="326" t="str">
        <f>IF(B6=0,"À RENSEIGNER",IF(COUNTIF(D6:D11,"NON CONFORME")&gt;0,"NON CONFORME",IF(COUNTIF(D6:D11,"À*")&gt;0,"À COMPLÉTER","CONFORME")))</f>
        <v>À RENSEIGNER</v>
      </c>
      <c r="E14" s="326"/>
      <c r="F14" s="326"/>
      <c r="G14" s="326"/>
      <c r="H14" s="327"/>
    </row>
    <row r="15" spans="1:8" ht="15">
      <c r="A15" s="153"/>
      <c r="B15" s="153"/>
      <c r="C15" s="153"/>
      <c r="D15" s="153"/>
      <c r="E15" s="153"/>
      <c r="F15" s="153"/>
      <c r="G15" s="153"/>
      <c r="H15" s="153"/>
    </row>
    <row r="16" spans="1:8" ht="80.25" customHeight="1">
      <c r="A16" s="318" t="s">
        <v>76</v>
      </c>
      <c r="B16" s="319"/>
      <c r="C16" s="319"/>
      <c r="D16" s="319"/>
      <c r="E16" s="319"/>
      <c r="F16" s="319"/>
      <c r="G16" s="319"/>
      <c r="H16" s="320"/>
    </row>
  </sheetData>
  <sheetProtection sheet="1" objects="1" scenarios="1"/>
  <mergeCells count="6">
    <mergeCell ref="A16:H16"/>
    <mergeCell ref="A1:H1"/>
    <mergeCell ref="A3:B3"/>
    <mergeCell ref="C3:H3"/>
    <mergeCell ref="A14:C14"/>
    <mergeCell ref="D14:H14"/>
  </mergeCells>
  <conditionalFormatting sqref="D6:D11">
    <cfRule type="expression" dxfId="20" priority="1">
      <formula>D6="CONFORME"</formula>
    </cfRule>
    <cfRule type="expression" dxfId="19" priority="2">
      <formula>D6="NON CONFORME"</formula>
    </cfRule>
    <cfRule type="expression" dxfId="18" priority="3">
      <formula>OR(D6="À RENSEIGNER",D6="À COMPLÉTER")</formula>
    </cfRule>
  </conditionalFormatting>
  <conditionalFormatting sqref="D14:H14">
    <cfRule type="expression" dxfId="17" priority="6">
      <formula>$D$14="CONFORME"</formula>
    </cfRule>
    <cfRule type="expression" dxfId="16" priority="7">
      <formula>$D$14="NON CONFORME"</formula>
    </cfRule>
    <cfRule type="expression" dxfId="15" priority="8">
      <formula>OR($D$14="À RENSEIGNER",$D$14="À COMPLÉTER")</formula>
    </cfRule>
  </conditionalFormatting>
  <conditionalFormatting sqref="E6:E11">
    <cfRule type="expression" dxfId="14" priority="4">
      <formula>E6&gt;0</formula>
    </cfRule>
    <cfRule type="expression" dxfId="13" priority="5">
      <formula>E6=0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A1:HE43"/>
  <sheetViews>
    <sheetView showGridLines="0" topLeftCell="A15" workbookViewId="0">
      <selection activeCell="H8" sqref="H8"/>
    </sheetView>
  </sheetViews>
  <sheetFormatPr baseColWidth="10" defaultColWidth="16.33203125" defaultRowHeight="13"/>
  <cols>
    <col min="1" max="1" width="13.5" style="1" customWidth="1"/>
    <col min="2" max="2" width="35.33203125" style="1" customWidth="1"/>
    <col min="3" max="3" width="8.83203125" style="1" customWidth="1"/>
    <col min="4" max="4" width="7" customWidth="1"/>
    <col min="5" max="5" width="8.83203125" customWidth="1"/>
    <col min="6" max="8" width="7.6640625" style="1" customWidth="1"/>
    <col min="9" max="10" width="6.33203125" style="1" customWidth="1"/>
    <col min="11" max="11" width="2.6640625" style="1" customWidth="1"/>
    <col min="12" max="14" width="5.5" style="1" customWidth="1"/>
    <col min="15" max="16" width="4.5" style="1" customWidth="1"/>
    <col min="17" max="20" width="5" style="1" customWidth="1"/>
    <col min="21" max="21" width="12.6640625" style="1" customWidth="1"/>
    <col min="22" max="23" width="5.6640625" style="1" customWidth="1"/>
    <col min="24" max="25" width="4.83203125" style="1" customWidth="1"/>
    <col min="26" max="26" width="5.5" style="1" customWidth="1"/>
    <col min="27" max="27" width="4.1640625" style="1" customWidth="1"/>
    <col min="28" max="28" width="4.1640625" style="6" customWidth="1"/>
    <col min="29" max="33" width="4.83203125" style="6" customWidth="1"/>
    <col min="34" max="34" width="9.5" style="6" customWidth="1"/>
    <col min="35" max="213" width="16.33203125" style="6"/>
    <col min="214" max="16384" width="16.33203125" style="1"/>
  </cols>
  <sheetData>
    <row r="1" spans="1:39" ht="27.75" customHeight="1">
      <c r="A1" s="348" t="str">
        <f>Organisateur!A1</f>
        <v>Lieu - date - numéro projet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348"/>
      <c r="R1" s="348"/>
      <c r="S1" s="348"/>
      <c r="T1" s="348"/>
      <c r="U1" s="348"/>
      <c r="V1" s="348"/>
      <c r="W1" s="348"/>
      <c r="X1" s="348"/>
      <c r="Y1" s="348"/>
      <c r="Z1" s="104"/>
      <c r="AA1" s="104"/>
      <c r="AB1" s="104"/>
    </row>
    <row r="2" spans="1:39" ht="27.75" customHeight="1">
      <c r="A2" s="349" t="s">
        <v>1</v>
      </c>
      <c r="B2" s="281" t="s">
        <v>2</v>
      </c>
      <c r="C2" s="351" t="s">
        <v>3</v>
      </c>
      <c r="D2" s="285"/>
      <c r="E2" s="290" t="s">
        <v>4</v>
      </c>
      <c r="F2" s="293" t="s">
        <v>5</v>
      </c>
      <c r="G2" s="294"/>
      <c r="H2" s="294"/>
      <c r="I2" s="294"/>
      <c r="J2" s="295"/>
      <c r="K2" s="19"/>
      <c r="L2" s="354" t="s">
        <v>77</v>
      </c>
      <c r="M2" s="355"/>
      <c r="N2" s="355"/>
      <c r="O2" s="355"/>
      <c r="P2" s="355"/>
      <c r="Q2" s="355"/>
      <c r="R2" s="355"/>
      <c r="S2" s="355"/>
      <c r="T2" s="356"/>
      <c r="U2" s="332" t="s">
        <v>78</v>
      </c>
      <c r="V2" s="333"/>
      <c r="W2" s="333"/>
      <c r="X2" s="333"/>
      <c r="Y2" s="334"/>
      <c r="Z2" s="332" t="s">
        <v>79</v>
      </c>
      <c r="AA2" s="333"/>
      <c r="AB2" s="333"/>
      <c r="AC2" s="333"/>
      <c r="AD2" s="333"/>
      <c r="AE2" s="333"/>
      <c r="AF2" s="333"/>
      <c r="AG2" s="334"/>
      <c r="AH2" s="278" t="s">
        <v>9</v>
      </c>
    </row>
    <row r="3" spans="1:39" ht="32.75" customHeight="1">
      <c r="A3" s="350"/>
      <c r="B3" s="282"/>
      <c r="C3" s="352"/>
      <c r="D3" s="287"/>
      <c r="E3" s="291"/>
      <c r="F3" s="296"/>
      <c r="G3" s="297"/>
      <c r="H3" s="297"/>
      <c r="I3" s="297"/>
      <c r="J3" s="298"/>
      <c r="K3" s="19"/>
      <c r="L3" s="306" t="s">
        <v>10</v>
      </c>
      <c r="M3" s="307"/>
      <c r="N3" s="308" t="s">
        <v>11</v>
      </c>
      <c r="O3" s="309"/>
      <c r="P3" s="310" t="s">
        <v>12</v>
      </c>
      <c r="Q3" s="311"/>
      <c r="R3" s="32" t="s">
        <v>13</v>
      </c>
      <c r="S3" s="312" t="s">
        <v>14</v>
      </c>
      <c r="T3" s="313"/>
      <c r="U3" s="335"/>
      <c r="V3" s="336"/>
      <c r="W3" s="336"/>
      <c r="X3" s="336"/>
      <c r="Y3" s="337"/>
      <c r="Z3" s="335"/>
      <c r="AA3" s="336"/>
      <c r="AB3" s="336"/>
      <c r="AC3" s="336"/>
      <c r="AD3" s="336"/>
      <c r="AE3" s="336"/>
      <c r="AF3" s="336"/>
      <c r="AG3" s="337"/>
      <c r="AH3" s="280"/>
    </row>
    <row r="4" spans="1:39" ht="19.75" customHeight="1" thickBot="1">
      <c r="A4" s="350"/>
      <c r="B4" s="282"/>
      <c r="C4" s="352"/>
      <c r="D4" s="287"/>
      <c r="E4" s="353"/>
      <c r="F4" s="92" t="s">
        <v>10</v>
      </c>
      <c r="G4" s="93" t="s">
        <v>11</v>
      </c>
      <c r="H4" s="94" t="s">
        <v>12</v>
      </c>
      <c r="I4" s="95" t="s">
        <v>13</v>
      </c>
      <c r="J4" s="135" t="s">
        <v>14</v>
      </c>
      <c r="K4" s="25"/>
      <c r="L4" s="131" t="s">
        <v>15</v>
      </c>
      <c r="M4" s="132" t="s">
        <v>16</v>
      </c>
      <c r="N4" s="131" t="s">
        <v>15</v>
      </c>
      <c r="O4" s="133" t="s">
        <v>16</v>
      </c>
      <c r="P4" s="134" t="s">
        <v>15</v>
      </c>
      <c r="Q4" s="133" t="s">
        <v>16</v>
      </c>
      <c r="R4" s="132" t="s">
        <v>16</v>
      </c>
      <c r="S4" s="131" t="s">
        <v>15</v>
      </c>
      <c r="T4" s="133" t="s">
        <v>16</v>
      </c>
      <c r="U4" s="20" t="s">
        <v>10</v>
      </c>
      <c r="V4" s="26" t="s">
        <v>11</v>
      </c>
      <c r="W4" s="148" t="s">
        <v>12</v>
      </c>
      <c r="X4" s="149" t="s">
        <v>13</v>
      </c>
      <c r="Y4" s="150" t="s">
        <v>14</v>
      </c>
      <c r="Z4" s="27" t="s">
        <v>10</v>
      </c>
      <c r="AA4" s="28" t="s">
        <v>11</v>
      </c>
      <c r="AB4" s="29" t="s">
        <v>11</v>
      </c>
      <c r="AC4" s="30" t="s">
        <v>12</v>
      </c>
      <c r="AD4" s="31" t="s">
        <v>12</v>
      </c>
      <c r="AE4" s="32" t="s">
        <v>13</v>
      </c>
      <c r="AF4" s="31" t="s">
        <v>12</v>
      </c>
      <c r="AG4" s="130" t="s">
        <v>14</v>
      </c>
      <c r="AH4" s="33" t="s">
        <v>13</v>
      </c>
    </row>
    <row r="5" spans="1:39" ht="19.75" customHeight="1" thickBot="1">
      <c r="A5" s="360" t="s">
        <v>17</v>
      </c>
      <c r="B5" s="375" t="str">
        <f>IF(NOT(ISBLANK(Organisateur!B5)),Organisateur!B5," ")</f>
        <v>Près du greffe</v>
      </c>
      <c r="C5" s="376" t="str">
        <f>IF(NOT(ISBLANK(Organisateur!C5)),Organisateur!C5," ")</f>
        <v>1 cible de 60 cm</v>
      </c>
      <c r="D5" s="376"/>
      <c r="E5" s="377" t="str">
        <f>IF(NOT(ISBLANK(Organisateur!E5)),Organisateur!E5," ")</f>
        <v>Connues</v>
      </c>
      <c r="F5" s="68">
        <f>IF(NOT(ISBLANK(Organisateur!F5)),Organisateur!F5," ")</f>
        <v>35</v>
      </c>
      <c r="G5" s="69">
        <f>IF(NOT(ISBLANK(Organisateur!G5)),Organisateur!G5," ")</f>
        <v>30</v>
      </c>
      <c r="H5" s="378">
        <f>IF(NOT(ISBLANK(Organisateur!H5)),Organisateur!H5," ")</f>
        <v>25</v>
      </c>
      <c r="I5" s="96">
        <f>IF(NOT(ISBLANK(Organisateur!I5)),Organisateur!I5," ")</f>
        <v>20</v>
      </c>
      <c r="J5" s="129">
        <f>IF(NOT(ISBLANK(Organisateur!J5)),Organisateur!J5," ")</f>
        <v>17</v>
      </c>
      <c r="K5" s="34"/>
      <c r="L5" s="35">
        <f>IF($E5=" "," ",IF($E5=$D$31,VLOOKUP($C5,'Valeurs Règlement Campagne'!$A$4:$AB$7,14,FALSE),VLOOKUP($C5,'Valeurs Règlement Campagne'!$A$4:$M$7,4,FALSE)))</f>
        <v>35</v>
      </c>
      <c r="M5" s="36">
        <f>IF($E5=" "," ",IF($E5=$D$31,VLOOKUP($C5,'Valeurs Règlement Campagne'!$A$4:$AB$7,16,FALSE),VLOOKUP($C5,'Valeurs Règlement Campagne'!$A$4:$AB$7,5,FALSE)))</f>
        <v>45</v>
      </c>
      <c r="N5" s="35">
        <f>IF($E5=" "," ",IF($E5=$D$31,VLOOKUP($C5,'Valeurs Règlement Campagne'!$A$4:$AB$7,17,FALSE),VLOOKUP($C5,'Valeurs Règlement Campagne'!$A$4:$AB$7,6,FALSE)))</f>
        <v>30</v>
      </c>
      <c r="O5" s="37">
        <f>IF($E5=" "," ",IF($E5=$D$31,VLOOKUP($C5,'Valeurs Règlement Campagne'!$A$4:$AB$7,19,FALSE),VLOOKUP($C5,'Valeurs Règlement Campagne'!$A$4:$AB$7,7,FALSE)))</f>
        <v>40</v>
      </c>
      <c r="P5" s="38">
        <f>IF($E5=" "," ",IF($E5=$D$31,VLOOKUP($C5,'Valeurs Règlement Campagne'!$A$4:$AB$7,20,FALSE),VLOOKUP($C5,'Valeurs Règlement Campagne'!$A$4:$AB$7,8,FALSE)))</f>
        <v>20</v>
      </c>
      <c r="Q5" s="37">
        <f>IF($E5=" "," ",IF($E5=$D$31,VLOOKUP($C5,'Valeurs Règlement Campagne'!$A$4:$AB$7,22,FALSE),VLOOKUP($C5,'Valeurs Règlement Campagne'!$A$4:$AB$7,9,FALSE)))</f>
        <v>30</v>
      </c>
      <c r="R5" s="37">
        <f>IF($E5=" "," ",IF($E5=$D$31,VLOOKUP($C5,'Valeurs Règlement Campagne'!$A$4:$AB$7,25,FALSE),VLOOKUP($C5,'Valeurs Règlement Campagne'!$A$4:$AB$7,11,FALSE)))</f>
        <v>30</v>
      </c>
      <c r="S5" s="35">
        <f>IF($E5=" "," ",IF($E5=$D$31,VLOOKUP($C5,'Valeurs Règlement Campagne'!$A$4:$AB$7,26,FALSE),VLOOKUP($C5,'Valeurs Règlement Campagne'!$A$4:$AB$7,12,FALSE)))</f>
        <v>15</v>
      </c>
      <c r="T5" s="36">
        <f>IF($E5=" "," ",IF($E5=$D$31,VLOOKUP($C5,'Valeurs Règlement Campagne'!$A$4:$AB$7,28,FALSE),VLOOKUP($C5,'Valeurs Règlement Campagne'!$A$4:$AB$7,13,FALSE)))</f>
        <v>20</v>
      </c>
      <c r="U5" s="89" t="b" cm="1">
        <f t="array" ref="U5">IFERROR(IF(OR(C5="",C5=" ")," ",IF(NOT(ISNUMBER(F5))," ",IF(E5="Inconnues",AND(F5&gt;=L5,F5&lt;=M5),IF(E5="Connues",IF('Valeurs Règlement Campagne'!$L$14="OUI",IF(IF(ABS(F5-VLOOKUP(C5,'Valeurs Règlement Campagne'!$A$4:$AB$7,14,FALSE))&lt;=2,VLOOKUP(C5,'Valeurs Règlement Campagne'!$A$4:$AB$7,14,FALSE),IF(ABS(F5-VLOOKUP(C5,'Valeurs Règlement Campagne'!$A$4:$AB$7,15,FALSE))&lt;=2,VLOOKUP(C5,'Valeurs Règlement Campagne'!$A$4:$AB$7,15,FALSE),IF(ABS(F5-VLOOKUP(C5,'Valeurs Règlement Campagne'!$A$4:$AB$7,16,FALSE))&lt;=2,VLOOKUP(C5,'Valeurs Règlement Campagne'!$A$4:$AB$7,16,FALSE),"")))="",FALSE,IF(COUNTIFS($C$5:C5,C5,$E$5:E5,"Connues",$F$5:F5,"&gt;="&amp;(IF(ABS(F5-VLOOKUP(C5,'Valeurs Règlement Campagne'!$A$4:$AB$7,14,FALSE))&lt;=2,VLOOKUP(C5,'Valeurs Règlement Campagne'!$A$4:$AB$7,14,FALSE),IF(ABS(F5-VLOOKUP(C5,'Valeurs Règlement Campagne'!$A$4:$AB$7,15,FALSE))&lt;=2,VLOOKUP(C5,'Valeurs Règlement Campagne'!$A$4:$AB$7,15,FALSE),IF(ABS(F5-VLOOKUP(C5,'Valeurs Règlement Campagne'!$A$4:$AB$7,16,FALSE))&lt;=2,VLOOKUP(C5,'Valeurs Règlement Campagne'!$A$4:$AB$7,16,FALSE),"")))-2),$F$5:F5,"&lt;="&amp;(IF(ABS(F5-VLOOKUP(C5,'Valeurs Règlement Campagne'!$A$4:$AB$7,14,FALSE))&lt;=2,VLOOKUP(C5,'Valeurs Règlement Campagne'!$A$4:$AB$7,14,FALSE),IF(ABS(F5-VLOOKUP(C5,'Valeurs Règlement Campagne'!$A$4:$AB$7,15,FALSE))&lt;=2,VLOOKUP(C5,'Valeurs Règlement Campagne'!$A$4:$AB$7,15,FALSE),IF(ABS(F5-VLOOKUP(C5,'Valeurs Règlement Campagne'!$A$4:$AB$7,16,FALSE))&lt;=2,VLOOKUP(C5,'Valeurs Règlement Campagne'!$A$4:$AB$7,16,FALSE),"")))+2))&gt;(IF(VLOOKUP(C5,'Valeurs Règlement Campagne'!$A$4:$AB$7,14,FALSE)=IF(ABS(F5-VLOOKUP(C5,'Valeurs Règlement Campagne'!$A$4:$AB$7,14,FALSE))&lt;=2,VLOOKUP(C5,'Valeurs Règlement Campagne'!$A$4:$AB$7,14,FALSE),IF(ABS(F5-VLOOKUP(C5,'Valeurs Règlement Campagne'!$A$4:$AB$7,15,FALSE))&lt;=2,VLOOKUP(C5,'Valeurs Règlement Campagne'!$A$4:$AB$7,15,FALSE),IF(ABS(F5-VLOOKUP(C5,'Valeurs Règlement Campagne'!$A$4:$AB$7,16,FALSE))&lt;=2,VLOOKUP(C5,'Valeurs Règlement Campagne'!$A$4:$AB$7,16,FALSE),""))),1,0)+IF(VLOOKUP(C5,'Valeurs Règlement Campagne'!$A$4:$AB$7,15,FALSE)=IF(ABS(F5-VLOOKUP(C5,'Valeurs Règlement Campagne'!$A$4:$AB$7,14,FALSE))&lt;=2,VLOOKUP(C5,'Valeurs Règlement Campagne'!$A$4:$AB$7,14,FALSE),IF(ABS(F5-VLOOKUP(C5,'Valeurs Règlement Campagne'!$A$4:$AB$7,15,FALSE))&lt;=2,VLOOKUP(C5,'Valeurs Règlement Campagne'!$A$4:$AB$7,15,FALSE),IF(ABS(F5-VLOOKUP(C5,'Valeurs Règlement Campagne'!$A$4:$AB$7,16,FALSE))&lt;=2,VLOOKUP(C5,'Valeurs Règlement Campagne'!$A$4:$AB$7,16,FALSE),""))),1,0)+IF(VLOOKUP(C5,'Valeurs Règlement Campagne'!$A$4:$AB$7,16,FALSE)=IF(ABS(F5-VLOOKUP(C5,'Valeurs Règlement Campagne'!$A$4:$AB$7,14,FALSE))&lt;=2,VLOOKUP(C5,'Valeurs Règlement Campagne'!$A$4:$AB$7,14,FALSE),IF(ABS(F5-VLOOKUP(C5,'Valeurs Règlement Campagne'!$A$4:$AB$7,15,FALSE))&lt;=2,VLOOKUP(C5,'Valeurs Règlement Campagne'!$A$4:$AB$7,15,FALSE),IF(ABS(F5-VLOOKUP(C5,'Valeurs Règlement Campagne'!$A$4:$AB$7,16,FALSE))&lt;=2,VLOOKUP(C5,'Valeurs Règlement Campagne'!$A$4:$AB$7,16,FALSE),""))),1,0)),"Doublon",TRUE)),IF(IF(F5=VLOOKUP(C5,'Valeurs Règlement Campagne'!$A$4:$AB$7,14,FALSE),VLOOKUP(C5,'Valeurs Règlement Campagne'!$A$4:$AB$7,14,FALSE),IF(F5=VLOOKUP(C5,'Valeurs Règlement Campagne'!$A$4:$AB$7,15,FALSE),VLOOKUP(C5,'Valeurs Règlement Campagne'!$A$4:$AB$7,15,FALSE),IF(F5=VLOOKUP(C5,'Valeurs Règlement Campagne'!$A$4:$AB$7,16,FALSE),VLOOKUP(C5,'Valeurs Règlement Campagne'!$A$4:$AB$7,16,FALSE),"")))="",FALSE,IF(COUNTIFS($C$5:C5,C5,$E$5:E5,"Connues",$F$5:F5,IF(F5=VLOOKUP(C5,'Valeurs Règlement Campagne'!$A$4:$AB$7,14,FALSE),VLOOKUP(C5,'Valeurs Règlement Campagne'!$A$4:$AB$7,14,FALSE),IF(F5=VLOOKUP(C5,'Valeurs Règlement Campagne'!$A$4:$AB$7,15,FALSE),VLOOKUP(C5,'Valeurs Règlement Campagne'!$A$4:$AB$7,15,FALSE),IF(F5=VLOOKUP(C5,'Valeurs Règlement Campagne'!$A$4:$AB$7,16,FALSE),VLOOKUP(C5,'Valeurs Règlement Campagne'!$A$4:$AB$7,16,FALSE),""))))&gt;(IF(VLOOKUP(C5,'Valeurs Règlement Campagne'!$A$4:$AB$7,14,FALSE)=IF(F5=VLOOKUP(C5,'Valeurs Règlement Campagne'!$A$4:$AB$7,14,FALSE),VLOOKUP(C5,'Valeurs Règlement Campagne'!$A$4:$AB$7,14,FALSE),IF(F5=VLOOKUP(C5,'Valeurs Règlement Campagne'!$A$4:$AB$7,15,FALSE),VLOOKUP(C5,'Valeurs Règlement Campagne'!$A$4:$AB$7,15,FALSE),IF(F5=VLOOKUP(C5,'Valeurs Règlement Campagne'!$A$4:$AB$7,16,FALSE),VLOOKUP(C5,'Valeurs Règlement Campagne'!$A$4:$AB$7,16,FALSE),""))),1,0)+IF(VLOOKUP(C5,'Valeurs Règlement Campagne'!$A$4:$AB$7,15,FALSE)=IF(F5=VLOOKUP(C5,'Valeurs Règlement Campagne'!$A$4:$AB$7,14,FALSE),VLOOKUP(C5,'Valeurs Règlement Campagne'!$A$4:$AB$7,14,FALSE),IF(F5=VLOOKUP(C5,'Valeurs Règlement Campagne'!$A$4:$AB$7,15,FALSE),VLOOKUP(C5,'Valeurs Règlement Campagne'!$A$4:$AB$7,15,FALSE),IF(F5=VLOOKUP(C5,'Valeurs Règlement Campagne'!$A$4:$AB$7,16,FALSE),VLOOKUP(C5,'Valeurs Règlement Campagne'!$A$4:$AB$7,16,FALSE),""))),1,0)+IF(VLOOKUP(C5,'Valeurs Règlement Campagne'!$A$4:$AB$7,16,FALSE)=IF(F5=VLOOKUP(C5,'Valeurs Règlement Campagne'!$A$4:$AB$7,14,FALSE),VLOOKUP(C5,'Valeurs Règlement Campagne'!$A$4:$AB$7,14,FALSE),IF(F5=VLOOKUP(C5,'Valeurs Règlement Campagne'!$A$4:$AB$7,15,FALSE),VLOOKUP(C5,'Valeurs Règlement Campagne'!$A$4:$AB$7,15,FALSE),IF(F5=VLOOKUP(C5,'Valeurs Règlement Campagne'!$A$4:$AB$7,16,FALSE),VLOOKUP(C5,'Valeurs Règlement Campagne'!$A$4:$AB$7,16,FALSE),""))),1,0)),"Doublon",TRUE)))," "))))," ")</f>
        <v>1</v>
      </c>
      <c r="V5" s="90" t="b" cm="1">
        <f t="array" ref="V5">IFERROR(IF(OR(C5="",C5=" ")," ",IF(NOT(ISNUMBER(G5))," ",IF(E5="Inconnues",AND(G5&gt;=N5,G5&lt;=O5),IF(E5="Connues",IF('Valeurs Règlement Campagne'!$L$14="OUI",IF(IF(ABS(G5-VLOOKUP(C5,'Valeurs Règlement Campagne'!$A$4:$AB$7,17,FALSE))&lt;=2,VLOOKUP(C5,'Valeurs Règlement Campagne'!$A$4:$AB$7,17,FALSE),IF(ABS(G5-VLOOKUP(C5,'Valeurs Règlement Campagne'!$A$4:$AB$7,18,FALSE))&lt;=2,VLOOKUP(C5,'Valeurs Règlement Campagne'!$A$4:$AB$7,18,FALSE),IF(ABS(G5-VLOOKUP(C5,'Valeurs Règlement Campagne'!$A$4:$AB$7,19,FALSE))&lt;=2,VLOOKUP(C5,'Valeurs Règlement Campagne'!$A$4:$AB$7,19,FALSE),"")))="",FALSE,IF(COUNTIFS($C$5:C5,C5,$E$5:E5,"Connues",$G$5:G5,"&gt;="&amp;(IF(ABS(G5-VLOOKUP(C5,'Valeurs Règlement Campagne'!$A$4:$AB$7,17,FALSE))&lt;=2,VLOOKUP(C5,'Valeurs Règlement Campagne'!$A$4:$AB$7,17,FALSE),IF(ABS(G5-VLOOKUP(C5,'Valeurs Règlement Campagne'!$A$4:$AB$7,18,FALSE))&lt;=2,VLOOKUP(C5,'Valeurs Règlement Campagne'!$A$4:$AB$7,18,FALSE),IF(ABS(G5-VLOOKUP(C5,'Valeurs Règlement Campagne'!$A$4:$AB$7,19,FALSE))&lt;=2,VLOOKUP(C5,'Valeurs Règlement Campagne'!$A$4:$AB$7,19,FALSE),"")))-2),$G$5:G5,"&lt;="&amp;(IF(ABS(G5-VLOOKUP(C5,'Valeurs Règlement Campagne'!$A$4:$AB$7,17,FALSE))&lt;=2,VLOOKUP(C5,'Valeurs Règlement Campagne'!$A$4:$AB$7,17,FALSE),IF(ABS(G5-VLOOKUP(C5,'Valeurs Règlement Campagne'!$A$4:$AB$7,18,FALSE))&lt;=2,VLOOKUP(C5,'Valeurs Règlement Campagne'!$A$4:$AB$7,18,FALSE),IF(ABS(G5-VLOOKUP(C5,'Valeurs Règlement Campagne'!$A$4:$AB$7,19,FALSE))&lt;=2,VLOOKUP(C5,'Valeurs Règlement Campagne'!$A$4:$AB$7,19,FALSE),"")))+2))&gt;(IF(VLOOKUP(C5,'Valeurs Règlement Campagne'!$A$4:$AB$7,17,FALSE)=IF(ABS(G5-VLOOKUP(C5,'Valeurs Règlement Campagne'!$A$4:$AB$7,17,FALSE))&lt;=2,VLOOKUP(C5,'Valeurs Règlement Campagne'!$A$4:$AB$7,17,FALSE),IF(ABS(G5-VLOOKUP(C5,'Valeurs Règlement Campagne'!$A$4:$AB$7,18,FALSE))&lt;=2,VLOOKUP(C5,'Valeurs Règlement Campagne'!$A$4:$AB$7,18,FALSE),IF(ABS(G5-VLOOKUP(C5,'Valeurs Règlement Campagne'!$A$4:$AB$7,19,FALSE))&lt;=2,VLOOKUP(C5,'Valeurs Règlement Campagne'!$A$4:$AB$7,19,FALSE),""))),1,0)+IF(VLOOKUP(C5,'Valeurs Règlement Campagne'!$A$4:$AB$7,18,FALSE)=IF(ABS(G5-VLOOKUP(C5,'Valeurs Règlement Campagne'!$A$4:$AB$7,17,FALSE))&lt;=2,VLOOKUP(C5,'Valeurs Règlement Campagne'!$A$4:$AB$7,17,FALSE),IF(ABS(G5-VLOOKUP(C5,'Valeurs Règlement Campagne'!$A$4:$AB$7,18,FALSE))&lt;=2,VLOOKUP(C5,'Valeurs Règlement Campagne'!$A$4:$AB$7,18,FALSE),IF(ABS(G5-VLOOKUP(C5,'Valeurs Règlement Campagne'!$A$4:$AB$7,19,FALSE))&lt;=2,VLOOKUP(C5,'Valeurs Règlement Campagne'!$A$4:$AB$7,19,FALSE),""))),1,0)+IF(VLOOKUP(C5,'Valeurs Règlement Campagne'!$A$4:$AB$7,19,FALSE)=IF(ABS(G5-VLOOKUP(C5,'Valeurs Règlement Campagne'!$A$4:$AB$7,17,FALSE))&lt;=2,VLOOKUP(C5,'Valeurs Règlement Campagne'!$A$4:$AB$7,17,FALSE),IF(ABS(G5-VLOOKUP(C5,'Valeurs Règlement Campagne'!$A$4:$AB$7,18,FALSE))&lt;=2,VLOOKUP(C5,'Valeurs Règlement Campagne'!$A$4:$AB$7,18,FALSE),IF(ABS(G5-VLOOKUP(C5,'Valeurs Règlement Campagne'!$A$4:$AB$7,19,FALSE))&lt;=2,VLOOKUP(C5,'Valeurs Règlement Campagne'!$A$4:$AB$7,19,FALSE),""))),1,0)),"Doublon",TRUE)),IF(IF(G5=VLOOKUP(C5,'Valeurs Règlement Campagne'!$A$4:$AB$7,17,FALSE),VLOOKUP(C5,'Valeurs Règlement Campagne'!$A$4:$AB$7,17,FALSE),IF(G5=VLOOKUP(C5,'Valeurs Règlement Campagne'!$A$4:$AB$7,18,FALSE),VLOOKUP(C5,'Valeurs Règlement Campagne'!$A$4:$AB$7,18,FALSE),IF(G5=VLOOKUP(C5,'Valeurs Règlement Campagne'!$A$4:$AB$7,19,FALSE),VLOOKUP(C5,'Valeurs Règlement Campagne'!$A$4:$AB$7,19,FALSE),"")))="",FALSE,IF(COUNTIFS($C$5:C5,C5,$E$5:E5,"Connues",$G$5:G5,IF(G5=VLOOKUP(C5,'Valeurs Règlement Campagne'!$A$4:$AB$7,17,FALSE),VLOOKUP(C5,'Valeurs Règlement Campagne'!$A$4:$AB$7,17,FALSE),IF(G5=VLOOKUP(C5,'Valeurs Règlement Campagne'!$A$4:$AB$7,18,FALSE),VLOOKUP(C5,'Valeurs Règlement Campagne'!$A$4:$AB$7,18,FALSE),IF(G5=VLOOKUP(C5,'Valeurs Règlement Campagne'!$A$4:$AB$7,19,FALSE),VLOOKUP(C5,'Valeurs Règlement Campagne'!$A$4:$AB$7,19,FALSE),""))))&gt;(IF(VLOOKUP(C5,'Valeurs Règlement Campagne'!$A$4:$AB$7,17,FALSE)=IF(G5=VLOOKUP(C5,'Valeurs Règlement Campagne'!$A$4:$AB$7,17,FALSE),VLOOKUP(C5,'Valeurs Règlement Campagne'!$A$4:$AB$7,17,FALSE),IF(G5=VLOOKUP(C5,'Valeurs Règlement Campagne'!$A$4:$AB$7,18,FALSE),VLOOKUP(C5,'Valeurs Règlement Campagne'!$A$4:$AB$7,18,FALSE),IF(G5=VLOOKUP(C5,'Valeurs Règlement Campagne'!$A$4:$AB$7,19,FALSE),VLOOKUP(C5,'Valeurs Règlement Campagne'!$A$4:$AB$7,19,FALSE),""))),1,0)+IF(VLOOKUP(C5,'Valeurs Règlement Campagne'!$A$4:$AB$7,18,FALSE)=IF(G5=VLOOKUP(C5,'Valeurs Règlement Campagne'!$A$4:$AB$7,17,FALSE),VLOOKUP(C5,'Valeurs Règlement Campagne'!$A$4:$AB$7,17,FALSE),IF(G5=VLOOKUP(C5,'Valeurs Règlement Campagne'!$A$4:$AB$7,18,FALSE),VLOOKUP(C5,'Valeurs Règlement Campagne'!$A$4:$AB$7,18,FALSE),IF(G5=VLOOKUP(C5,'Valeurs Règlement Campagne'!$A$4:$AB$7,19,FALSE),VLOOKUP(C5,'Valeurs Règlement Campagne'!$A$4:$AB$7,19,FALSE),""))),1,0)+IF(VLOOKUP(C5,'Valeurs Règlement Campagne'!$A$4:$AB$7,19,FALSE)=IF(G5=VLOOKUP(C5,'Valeurs Règlement Campagne'!$A$4:$AB$7,17,FALSE),VLOOKUP(C5,'Valeurs Règlement Campagne'!$A$4:$AB$7,17,FALSE),IF(G5=VLOOKUP(C5,'Valeurs Règlement Campagne'!$A$4:$AB$7,18,FALSE),VLOOKUP(C5,'Valeurs Règlement Campagne'!$A$4:$AB$7,18,FALSE),IF(G5=VLOOKUP(C5,'Valeurs Règlement Campagne'!$A$4:$AB$7,19,FALSE),VLOOKUP(C5,'Valeurs Règlement Campagne'!$A$4:$AB$7,19,FALSE),""))),1,0)),"Doublon",TRUE)))," "))))," ")</f>
        <v>1</v>
      </c>
      <c r="W5" s="90" t="b" cm="1">
        <f t="array" ref="W5">IFERROR(IF(OR(C5="",C5=" ")," ",IF(NOT(ISNUMBER(H5))," ",IF(E5="Inconnues",AND(H5&gt;=P5,H5&lt;=Q5),IF(E5="Connues",IF('Valeurs Règlement Campagne'!$L$14="OUI",IF(IF(ABS(H5-VLOOKUP(C5,'Valeurs Règlement Campagne'!$A$4:$AB$7,20,FALSE))&lt;=2,VLOOKUP(C5,'Valeurs Règlement Campagne'!$A$4:$AB$7,20,FALSE),IF(ABS(H5-VLOOKUP(C5,'Valeurs Règlement Campagne'!$A$4:$AB$7,21,FALSE))&lt;=2,VLOOKUP(C5,'Valeurs Règlement Campagne'!$A$4:$AB$7,21,FALSE),IF(ABS(H5-VLOOKUP(C5,'Valeurs Règlement Campagne'!$A$4:$AB$7,22,FALSE))&lt;=2,VLOOKUP(C5,'Valeurs Règlement Campagne'!$A$4:$AB$7,22,FALSE),"")))="",FALSE,IF(COUNTIFS($C$5:C5,C5,$E$5:E5,"Connues",$H$5:H5,"&gt;="&amp;(IF(ABS(H5-VLOOKUP(C5,'Valeurs Règlement Campagne'!$A$4:$AB$7,20,FALSE))&lt;=2,VLOOKUP(C5,'Valeurs Règlement Campagne'!$A$4:$AB$7,20,FALSE),IF(ABS(H5-VLOOKUP(C5,'Valeurs Règlement Campagne'!$A$4:$AB$7,21,FALSE))&lt;=2,VLOOKUP(C5,'Valeurs Règlement Campagne'!$A$4:$AB$7,21,FALSE),IF(ABS(H5-VLOOKUP(C5,'Valeurs Règlement Campagne'!$A$4:$AB$7,22,FALSE))&lt;=2,VLOOKUP(C5,'Valeurs Règlement Campagne'!$A$4:$AB$7,22,FALSE),"")))-2),$H$5:H5,"&lt;="&amp;(IF(ABS(H5-VLOOKUP(C5,'Valeurs Règlement Campagne'!$A$4:$AB$7,20,FALSE))&lt;=2,VLOOKUP(C5,'Valeurs Règlement Campagne'!$A$4:$AB$7,20,FALSE),IF(ABS(H5-VLOOKUP(C5,'Valeurs Règlement Campagne'!$A$4:$AB$7,21,FALSE))&lt;=2,VLOOKUP(C5,'Valeurs Règlement Campagne'!$A$4:$AB$7,21,FALSE),IF(ABS(H5-VLOOKUP(C5,'Valeurs Règlement Campagne'!$A$4:$AB$7,22,FALSE))&lt;=2,VLOOKUP(C5,'Valeurs Règlement Campagne'!$A$4:$AB$7,22,FALSE),"")))+2))&gt;(IF(VLOOKUP(C5,'Valeurs Règlement Campagne'!$A$4:$AB$7,20,FALSE)=IF(ABS(H5-VLOOKUP(C5,'Valeurs Règlement Campagne'!$A$4:$AB$7,20,FALSE))&lt;=2,VLOOKUP(C5,'Valeurs Règlement Campagne'!$A$4:$AB$7,20,FALSE),IF(ABS(H5-VLOOKUP(C5,'Valeurs Règlement Campagne'!$A$4:$AB$7,21,FALSE))&lt;=2,VLOOKUP(C5,'Valeurs Règlement Campagne'!$A$4:$AB$7,21,FALSE),IF(ABS(H5-VLOOKUP(C5,'Valeurs Règlement Campagne'!$A$4:$AB$7,22,FALSE))&lt;=2,VLOOKUP(C5,'Valeurs Règlement Campagne'!$A$4:$AB$7,22,FALSE),""))),1,0)+IF(VLOOKUP(C5,'Valeurs Règlement Campagne'!$A$4:$AB$7,21,FALSE)=IF(ABS(H5-VLOOKUP(C5,'Valeurs Règlement Campagne'!$A$4:$AB$7,20,FALSE))&lt;=2,VLOOKUP(C5,'Valeurs Règlement Campagne'!$A$4:$AB$7,20,FALSE),IF(ABS(H5-VLOOKUP(C5,'Valeurs Règlement Campagne'!$A$4:$AB$7,21,FALSE))&lt;=2,VLOOKUP(C5,'Valeurs Règlement Campagne'!$A$4:$AB$7,21,FALSE),IF(ABS(H5-VLOOKUP(C5,'Valeurs Règlement Campagne'!$A$4:$AB$7,22,FALSE))&lt;=2,VLOOKUP(C5,'Valeurs Règlement Campagne'!$A$4:$AB$7,22,FALSE),""))),1,0)+IF(VLOOKUP(C5,'Valeurs Règlement Campagne'!$A$4:$AB$7,22,FALSE)=IF(ABS(H5-VLOOKUP(C5,'Valeurs Règlement Campagne'!$A$4:$AB$7,20,FALSE))&lt;=2,VLOOKUP(C5,'Valeurs Règlement Campagne'!$A$4:$AB$7,20,FALSE),IF(ABS(H5-VLOOKUP(C5,'Valeurs Règlement Campagne'!$A$4:$AB$7,21,FALSE))&lt;=2,VLOOKUP(C5,'Valeurs Règlement Campagne'!$A$4:$AB$7,21,FALSE),IF(ABS(H5-VLOOKUP(C5,'Valeurs Règlement Campagne'!$A$4:$AB$7,22,FALSE))&lt;=2,VLOOKUP(C5,'Valeurs Règlement Campagne'!$A$4:$AB$7,22,FALSE),""))),1,0)),"Doublon",TRUE)),IF(IF(H5=VLOOKUP(C5,'Valeurs Règlement Campagne'!$A$4:$AB$7,20,FALSE),VLOOKUP(C5,'Valeurs Règlement Campagne'!$A$4:$AB$7,20,FALSE),IF(H5=VLOOKUP(C5,'Valeurs Règlement Campagne'!$A$4:$AB$7,21,FALSE),VLOOKUP(C5,'Valeurs Règlement Campagne'!$A$4:$AB$7,21,FALSE),IF(H5=VLOOKUP(C5,'Valeurs Règlement Campagne'!$A$4:$AB$7,22,FALSE),VLOOKUP(C5,'Valeurs Règlement Campagne'!$A$4:$AB$7,22,FALSE),"")))="",FALSE,IF(COUNTIFS($C$5:C5,C5,$E$5:E5,"Connues",$H$5:H5,IF(H5=VLOOKUP(C5,'Valeurs Règlement Campagne'!$A$4:$AB$7,20,FALSE),VLOOKUP(C5,'Valeurs Règlement Campagne'!$A$4:$AB$7,20,FALSE),IF(H5=VLOOKUP(C5,'Valeurs Règlement Campagne'!$A$4:$AB$7,21,FALSE),VLOOKUP(C5,'Valeurs Règlement Campagne'!$A$4:$AB$7,21,FALSE),IF(H5=VLOOKUP(C5,'Valeurs Règlement Campagne'!$A$4:$AB$7,22,FALSE),VLOOKUP(C5,'Valeurs Règlement Campagne'!$A$4:$AB$7,22,FALSE),""))))&gt;(IF(VLOOKUP(C5,'Valeurs Règlement Campagne'!$A$4:$AB$7,20,FALSE)=IF(H5=VLOOKUP(C5,'Valeurs Règlement Campagne'!$A$4:$AB$7,20,FALSE),VLOOKUP(C5,'Valeurs Règlement Campagne'!$A$4:$AB$7,20,FALSE),IF(H5=VLOOKUP(C5,'Valeurs Règlement Campagne'!$A$4:$AB$7,21,FALSE),VLOOKUP(C5,'Valeurs Règlement Campagne'!$A$4:$AB$7,21,FALSE),IF(H5=VLOOKUP(C5,'Valeurs Règlement Campagne'!$A$4:$AB$7,22,FALSE),VLOOKUP(C5,'Valeurs Règlement Campagne'!$A$4:$AB$7,22,FALSE),""))),1,0)+IF(VLOOKUP(C5,'Valeurs Règlement Campagne'!$A$4:$AB$7,21,FALSE)=IF(H5=VLOOKUP(C5,'Valeurs Règlement Campagne'!$A$4:$AB$7,20,FALSE),VLOOKUP(C5,'Valeurs Règlement Campagne'!$A$4:$AB$7,20,FALSE),IF(H5=VLOOKUP(C5,'Valeurs Règlement Campagne'!$A$4:$AB$7,21,FALSE),VLOOKUP(C5,'Valeurs Règlement Campagne'!$A$4:$AB$7,21,FALSE),IF(H5=VLOOKUP(C5,'Valeurs Règlement Campagne'!$A$4:$AB$7,22,FALSE),VLOOKUP(C5,'Valeurs Règlement Campagne'!$A$4:$AB$7,22,FALSE),""))),1,0)+IF(VLOOKUP(C5,'Valeurs Règlement Campagne'!$A$4:$AB$7,22,FALSE)=IF(H5=VLOOKUP(C5,'Valeurs Règlement Campagne'!$A$4:$AB$7,20,FALSE),VLOOKUP(C5,'Valeurs Règlement Campagne'!$A$4:$AB$7,20,FALSE),IF(H5=VLOOKUP(C5,'Valeurs Règlement Campagne'!$A$4:$AB$7,21,FALSE),VLOOKUP(C5,'Valeurs Règlement Campagne'!$A$4:$AB$7,21,FALSE),IF(H5=VLOOKUP(C5,'Valeurs Règlement Campagne'!$A$4:$AB$7,22,FALSE),VLOOKUP(C5,'Valeurs Règlement Campagne'!$A$4:$AB$7,22,FALSE),""))),1,0)),"Doublon",TRUE)))," "))))," ")</f>
        <v>1</v>
      </c>
      <c r="X5" s="90" t="b" cm="1">
        <f t="array" ref="X5">IFERROR(IF(OR(C5="",C5=" ")," ",IF(NOT(ISNUMBER(I5))," ",IF(E5="Inconnues",AND(I5&gt;=P5,I5&lt;=R5),IF(E5="Connues",IF('Valeurs Règlement Campagne'!$L$14="OUI",IF(IF(ABS(I5-VLOOKUP(C5,'Valeurs Règlement Campagne'!$A$4:$AB$7,23,FALSE))&lt;=2,VLOOKUP(C5,'Valeurs Règlement Campagne'!$A$4:$AB$7,23,FALSE),IF(ABS(I5-VLOOKUP(C5,'Valeurs Règlement Campagne'!$A$4:$AB$7,24,FALSE))&lt;=2,VLOOKUP(C5,'Valeurs Règlement Campagne'!$A$4:$AB$7,24,FALSE),IF(ABS(I5-VLOOKUP(C5,'Valeurs Règlement Campagne'!$A$4:$AB$7,25,FALSE))&lt;=2,VLOOKUP(C5,'Valeurs Règlement Campagne'!$A$4:$AB$7,25,FALSE),"")))="",FALSE,IF(COUNTIFS($C$5:C5,C5,$E$5:E5,"Connues",$I$5:I5,"&gt;="&amp;(IF(ABS(I5-VLOOKUP(C5,'Valeurs Règlement Campagne'!$A$4:$AB$7,23,FALSE))&lt;=2,VLOOKUP(C5,'Valeurs Règlement Campagne'!$A$4:$AB$7,23,FALSE),IF(ABS(I5-VLOOKUP(C5,'Valeurs Règlement Campagne'!$A$4:$AB$7,24,FALSE))&lt;=2,VLOOKUP(C5,'Valeurs Règlement Campagne'!$A$4:$AB$7,24,FALSE),IF(ABS(I5-VLOOKUP(C5,'Valeurs Règlement Campagne'!$A$4:$AB$7,25,FALSE))&lt;=2,VLOOKUP(C5,'Valeurs Règlement Campagne'!$A$4:$AB$7,25,FALSE),"")))-2),$I$5:I5,"&lt;="&amp;(IF(ABS(I5-VLOOKUP(C5,'Valeurs Règlement Campagne'!$A$4:$AB$7,23,FALSE))&lt;=2,VLOOKUP(C5,'Valeurs Règlement Campagne'!$A$4:$AB$7,23,FALSE),IF(ABS(I5-VLOOKUP(C5,'Valeurs Règlement Campagne'!$A$4:$AB$7,24,FALSE))&lt;=2,VLOOKUP(C5,'Valeurs Règlement Campagne'!$A$4:$AB$7,24,FALSE),IF(ABS(I5-VLOOKUP(C5,'Valeurs Règlement Campagne'!$A$4:$AB$7,25,FALSE))&lt;=2,VLOOKUP(C5,'Valeurs Règlement Campagne'!$A$4:$AB$7,25,FALSE),"")))+2))&gt;(IF(VLOOKUP(C5,'Valeurs Règlement Campagne'!$A$4:$AB$7,23,FALSE)=IF(ABS(I5-VLOOKUP(C5,'Valeurs Règlement Campagne'!$A$4:$AB$7,23,FALSE))&lt;=2,VLOOKUP(C5,'Valeurs Règlement Campagne'!$A$4:$AB$7,23,FALSE),IF(ABS(I5-VLOOKUP(C5,'Valeurs Règlement Campagne'!$A$4:$AB$7,24,FALSE))&lt;=2,VLOOKUP(C5,'Valeurs Règlement Campagne'!$A$4:$AB$7,24,FALSE),IF(ABS(I5-VLOOKUP(C5,'Valeurs Règlement Campagne'!$A$4:$AB$7,25,FALSE))&lt;=2,VLOOKUP(C5,'Valeurs Règlement Campagne'!$A$4:$AB$7,25,FALSE),""))),1,0)+IF(VLOOKUP(C5,'Valeurs Règlement Campagne'!$A$4:$AB$7,24,FALSE)=IF(ABS(I5-VLOOKUP(C5,'Valeurs Règlement Campagne'!$A$4:$AB$7,23,FALSE))&lt;=2,VLOOKUP(C5,'Valeurs Règlement Campagne'!$A$4:$AB$7,23,FALSE),IF(ABS(I5-VLOOKUP(C5,'Valeurs Règlement Campagne'!$A$4:$AB$7,24,FALSE))&lt;=2,VLOOKUP(C5,'Valeurs Règlement Campagne'!$A$4:$AB$7,24,FALSE),IF(ABS(I5-VLOOKUP(C5,'Valeurs Règlement Campagne'!$A$4:$AB$7,25,FALSE))&lt;=2,VLOOKUP(C5,'Valeurs Règlement Campagne'!$A$4:$AB$7,25,FALSE),""))),1,0)+IF(VLOOKUP(C5,'Valeurs Règlement Campagne'!$A$4:$AB$7,25,FALSE)=IF(ABS(I5-VLOOKUP(C5,'Valeurs Règlement Campagne'!$A$4:$AB$7,23,FALSE))&lt;=2,VLOOKUP(C5,'Valeurs Règlement Campagne'!$A$4:$AB$7,23,FALSE),IF(ABS(I5-VLOOKUP(C5,'Valeurs Règlement Campagne'!$A$4:$AB$7,24,FALSE))&lt;=2,VLOOKUP(C5,'Valeurs Règlement Campagne'!$A$4:$AB$7,24,FALSE),IF(ABS(I5-VLOOKUP(C5,'Valeurs Règlement Campagne'!$A$4:$AB$7,25,FALSE))&lt;=2,VLOOKUP(C5,'Valeurs Règlement Campagne'!$A$4:$AB$7,25,FALSE),""))),1,0)),"Doublon",TRUE)),IF(IF(I5=VLOOKUP(C5,'Valeurs Règlement Campagne'!$A$4:$AB$7,23,FALSE),VLOOKUP(C5,'Valeurs Règlement Campagne'!$A$4:$AB$7,23,FALSE),IF(I5=VLOOKUP(C5,'Valeurs Règlement Campagne'!$A$4:$AB$7,24,FALSE),VLOOKUP(C5,'Valeurs Règlement Campagne'!$A$4:$AB$7,24,FALSE),IF(I5=VLOOKUP(C5,'Valeurs Règlement Campagne'!$A$4:$AB$7,25,FALSE),VLOOKUP(C5,'Valeurs Règlement Campagne'!$A$4:$AB$7,25,FALSE),"")))="",FALSE,IF(COUNTIFS($C$5:C5,C5,$E$5:E5,"Connues",$I$5:I5,IF(I5=VLOOKUP(C5,'Valeurs Règlement Campagne'!$A$4:$AB$7,23,FALSE),VLOOKUP(C5,'Valeurs Règlement Campagne'!$A$4:$AB$7,23,FALSE),IF(I5=VLOOKUP(C5,'Valeurs Règlement Campagne'!$A$4:$AB$7,24,FALSE),VLOOKUP(C5,'Valeurs Règlement Campagne'!$A$4:$AB$7,24,FALSE),IF(I5=VLOOKUP(C5,'Valeurs Règlement Campagne'!$A$4:$AB$7,25,FALSE),VLOOKUP(C5,'Valeurs Règlement Campagne'!$A$4:$AB$7,25,FALSE),""))))&gt;(IF(VLOOKUP(C5,'Valeurs Règlement Campagne'!$A$4:$AB$7,23,FALSE)=IF(I5=VLOOKUP(C5,'Valeurs Règlement Campagne'!$A$4:$AB$7,23,FALSE),VLOOKUP(C5,'Valeurs Règlement Campagne'!$A$4:$AB$7,23,FALSE),IF(I5=VLOOKUP(C5,'Valeurs Règlement Campagne'!$A$4:$AB$7,24,FALSE),VLOOKUP(C5,'Valeurs Règlement Campagne'!$A$4:$AB$7,24,FALSE),IF(I5=VLOOKUP(C5,'Valeurs Règlement Campagne'!$A$4:$AB$7,25,FALSE),VLOOKUP(C5,'Valeurs Règlement Campagne'!$A$4:$AB$7,25,FALSE),""))),1,0)+IF(VLOOKUP(C5,'Valeurs Règlement Campagne'!$A$4:$AB$7,24,FALSE)=IF(I5=VLOOKUP(C5,'Valeurs Règlement Campagne'!$A$4:$AB$7,23,FALSE),VLOOKUP(C5,'Valeurs Règlement Campagne'!$A$4:$AB$7,23,FALSE),IF(I5=VLOOKUP(C5,'Valeurs Règlement Campagne'!$A$4:$AB$7,24,FALSE),VLOOKUP(C5,'Valeurs Règlement Campagne'!$A$4:$AB$7,24,FALSE),IF(I5=VLOOKUP(C5,'Valeurs Règlement Campagne'!$A$4:$AB$7,25,FALSE),VLOOKUP(C5,'Valeurs Règlement Campagne'!$A$4:$AB$7,25,FALSE),""))),1,0)+IF(VLOOKUP(C5,'Valeurs Règlement Campagne'!$A$4:$AB$7,25,FALSE)=IF(I5=VLOOKUP(C5,'Valeurs Règlement Campagne'!$A$4:$AB$7,23,FALSE),VLOOKUP(C5,'Valeurs Règlement Campagne'!$A$4:$AB$7,23,FALSE),IF(I5=VLOOKUP(C5,'Valeurs Règlement Campagne'!$A$4:$AB$7,24,FALSE),VLOOKUP(C5,'Valeurs Règlement Campagne'!$A$4:$AB$7,24,FALSE),IF(I5=VLOOKUP(C5,'Valeurs Règlement Campagne'!$A$4:$AB$7,25,FALSE),VLOOKUP(C5,'Valeurs Règlement Campagne'!$A$4:$AB$7,25,FALSE),""))),1,0)),"Doublon",TRUE)))," "))))," ")</f>
        <v>1</v>
      </c>
      <c r="Y5" s="152" t="b" cm="1">
        <f t="array" ref="Y5">IFERROR(IF(OR(C5="",C5=" ")," ",IF(NOT(ISNUMBER(J5))," ",IF(E5="Inconnues",AND(J5&gt;=S5,J5&lt;=T5),IF(E5="Connues",IF('Valeurs Règlement Campagne'!$L$14="OUI",IF(IF(ABS(J5-VLOOKUP(C5,'Valeurs Règlement Campagne'!$A$4:$AB$7,26,FALSE))&lt;=2,VLOOKUP(C5,'Valeurs Règlement Campagne'!$A$4:$AB$7,26,FALSE),IF(ABS(J5-VLOOKUP(C5,'Valeurs Règlement Campagne'!$A$4:$AB$7,27,FALSE))&lt;=2,VLOOKUP(C5,'Valeurs Règlement Campagne'!$A$4:$AB$7,27,FALSE),IF(ABS(J5-VLOOKUP(C5,'Valeurs Règlement Campagne'!$A$4:$AB$7,28,FALSE))&lt;=2,VLOOKUP(C5,'Valeurs Règlement Campagne'!$A$4:$AB$7,28,FALSE),"")))="",FALSE,IF(COUNTIFS($C$5:C5,C5,$E$5:E5,"Connues",$J$5:J5,"&gt;="&amp;(IF(ABS(J5-VLOOKUP(C5,'Valeurs Règlement Campagne'!$A$4:$AB$7,26,FALSE))&lt;=2,VLOOKUP(C5,'Valeurs Règlement Campagne'!$A$4:$AB$7,26,FALSE),IF(ABS(J5-VLOOKUP(C5,'Valeurs Règlement Campagne'!$A$4:$AB$7,27,FALSE))&lt;=2,VLOOKUP(C5,'Valeurs Règlement Campagne'!$A$4:$AB$7,27,FALSE),IF(ABS(J5-VLOOKUP(C5,'Valeurs Règlement Campagne'!$A$4:$AB$7,28,FALSE))&lt;=2,VLOOKUP(C5,'Valeurs Règlement Campagne'!$A$4:$AB$7,28,FALSE),"")))-2),$J$5:J5,"&lt;="&amp;(IF(ABS(J5-VLOOKUP(C5,'Valeurs Règlement Campagne'!$A$4:$AB$7,26,FALSE))&lt;=2,VLOOKUP(C5,'Valeurs Règlement Campagne'!$A$4:$AB$7,26,FALSE),IF(ABS(J5-VLOOKUP(C5,'Valeurs Règlement Campagne'!$A$4:$AB$7,27,FALSE))&lt;=2,VLOOKUP(C5,'Valeurs Règlement Campagne'!$A$4:$AB$7,27,FALSE),IF(ABS(J5-VLOOKUP(C5,'Valeurs Règlement Campagne'!$A$4:$AB$7,28,FALSE))&lt;=2,VLOOKUP(C5,'Valeurs Règlement Campagne'!$A$4:$AB$7,28,FALSE),"")))+2))&gt;(IF(VLOOKUP(C5,'Valeurs Règlement Campagne'!$A$4:$AB$7,26,FALSE)=IF(ABS(J5-VLOOKUP(C5,'Valeurs Règlement Campagne'!$A$4:$AB$7,26,FALSE))&lt;=2,VLOOKUP(C5,'Valeurs Règlement Campagne'!$A$4:$AB$7,26,FALSE),IF(ABS(J5-VLOOKUP(C5,'Valeurs Règlement Campagne'!$A$4:$AB$7,27,FALSE))&lt;=2,VLOOKUP(C5,'Valeurs Règlement Campagne'!$A$4:$AB$7,27,FALSE),IF(ABS(J5-VLOOKUP(C5,'Valeurs Règlement Campagne'!$A$4:$AB$7,28,FALSE))&lt;=2,VLOOKUP(C5,'Valeurs Règlement Campagne'!$A$4:$AB$7,28,FALSE),""))),1,0)+IF(VLOOKUP(C5,'Valeurs Règlement Campagne'!$A$4:$AB$7,27,FALSE)=IF(ABS(J5-VLOOKUP(C5,'Valeurs Règlement Campagne'!$A$4:$AB$7,26,FALSE))&lt;=2,VLOOKUP(C5,'Valeurs Règlement Campagne'!$A$4:$AB$7,26,FALSE),IF(ABS(J5-VLOOKUP(C5,'Valeurs Règlement Campagne'!$A$4:$AB$7,27,FALSE))&lt;=2,VLOOKUP(C5,'Valeurs Règlement Campagne'!$A$4:$AB$7,27,FALSE),IF(ABS(J5-VLOOKUP(C5,'Valeurs Règlement Campagne'!$A$4:$AB$7,28,FALSE))&lt;=2,VLOOKUP(C5,'Valeurs Règlement Campagne'!$A$4:$AB$7,28,FALSE),""))),1,0)+IF(VLOOKUP(C5,'Valeurs Règlement Campagne'!$A$4:$AB$7,28,FALSE)=IF(ABS(J5-VLOOKUP(C5,'Valeurs Règlement Campagne'!$A$4:$AB$7,26,FALSE))&lt;=2,VLOOKUP(C5,'Valeurs Règlement Campagne'!$A$4:$AB$7,26,FALSE),IF(ABS(J5-VLOOKUP(C5,'Valeurs Règlement Campagne'!$A$4:$AB$7,27,FALSE))&lt;=2,VLOOKUP(C5,'Valeurs Règlement Campagne'!$A$4:$AB$7,27,FALSE),IF(ABS(J5-VLOOKUP(C5,'Valeurs Règlement Campagne'!$A$4:$AB$7,28,FALSE))&lt;=2,VLOOKUP(C5,'Valeurs Règlement Campagne'!$A$4:$AB$7,28,FALSE),""))),1,0)),"Doublon",TRUE)),IF(IF(J5=VLOOKUP(C5,'Valeurs Règlement Campagne'!$A$4:$AB$7,26,FALSE),VLOOKUP(C5,'Valeurs Règlement Campagne'!$A$4:$AB$7,26,FALSE),IF(J5=VLOOKUP(C5,'Valeurs Règlement Campagne'!$A$4:$AB$7,27,FALSE),VLOOKUP(C5,'Valeurs Règlement Campagne'!$A$4:$AB$7,27,FALSE),IF(J5=VLOOKUP(C5,'Valeurs Règlement Campagne'!$A$4:$AB$7,28,FALSE),VLOOKUP(C5,'Valeurs Règlement Campagne'!$A$4:$AB$7,28,FALSE),"")))="",FALSE,IF(COUNTIFS($C$5:C5,C5,$E$5:E5,"Connues",$J$5:J5,IF(J5=VLOOKUP(C5,'Valeurs Règlement Campagne'!$A$4:$AB$7,26,FALSE),VLOOKUP(C5,'Valeurs Règlement Campagne'!$A$4:$AB$7,26,FALSE),IF(J5=VLOOKUP(C5,'Valeurs Règlement Campagne'!$A$4:$AB$7,27,FALSE),VLOOKUP(C5,'Valeurs Règlement Campagne'!$A$4:$AB$7,27,FALSE),IF(J5=VLOOKUP(C5,'Valeurs Règlement Campagne'!$A$4:$AB$7,28,FALSE),VLOOKUP(C5,'Valeurs Règlement Campagne'!$A$4:$AB$7,28,FALSE),""))))&gt;(IF(VLOOKUP(C5,'Valeurs Règlement Campagne'!$A$4:$AB$7,26,FALSE)=IF(J5=VLOOKUP(C5,'Valeurs Règlement Campagne'!$A$4:$AB$7,26,FALSE),VLOOKUP(C5,'Valeurs Règlement Campagne'!$A$4:$AB$7,26,FALSE),IF(J5=VLOOKUP(C5,'Valeurs Règlement Campagne'!$A$4:$AB$7,27,FALSE),VLOOKUP(C5,'Valeurs Règlement Campagne'!$A$4:$AB$7,27,FALSE),IF(J5=VLOOKUP(C5,'Valeurs Règlement Campagne'!$A$4:$AB$7,28,FALSE),VLOOKUP(C5,'Valeurs Règlement Campagne'!$A$4:$AB$7,28,FALSE),""))),1,0)+IF(VLOOKUP(C5,'Valeurs Règlement Campagne'!$A$4:$AB$7,27,FALSE)=IF(J5=VLOOKUP(C5,'Valeurs Règlement Campagne'!$A$4:$AB$7,26,FALSE),VLOOKUP(C5,'Valeurs Règlement Campagne'!$A$4:$AB$7,26,FALSE),IF(J5=VLOOKUP(C5,'Valeurs Règlement Campagne'!$A$4:$AB$7,27,FALSE),VLOOKUP(C5,'Valeurs Règlement Campagne'!$A$4:$AB$7,27,FALSE),IF(J5=VLOOKUP(C5,'Valeurs Règlement Campagne'!$A$4:$AB$7,28,FALSE),VLOOKUP(C5,'Valeurs Règlement Campagne'!$A$4:$AB$7,28,FALSE),""))),1,0)+IF(VLOOKUP(C5,'Valeurs Règlement Campagne'!$A$4:$AB$7,28,FALSE)=IF(J5=VLOOKUP(C5,'Valeurs Règlement Campagne'!$A$4:$AB$7,26,FALSE),VLOOKUP(C5,'Valeurs Règlement Campagne'!$A$4:$AB$7,26,FALSE),IF(J5=VLOOKUP(C5,'Valeurs Règlement Campagne'!$A$4:$AB$7,27,FALSE),VLOOKUP(C5,'Valeurs Règlement Campagne'!$A$4:$AB$7,27,FALSE),IF(J5=VLOOKUP(C5,'Valeurs Règlement Campagne'!$A$4:$AB$7,28,FALSE),VLOOKUP(C5,'Valeurs Règlement Campagne'!$A$4:$AB$7,28,FALSE),""))),1,0)),"Doublon",TRUE)))," "))))," ")</f>
        <v>1</v>
      </c>
      <c r="Z5" s="330" t="str">
        <f t="shared" ref="Z5:Z29" si="0">IFERROR(IF(OR(NOT(ISNUMBER(F5)),NOT(ISNUMBER(G5)))," ",IF(OR(U5="Doublon",V5="Doublon"),"Doublon",IF(F5&gt;=G5,IF(AND(U5=TRUE,V5=TRUE),"ok","faux"),"faux")))," ")</f>
        <v>ok</v>
      </c>
      <c r="AA5" s="271"/>
      <c r="AB5" s="271" t="str">
        <f t="shared" ref="AB5:AB29" si="1">IFERROR(IF(OR(NOT(ISNUMBER(G5)),NOT(ISNUMBER(H5)))," ",IF(OR(V5="Doublon",W5="Doublon"),"Doublon",IF(G5&gt;=H5,IF(AND(V5=TRUE,W5=TRUE),"ok","faux"),"faux")))," ")</f>
        <v>ok</v>
      </c>
      <c r="AC5" s="271"/>
      <c r="AD5" s="271" t="str">
        <f t="shared" ref="AD5:AD29" si="2">IFERROR(IF(OR(NOT(ISNUMBER(H5)),NOT(ISNUMBER(I5)))," ",IF(OR(W5="Doublon",X5="Doublon"),"Doublon",IF(H5&gt;=I5,IF(AND(W5=TRUE,X5=TRUE),"ok","faux"),"faux")))," ")</f>
        <v>ok</v>
      </c>
      <c r="AE5" s="271"/>
      <c r="AF5" s="271" t="str">
        <f t="shared" ref="AF5:AF29" si="3">IFERROR(IF(OR(NOT(ISNUMBER(H5)),NOT(ISNUMBER(J5)))," ",IF(OR(W5="Doublon",Y5="Doublon"),"Doublon",IF(H5&gt;=J5,IF(AND(W5=TRUE,Y5=TRUE),"ok","faux"),"faux")))," ")</f>
        <v>ok</v>
      </c>
      <c r="AG5" s="272"/>
      <c r="AH5" s="91" t="str">
        <f t="shared" ref="AH5:AH29" si="4">IF(AND(E5="Inconnues",LEFT(C5,1)="1",ISNUMBER(I5)),"Obligatoire",IF(AND(E5="Connues",LEFT(C5,1)="1"),"Possible",IF(AND(E5="Inconnues",LEFT(C5,1)="1",NOT(ISNUMBER(I5))),"Manque orange","")))</f>
        <v>Possible</v>
      </c>
    </row>
    <row r="6" spans="1:39" ht="20.75" customHeight="1">
      <c r="A6" s="365">
        <v>1</v>
      </c>
      <c r="B6" s="366" t="str">
        <f>IF(NOT(ISBLANK(Organisateur!B6)),Organisateur!B6," ")</f>
        <v xml:space="preserve"> </v>
      </c>
      <c r="C6" s="367" t="str">
        <f>IF(NOT(ISBLANK(Organisateur!C6)),Organisateur!C6," ")</f>
        <v xml:space="preserve"> </v>
      </c>
      <c r="D6" s="368"/>
      <c r="E6" s="369" t="str">
        <f>IF(NOT(ISBLANK(Organisateur!E6)),Organisateur!E6," ")</f>
        <v xml:space="preserve"> </v>
      </c>
      <c r="F6" s="370" t="str">
        <f>IF(NOT(ISBLANK(Organisateur!F6)),Organisateur!F6," ")</f>
        <v xml:space="preserve"> </v>
      </c>
      <c r="G6" s="371" t="str">
        <f>IF(NOT(ISBLANK(Organisateur!G6)),Organisateur!G6," ")</f>
        <v xml:space="preserve"> </v>
      </c>
      <c r="H6" s="372" t="str">
        <f>IF(NOT(ISBLANK(Organisateur!H6)),Organisateur!H6," ")</f>
        <v xml:space="preserve"> </v>
      </c>
      <c r="I6" s="373" t="str">
        <f>IF(NOT(ISBLANK(Organisateur!I6)),Organisateur!I6," ")</f>
        <v xml:space="preserve"> </v>
      </c>
      <c r="J6" s="374" t="str">
        <f>IF(NOT(ISBLANK(Organisateur!J6)),Organisateur!J6," ")</f>
        <v xml:space="preserve"> </v>
      </c>
      <c r="K6" s="40"/>
      <c r="L6" s="41" t="str">
        <f>IF($E6=" "," ",IF($E6=$D$31,VLOOKUP($C6,'Valeurs Règlement Campagne'!$A$4:$AB$7,14,FALSE),VLOOKUP($C6,'Valeurs Règlement Campagne'!$A$4:$M$7,4,FALSE)))</f>
        <v xml:space="preserve"> </v>
      </c>
      <c r="M6" s="42" t="str">
        <f>IF($E6=" "," ",IF($E6=$D$31,VLOOKUP($C6,'Valeurs Règlement Campagne'!$A$4:$AB$7,16,FALSE),VLOOKUP($C6,'Valeurs Règlement Campagne'!$A$4:$AB$7,5,FALSE)))</f>
        <v xml:space="preserve"> </v>
      </c>
      <c r="N6" s="41" t="str">
        <f>IF($E6=" "," ",IF($E6=$D$31,VLOOKUP($C6,'Valeurs Règlement Campagne'!$A$4:$AB$7,17,FALSE),VLOOKUP($C6,'Valeurs Règlement Campagne'!$A$4:$AB$7,6,FALSE)))</f>
        <v xml:space="preserve"> </v>
      </c>
      <c r="O6" s="43" t="str">
        <f>IF($E6=" "," ",IF($E6=$D$31,VLOOKUP($C6,'Valeurs Règlement Campagne'!$A$4:$AB$7,19,FALSE),VLOOKUP($C6,'Valeurs Règlement Campagne'!$A$4:$AB$7,7,FALSE)))</f>
        <v xml:space="preserve"> </v>
      </c>
      <c r="P6" s="44" t="str">
        <f>IF($E6=" "," ",IF($E6=$D$31,VLOOKUP($C6,'Valeurs Règlement Campagne'!$A$4:$AB$7,20,FALSE),VLOOKUP($C6,'Valeurs Règlement Campagne'!$A$4:$AB$7,8,FALSE)))</f>
        <v xml:space="preserve"> </v>
      </c>
      <c r="Q6" s="43" t="str">
        <f>IF($E6=" "," ",IF($E6=$D$31,VLOOKUP($C6,'Valeurs Règlement Campagne'!$A$4:$AB$7,22,FALSE),VLOOKUP($C6,'Valeurs Règlement Campagne'!$A$4:$AB$7,9,FALSE)))</f>
        <v xml:space="preserve"> </v>
      </c>
      <c r="R6" s="45" t="str">
        <f>IF($E6=" "," ",IF($E6=$D$31,VLOOKUP($C6,'Valeurs Règlement Campagne'!$A$4:$AB$7,25,FALSE),VLOOKUP($C6,'Valeurs Règlement Campagne'!$A$4:$AB$7,11,FALSE)))</f>
        <v xml:space="preserve"> </v>
      </c>
      <c r="S6" s="41" t="str">
        <f>IF($E6=" "," ",IF($E6=$D$31,VLOOKUP($C6,'Valeurs Règlement Campagne'!$A$4:$AB$7,26,FALSE),VLOOKUP($C6,'Valeurs Règlement Campagne'!$A$4:$AB$7,12,FALSE)))</f>
        <v xml:space="preserve"> </v>
      </c>
      <c r="T6" s="42" t="str">
        <f>IF($E6=" "," ",IF($E6=$D$31,VLOOKUP($C6,'Valeurs Règlement Campagne'!$A$4:$AB$7,28,FALSE),VLOOKUP($C6,'Valeurs Règlement Campagne'!$A$4:$AB$7,13,FALSE)))</f>
        <v xml:space="preserve"> </v>
      </c>
      <c r="U6" s="100" t="str" cm="1">
        <f t="array" ref="U6">IFERROR(IF(OR(C6="",C6=" ")," ",IF(NOT(ISNUMBER(F6))," ",IF(E6="Inconnues",AND(F6&gt;=L6,F6&lt;=M6),IF(E6="Connues",IF('Valeurs Règlement Campagne'!$L$14="OUI",IF(IF(ABS(F6-VLOOKUP(C6,'Valeurs Règlement Campagne'!$A$4:$AB$7,14,FALSE))&lt;=2,VLOOKUP(C6,'Valeurs Règlement Campagne'!$A$4:$AB$7,14,FALSE),IF(ABS(F6-VLOOKUP(C6,'Valeurs Règlement Campagne'!$A$4:$AB$7,15,FALSE))&lt;=2,VLOOKUP(C6,'Valeurs Règlement Campagne'!$A$4:$AB$7,15,FALSE),IF(ABS(F6-VLOOKUP(C6,'Valeurs Règlement Campagne'!$A$4:$AB$7,16,FALSE))&lt;=2,VLOOKUP(C6,'Valeurs Règlement Campagne'!$A$4:$AB$7,16,FALSE),"")))="",FALSE,IF(COUNTIFS($C$6:C6,C6,$E$6:E6,"Connues",$F$6:F6,"&gt;="&amp;(IF(ABS(F6-VLOOKUP(C6,'Valeurs Règlement Campagne'!$A$4:$AB$7,14,FALSE))&lt;=2,VLOOKUP(C6,'Valeurs Règlement Campagne'!$A$4:$AB$7,14,FALSE),IF(ABS(F6-VLOOKUP(C6,'Valeurs Règlement Campagne'!$A$4:$AB$7,15,FALSE))&lt;=2,VLOOKUP(C6,'Valeurs Règlement Campagne'!$A$4:$AB$7,15,FALSE),IF(ABS(F6-VLOOKUP(C6,'Valeurs Règlement Campagne'!$A$4:$AB$7,16,FALSE))&lt;=2,VLOOKUP(C6,'Valeurs Règlement Campagne'!$A$4:$AB$7,16,FALSE),"")))-2),$F$6:F6,"&lt;="&amp;(IF(ABS(F6-VLOOKUP(C6,'Valeurs Règlement Campagne'!$A$4:$AB$7,14,FALSE))&lt;=2,VLOOKUP(C6,'Valeurs Règlement Campagne'!$A$4:$AB$7,14,FALSE),IF(ABS(F6-VLOOKUP(C6,'Valeurs Règlement Campagne'!$A$4:$AB$7,15,FALSE))&lt;=2,VLOOKUP(C6,'Valeurs Règlement Campagne'!$A$4:$AB$7,15,FALSE),IF(ABS(F6-VLOOKUP(C6,'Valeurs Règlement Campagne'!$A$4:$AB$7,16,FALSE))&lt;=2,VLOOKUP(C6,'Valeurs Règlement Campagne'!$A$4:$AB$7,16,FALSE),"")))+2))&gt;(IF(VLOOKUP(C6,'Valeurs Règlement Campagne'!$A$4:$AB$7,14,FALSE)=IF(ABS(F6-VLOOKUP(C6,'Valeurs Règlement Campagne'!$A$4:$AB$7,14,FALSE))&lt;=2,VLOOKUP(C6,'Valeurs Règlement Campagne'!$A$4:$AB$7,14,FALSE),IF(ABS(F6-VLOOKUP(C6,'Valeurs Règlement Campagne'!$A$4:$AB$7,15,FALSE))&lt;=2,VLOOKUP(C6,'Valeurs Règlement Campagne'!$A$4:$AB$7,15,FALSE),IF(ABS(F6-VLOOKUP(C6,'Valeurs Règlement Campagne'!$A$4:$AB$7,16,FALSE))&lt;=2,VLOOKUP(C6,'Valeurs Règlement Campagne'!$A$4:$AB$7,16,FALSE),""))),1,0)+IF(VLOOKUP(C6,'Valeurs Règlement Campagne'!$A$4:$AB$7,15,FALSE)=IF(ABS(F6-VLOOKUP(C6,'Valeurs Règlement Campagne'!$A$4:$AB$7,14,FALSE))&lt;=2,VLOOKUP(C6,'Valeurs Règlement Campagne'!$A$4:$AB$7,14,FALSE),IF(ABS(F6-VLOOKUP(C6,'Valeurs Règlement Campagne'!$A$4:$AB$7,15,FALSE))&lt;=2,VLOOKUP(C6,'Valeurs Règlement Campagne'!$A$4:$AB$7,15,FALSE),IF(ABS(F6-VLOOKUP(C6,'Valeurs Règlement Campagne'!$A$4:$AB$7,16,FALSE))&lt;=2,VLOOKUP(C6,'Valeurs Règlement Campagne'!$A$4:$AB$7,16,FALSE),""))),1,0)+IF(VLOOKUP(C6,'Valeurs Règlement Campagne'!$A$4:$AB$7,16,FALSE)=IF(ABS(F6-VLOOKUP(C6,'Valeurs Règlement Campagne'!$A$4:$AB$7,14,FALSE))&lt;=2,VLOOKUP(C6,'Valeurs Règlement Campagne'!$A$4:$AB$7,14,FALSE),IF(ABS(F6-VLOOKUP(C6,'Valeurs Règlement Campagne'!$A$4:$AB$7,15,FALSE))&lt;=2,VLOOKUP(C6,'Valeurs Règlement Campagne'!$A$4:$AB$7,15,FALSE),IF(ABS(F6-VLOOKUP(C6,'Valeurs Règlement Campagne'!$A$4:$AB$7,16,FALSE))&lt;=2,VLOOKUP(C6,'Valeurs Règlement Campagne'!$A$4:$AB$7,16,FALSE),""))),1,0)),"Doublon",TRUE)),IF(IF(F6=VLOOKUP(C6,'Valeurs Règlement Campagne'!$A$4:$AB$7,14,FALSE),VLOOKUP(C6,'Valeurs Règlement Campagne'!$A$4:$AB$7,14,FALSE),IF(F6=VLOOKUP(C6,'Valeurs Règlement Campagne'!$A$4:$AB$7,15,FALSE),VLOOKUP(C6,'Valeurs Règlement Campagne'!$A$4:$AB$7,15,FALSE),IF(F6=VLOOKUP(C6,'Valeurs Règlement Campagne'!$A$4:$AB$7,16,FALSE),VLOOKUP(C6,'Valeurs Règlement Campagne'!$A$4:$AB$7,16,FALSE),"")))="",FALSE,IF(COUNTIFS($C$6:C6,C6,$E$6:E6,"Connues",$F$6:F6,IF(F6=VLOOKUP(C6,'Valeurs Règlement Campagne'!$A$4:$AB$7,14,FALSE),VLOOKUP(C6,'Valeurs Règlement Campagne'!$A$4:$AB$7,14,FALSE),IF(F6=VLOOKUP(C6,'Valeurs Règlement Campagne'!$A$4:$AB$7,15,FALSE),VLOOKUP(C6,'Valeurs Règlement Campagne'!$A$4:$AB$7,15,FALSE),IF(F6=VLOOKUP(C6,'Valeurs Règlement Campagne'!$A$4:$AB$7,16,FALSE),VLOOKUP(C6,'Valeurs Règlement Campagne'!$A$4:$AB$7,16,FALSE),""))))&gt;(IF(VLOOKUP(C6,'Valeurs Règlement Campagne'!$A$4:$AB$7,14,FALSE)=IF(F6=VLOOKUP(C6,'Valeurs Règlement Campagne'!$A$4:$AB$7,14,FALSE),VLOOKUP(C6,'Valeurs Règlement Campagne'!$A$4:$AB$7,14,FALSE),IF(F6=VLOOKUP(C6,'Valeurs Règlement Campagne'!$A$4:$AB$7,15,FALSE),VLOOKUP(C6,'Valeurs Règlement Campagne'!$A$4:$AB$7,15,FALSE),IF(F6=VLOOKUP(C6,'Valeurs Règlement Campagne'!$A$4:$AB$7,16,FALSE),VLOOKUP(C6,'Valeurs Règlement Campagne'!$A$4:$AB$7,16,FALSE),""))),1,0)+IF(VLOOKUP(C6,'Valeurs Règlement Campagne'!$A$4:$AB$7,15,FALSE)=IF(F6=VLOOKUP(C6,'Valeurs Règlement Campagne'!$A$4:$AB$7,14,FALSE),VLOOKUP(C6,'Valeurs Règlement Campagne'!$A$4:$AB$7,14,FALSE),IF(F6=VLOOKUP(C6,'Valeurs Règlement Campagne'!$A$4:$AB$7,15,FALSE),VLOOKUP(C6,'Valeurs Règlement Campagne'!$A$4:$AB$7,15,FALSE),IF(F6=VLOOKUP(C6,'Valeurs Règlement Campagne'!$A$4:$AB$7,16,FALSE),VLOOKUP(C6,'Valeurs Règlement Campagne'!$A$4:$AB$7,16,FALSE),""))),1,0)+IF(VLOOKUP(C6,'Valeurs Règlement Campagne'!$A$4:$AB$7,16,FALSE)=IF(F6=VLOOKUP(C6,'Valeurs Règlement Campagne'!$A$4:$AB$7,14,FALSE),VLOOKUP(C6,'Valeurs Règlement Campagne'!$A$4:$AB$7,14,FALSE),IF(F6=VLOOKUP(C6,'Valeurs Règlement Campagne'!$A$4:$AB$7,15,FALSE),VLOOKUP(C6,'Valeurs Règlement Campagne'!$A$4:$AB$7,15,FALSE),IF(F6=VLOOKUP(C6,'Valeurs Règlement Campagne'!$A$4:$AB$7,16,FALSE),VLOOKUP(C6,'Valeurs Règlement Campagne'!$A$4:$AB$7,16,FALSE),""))),1,0)),"Doublon",TRUE)))," "))))," ")</f>
        <v xml:space="preserve"> </v>
      </c>
      <c r="V6" s="101" t="str" cm="1">
        <f t="array" ref="V6">IFERROR(IF(OR(C6="",C6=" ")," ",IF(NOT(ISNUMBER(G6))," ",IF(E6="Inconnues",AND(G6&gt;=N6,G6&lt;=O6),IF(E6="Connues",IF('Valeurs Règlement Campagne'!$L$14="OUI",IF(IF(ABS(G6-VLOOKUP(C6,'Valeurs Règlement Campagne'!$A$4:$AB$7,17,FALSE))&lt;=2,VLOOKUP(C6,'Valeurs Règlement Campagne'!$A$4:$AB$7,17,FALSE),IF(ABS(G6-VLOOKUP(C6,'Valeurs Règlement Campagne'!$A$4:$AB$7,18,FALSE))&lt;=2,VLOOKUP(C6,'Valeurs Règlement Campagne'!$A$4:$AB$7,18,FALSE),IF(ABS(G6-VLOOKUP(C6,'Valeurs Règlement Campagne'!$A$4:$AB$7,19,FALSE))&lt;=2,VLOOKUP(C6,'Valeurs Règlement Campagne'!$A$4:$AB$7,19,FALSE),"")))="",FALSE,IF(COUNTIFS($C$6:C6,C6,$E$6:E6,"Connues",$G$6:G6,"&gt;="&amp;(IF(ABS(G6-VLOOKUP(C6,'Valeurs Règlement Campagne'!$A$4:$AB$7,17,FALSE))&lt;=2,VLOOKUP(C6,'Valeurs Règlement Campagne'!$A$4:$AB$7,17,FALSE),IF(ABS(G6-VLOOKUP(C6,'Valeurs Règlement Campagne'!$A$4:$AB$7,18,FALSE))&lt;=2,VLOOKUP(C6,'Valeurs Règlement Campagne'!$A$4:$AB$7,18,FALSE),IF(ABS(G6-VLOOKUP(C6,'Valeurs Règlement Campagne'!$A$4:$AB$7,19,FALSE))&lt;=2,VLOOKUP(C6,'Valeurs Règlement Campagne'!$A$4:$AB$7,19,FALSE),"")))-2),$G$6:G6,"&lt;="&amp;(IF(ABS(G6-VLOOKUP(C6,'Valeurs Règlement Campagne'!$A$4:$AB$7,17,FALSE))&lt;=2,VLOOKUP(C6,'Valeurs Règlement Campagne'!$A$4:$AB$7,17,FALSE),IF(ABS(G6-VLOOKUP(C6,'Valeurs Règlement Campagne'!$A$4:$AB$7,18,FALSE))&lt;=2,VLOOKUP(C6,'Valeurs Règlement Campagne'!$A$4:$AB$7,18,FALSE),IF(ABS(G6-VLOOKUP(C6,'Valeurs Règlement Campagne'!$A$4:$AB$7,19,FALSE))&lt;=2,VLOOKUP(C6,'Valeurs Règlement Campagne'!$A$4:$AB$7,19,FALSE),"")))+2))&gt;(IF(VLOOKUP(C6,'Valeurs Règlement Campagne'!$A$4:$AB$7,17,FALSE)=IF(ABS(G6-VLOOKUP(C6,'Valeurs Règlement Campagne'!$A$4:$AB$7,17,FALSE))&lt;=2,VLOOKUP(C6,'Valeurs Règlement Campagne'!$A$4:$AB$7,17,FALSE),IF(ABS(G6-VLOOKUP(C6,'Valeurs Règlement Campagne'!$A$4:$AB$7,18,FALSE))&lt;=2,VLOOKUP(C6,'Valeurs Règlement Campagne'!$A$4:$AB$7,18,FALSE),IF(ABS(G6-VLOOKUP(C6,'Valeurs Règlement Campagne'!$A$4:$AB$7,19,FALSE))&lt;=2,VLOOKUP(C6,'Valeurs Règlement Campagne'!$A$4:$AB$7,19,FALSE),""))),1,0)+IF(VLOOKUP(C6,'Valeurs Règlement Campagne'!$A$4:$AB$7,18,FALSE)=IF(ABS(G6-VLOOKUP(C6,'Valeurs Règlement Campagne'!$A$4:$AB$7,17,FALSE))&lt;=2,VLOOKUP(C6,'Valeurs Règlement Campagne'!$A$4:$AB$7,17,FALSE),IF(ABS(G6-VLOOKUP(C6,'Valeurs Règlement Campagne'!$A$4:$AB$7,18,FALSE))&lt;=2,VLOOKUP(C6,'Valeurs Règlement Campagne'!$A$4:$AB$7,18,FALSE),IF(ABS(G6-VLOOKUP(C6,'Valeurs Règlement Campagne'!$A$4:$AB$7,19,FALSE))&lt;=2,VLOOKUP(C6,'Valeurs Règlement Campagne'!$A$4:$AB$7,19,FALSE),""))),1,0)+IF(VLOOKUP(C6,'Valeurs Règlement Campagne'!$A$4:$AB$7,19,FALSE)=IF(ABS(G6-VLOOKUP(C6,'Valeurs Règlement Campagne'!$A$4:$AB$7,17,FALSE))&lt;=2,VLOOKUP(C6,'Valeurs Règlement Campagne'!$A$4:$AB$7,17,FALSE),IF(ABS(G6-VLOOKUP(C6,'Valeurs Règlement Campagne'!$A$4:$AB$7,18,FALSE))&lt;=2,VLOOKUP(C6,'Valeurs Règlement Campagne'!$A$4:$AB$7,18,FALSE),IF(ABS(G6-VLOOKUP(C6,'Valeurs Règlement Campagne'!$A$4:$AB$7,19,FALSE))&lt;=2,VLOOKUP(C6,'Valeurs Règlement Campagne'!$A$4:$AB$7,19,FALSE),""))),1,0)),"Doublon",TRUE)),IF(IF(G6=VLOOKUP(C6,'Valeurs Règlement Campagne'!$A$4:$AB$7,17,FALSE),VLOOKUP(C6,'Valeurs Règlement Campagne'!$A$4:$AB$7,17,FALSE),IF(G6=VLOOKUP(C6,'Valeurs Règlement Campagne'!$A$4:$AB$7,18,FALSE),VLOOKUP(C6,'Valeurs Règlement Campagne'!$A$4:$AB$7,18,FALSE),IF(G6=VLOOKUP(C6,'Valeurs Règlement Campagne'!$A$4:$AB$7,19,FALSE),VLOOKUP(C6,'Valeurs Règlement Campagne'!$A$4:$AB$7,19,FALSE),"")))="",FALSE,IF(COUNTIFS($C$6:C6,C6,$E$6:E6,"Connues",$G$6:G6,IF(G6=VLOOKUP(C6,'Valeurs Règlement Campagne'!$A$4:$AB$7,17,FALSE),VLOOKUP(C6,'Valeurs Règlement Campagne'!$A$4:$AB$7,17,FALSE),IF(G6=VLOOKUP(C6,'Valeurs Règlement Campagne'!$A$4:$AB$7,18,FALSE),VLOOKUP(C6,'Valeurs Règlement Campagne'!$A$4:$AB$7,18,FALSE),IF(G6=VLOOKUP(C6,'Valeurs Règlement Campagne'!$A$4:$AB$7,19,FALSE),VLOOKUP(C6,'Valeurs Règlement Campagne'!$A$4:$AB$7,19,FALSE),""))))&gt;(IF(VLOOKUP(C6,'Valeurs Règlement Campagne'!$A$4:$AB$7,17,FALSE)=IF(G6=VLOOKUP(C6,'Valeurs Règlement Campagne'!$A$4:$AB$7,17,FALSE),VLOOKUP(C6,'Valeurs Règlement Campagne'!$A$4:$AB$7,17,FALSE),IF(G6=VLOOKUP(C6,'Valeurs Règlement Campagne'!$A$4:$AB$7,18,FALSE),VLOOKUP(C6,'Valeurs Règlement Campagne'!$A$4:$AB$7,18,FALSE),IF(G6=VLOOKUP(C6,'Valeurs Règlement Campagne'!$A$4:$AB$7,19,FALSE),VLOOKUP(C6,'Valeurs Règlement Campagne'!$A$4:$AB$7,19,FALSE),""))),1,0)+IF(VLOOKUP(C6,'Valeurs Règlement Campagne'!$A$4:$AB$7,18,FALSE)=IF(G6=VLOOKUP(C6,'Valeurs Règlement Campagne'!$A$4:$AB$7,17,FALSE),VLOOKUP(C6,'Valeurs Règlement Campagne'!$A$4:$AB$7,17,FALSE),IF(G6=VLOOKUP(C6,'Valeurs Règlement Campagne'!$A$4:$AB$7,18,FALSE),VLOOKUP(C6,'Valeurs Règlement Campagne'!$A$4:$AB$7,18,FALSE),IF(G6=VLOOKUP(C6,'Valeurs Règlement Campagne'!$A$4:$AB$7,19,FALSE),VLOOKUP(C6,'Valeurs Règlement Campagne'!$A$4:$AB$7,19,FALSE),""))),1,0)+IF(VLOOKUP(C6,'Valeurs Règlement Campagne'!$A$4:$AB$7,19,FALSE)=IF(G6=VLOOKUP(C6,'Valeurs Règlement Campagne'!$A$4:$AB$7,17,FALSE),VLOOKUP(C6,'Valeurs Règlement Campagne'!$A$4:$AB$7,17,FALSE),IF(G6=VLOOKUP(C6,'Valeurs Règlement Campagne'!$A$4:$AB$7,18,FALSE),VLOOKUP(C6,'Valeurs Règlement Campagne'!$A$4:$AB$7,18,FALSE),IF(G6=VLOOKUP(C6,'Valeurs Règlement Campagne'!$A$4:$AB$7,19,FALSE),VLOOKUP(C6,'Valeurs Règlement Campagne'!$A$4:$AB$7,19,FALSE),""))),1,0)),"Doublon",TRUE)))," "))))," ")</f>
        <v xml:space="preserve"> </v>
      </c>
      <c r="W6" s="101" t="str" cm="1">
        <f t="array" ref="W6">IFERROR(IF(OR(C6="",C6=" ")," ",IF(NOT(ISNUMBER(H6))," ",IF(E6="Inconnues",AND(H6&gt;=P6,H6&lt;=Q6),IF(E6="Connues",IF('Valeurs Règlement Campagne'!$L$14="OUI",IF(IF(ABS(H6-VLOOKUP(C6,'Valeurs Règlement Campagne'!$A$4:$AB$7,20,FALSE))&lt;=2,VLOOKUP(C6,'Valeurs Règlement Campagne'!$A$4:$AB$7,20,FALSE),IF(ABS(H6-VLOOKUP(C6,'Valeurs Règlement Campagne'!$A$4:$AB$7,21,FALSE))&lt;=2,VLOOKUP(C6,'Valeurs Règlement Campagne'!$A$4:$AB$7,21,FALSE),IF(ABS(H6-VLOOKUP(C6,'Valeurs Règlement Campagne'!$A$4:$AB$7,22,FALSE))&lt;=2,VLOOKUP(C6,'Valeurs Règlement Campagne'!$A$4:$AB$7,22,FALSE),"")))="",FALSE,IF(COUNTIFS($C$6:C6,C6,$E$6:E6,"Connues",$H$6:H6,"&gt;="&amp;(IF(ABS(H6-VLOOKUP(C6,'Valeurs Règlement Campagne'!$A$4:$AB$7,20,FALSE))&lt;=2,VLOOKUP(C6,'Valeurs Règlement Campagne'!$A$4:$AB$7,20,FALSE),IF(ABS(H6-VLOOKUP(C6,'Valeurs Règlement Campagne'!$A$4:$AB$7,21,FALSE))&lt;=2,VLOOKUP(C6,'Valeurs Règlement Campagne'!$A$4:$AB$7,21,FALSE),IF(ABS(H6-VLOOKUP(C6,'Valeurs Règlement Campagne'!$A$4:$AB$7,22,FALSE))&lt;=2,VLOOKUP(C6,'Valeurs Règlement Campagne'!$A$4:$AB$7,22,FALSE),"")))-2),$H$6:H6,"&lt;="&amp;(IF(ABS(H6-VLOOKUP(C6,'Valeurs Règlement Campagne'!$A$4:$AB$7,20,FALSE))&lt;=2,VLOOKUP(C6,'Valeurs Règlement Campagne'!$A$4:$AB$7,20,FALSE),IF(ABS(H6-VLOOKUP(C6,'Valeurs Règlement Campagne'!$A$4:$AB$7,21,FALSE))&lt;=2,VLOOKUP(C6,'Valeurs Règlement Campagne'!$A$4:$AB$7,21,FALSE),IF(ABS(H6-VLOOKUP(C6,'Valeurs Règlement Campagne'!$A$4:$AB$7,22,FALSE))&lt;=2,VLOOKUP(C6,'Valeurs Règlement Campagne'!$A$4:$AB$7,22,FALSE),"")))+2))&gt;(IF(VLOOKUP(C6,'Valeurs Règlement Campagne'!$A$4:$AB$7,20,FALSE)=IF(ABS(H6-VLOOKUP(C6,'Valeurs Règlement Campagne'!$A$4:$AB$7,20,FALSE))&lt;=2,VLOOKUP(C6,'Valeurs Règlement Campagne'!$A$4:$AB$7,20,FALSE),IF(ABS(H6-VLOOKUP(C6,'Valeurs Règlement Campagne'!$A$4:$AB$7,21,FALSE))&lt;=2,VLOOKUP(C6,'Valeurs Règlement Campagne'!$A$4:$AB$7,21,FALSE),IF(ABS(H6-VLOOKUP(C6,'Valeurs Règlement Campagne'!$A$4:$AB$7,22,FALSE))&lt;=2,VLOOKUP(C6,'Valeurs Règlement Campagne'!$A$4:$AB$7,22,FALSE),""))),1,0)+IF(VLOOKUP(C6,'Valeurs Règlement Campagne'!$A$4:$AB$7,21,FALSE)=IF(ABS(H6-VLOOKUP(C6,'Valeurs Règlement Campagne'!$A$4:$AB$7,20,FALSE))&lt;=2,VLOOKUP(C6,'Valeurs Règlement Campagne'!$A$4:$AB$7,20,FALSE),IF(ABS(H6-VLOOKUP(C6,'Valeurs Règlement Campagne'!$A$4:$AB$7,21,FALSE))&lt;=2,VLOOKUP(C6,'Valeurs Règlement Campagne'!$A$4:$AB$7,21,FALSE),IF(ABS(H6-VLOOKUP(C6,'Valeurs Règlement Campagne'!$A$4:$AB$7,22,FALSE))&lt;=2,VLOOKUP(C6,'Valeurs Règlement Campagne'!$A$4:$AB$7,22,FALSE),""))),1,0)+IF(VLOOKUP(C6,'Valeurs Règlement Campagne'!$A$4:$AB$7,22,FALSE)=IF(ABS(H6-VLOOKUP(C6,'Valeurs Règlement Campagne'!$A$4:$AB$7,20,FALSE))&lt;=2,VLOOKUP(C6,'Valeurs Règlement Campagne'!$A$4:$AB$7,20,FALSE),IF(ABS(H6-VLOOKUP(C6,'Valeurs Règlement Campagne'!$A$4:$AB$7,21,FALSE))&lt;=2,VLOOKUP(C6,'Valeurs Règlement Campagne'!$A$4:$AB$7,21,FALSE),IF(ABS(H6-VLOOKUP(C6,'Valeurs Règlement Campagne'!$A$4:$AB$7,22,FALSE))&lt;=2,VLOOKUP(C6,'Valeurs Règlement Campagne'!$A$4:$AB$7,22,FALSE),""))),1,0)),"Doublon",TRUE)),IF(IF(H6=VLOOKUP(C6,'Valeurs Règlement Campagne'!$A$4:$AB$7,20,FALSE),VLOOKUP(C6,'Valeurs Règlement Campagne'!$A$4:$AB$7,20,FALSE),IF(H6=VLOOKUP(C6,'Valeurs Règlement Campagne'!$A$4:$AB$7,21,FALSE),VLOOKUP(C6,'Valeurs Règlement Campagne'!$A$4:$AB$7,21,FALSE),IF(H6=VLOOKUP(C6,'Valeurs Règlement Campagne'!$A$4:$AB$7,22,FALSE),VLOOKUP(C6,'Valeurs Règlement Campagne'!$A$4:$AB$7,22,FALSE),"")))="",FALSE,IF(COUNTIFS($C$6:C6,C6,$E$6:E6,"Connues",$H$6:H6,IF(H6=VLOOKUP(C6,'Valeurs Règlement Campagne'!$A$4:$AB$7,20,FALSE),VLOOKUP(C6,'Valeurs Règlement Campagne'!$A$4:$AB$7,20,FALSE),IF(H6=VLOOKUP(C6,'Valeurs Règlement Campagne'!$A$4:$AB$7,21,FALSE),VLOOKUP(C6,'Valeurs Règlement Campagne'!$A$4:$AB$7,21,FALSE),IF(H6=VLOOKUP(C6,'Valeurs Règlement Campagne'!$A$4:$AB$7,22,FALSE),VLOOKUP(C6,'Valeurs Règlement Campagne'!$A$4:$AB$7,22,FALSE),""))))&gt;(IF(VLOOKUP(C6,'Valeurs Règlement Campagne'!$A$4:$AB$7,20,FALSE)=IF(H6=VLOOKUP(C6,'Valeurs Règlement Campagne'!$A$4:$AB$7,20,FALSE),VLOOKUP(C6,'Valeurs Règlement Campagne'!$A$4:$AB$7,20,FALSE),IF(H6=VLOOKUP(C6,'Valeurs Règlement Campagne'!$A$4:$AB$7,21,FALSE),VLOOKUP(C6,'Valeurs Règlement Campagne'!$A$4:$AB$7,21,FALSE),IF(H6=VLOOKUP(C6,'Valeurs Règlement Campagne'!$A$4:$AB$7,22,FALSE),VLOOKUP(C6,'Valeurs Règlement Campagne'!$A$4:$AB$7,22,FALSE),""))),1,0)+IF(VLOOKUP(C6,'Valeurs Règlement Campagne'!$A$4:$AB$7,21,FALSE)=IF(H6=VLOOKUP(C6,'Valeurs Règlement Campagne'!$A$4:$AB$7,20,FALSE),VLOOKUP(C6,'Valeurs Règlement Campagne'!$A$4:$AB$7,20,FALSE),IF(H6=VLOOKUP(C6,'Valeurs Règlement Campagne'!$A$4:$AB$7,21,FALSE),VLOOKUP(C6,'Valeurs Règlement Campagne'!$A$4:$AB$7,21,FALSE),IF(H6=VLOOKUP(C6,'Valeurs Règlement Campagne'!$A$4:$AB$7,22,FALSE),VLOOKUP(C6,'Valeurs Règlement Campagne'!$A$4:$AB$7,22,FALSE),""))),1,0)+IF(VLOOKUP(C6,'Valeurs Règlement Campagne'!$A$4:$AB$7,22,FALSE)=IF(H6=VLOOKUP(C6,'Valeurs Règlement Campagne'!$A$4:$AB$7,20,FALSE),VLOOKUP(C6,'Valeurs Règlement Campagne'!$A$4:$AB$7,20,FALSE),IF(H6=VLOOKUP(C6,'Valeurs Règlement Campagne'!$A$4:$AB$7,21,FALSE),VLOOKUP(C6,'Valeurs Règlement Campagne'!$A$4:$AB$7,21,FALSE),IF(H6=VLOOKUP(C6,'Valeurs Règlement Campagne'!$A$4:$AB$7,22,FALSE),VLOOKUP(C6,'Valeurs Règlement Campagne'!$A$4:$AB$7,22,FALSE),""))),1,0)),"Doublon",TRUE)))," "))))," ")</f>
        <v xml:space="preserve"> </v>
      </c>
      <c r="X6" s="101" t="str" cm="1">
        <f t="array" ref="X6">IFERROR(IF(OR(C6="",C6=" ")," ",IF(NOT(ISNUMBER(I6))," ",IF(E6="Inconnues",AND(I6&gt;=P6,I6&lt;=R6),IF(E6="Connues",IF('Valeurs Règlement Campagne'!$L$14="OUI",IF(IF(ABS(I6-VLOOKUP(C6,'Valeurs Règlement Campagne'!$A$4:$AB$7,23,FALSE))&lt;=2,VLOOKUP(C6,'Valeurs Règlement Campagne'!$A$4:$AB$7,23,FALSE),IF(ABS(I6-VLOOKUP(C6,'Valeurs Règlement Campagne'!$A$4:$AB$7,24,FALSE))&lt;=2,VLOOKUP(C6,'Valeurs Règlement Campagne'!$A$4:$AB$7,24,FALSE),IF(ABS(I6-VLOOKUP(C6,'Valeurs Règlement Campagne'!$A$4:$AB$7,25,FALSE))&lt;=2,VLOOKUP(C6,'Valeurs Règlement Campagne'!$A$4:$AB$7,25,FALSE),"")))="",FALSE,IF(COUNTIFS($C$6:C6,C6,$E$6:E6,"Connues",$I$6:I6,"&gt;="&amp;(IF(ABS(I6-VLOOKUP(C6,'Valeurs Règlement Campagne'!$A$4:$AB$7,23,FALSE))&lt;=2,VLOOKUP(C6,'Valeurs Règlement Campagne'!$A$4:$AB$7,23,FALSE),IF(ABS(I6-VLOOKUP(C6,'Valeurs Règlement Campagne'!$A$4:$AB$7,24,FALSE))&lt;=2,VLOOKUP(C6,'Valeurs Règlement Campagne'!$A$4:$AB$7,24,FALSE),IF(ABS(I6-VLOOKUP(C6,'Valeurs Règlement Campagne'!$A$4:$AB$7,25,FALSE))&lt;=2,VLOOKUP(C6,'Valeurs Règlement Campagne'!$A$4:$AB$7,25,FALSE),"")))-2),$I$6:I6,"&lt;="&amp;(IF(ABS(I6-VLOOKUP(C6,'Valeurs Règlement Campagne'!$A$4:$AB$7,23,FALSE))&lt;=2,VLOOKUP(C6,'Valeurs Règlement Campagne'!$A$4:$AB$7,23,FALSE),IF(ABS(I6-VLOOKUP(C6,'Valeurs Règlement Campagne'!$A$4:$AB$7,24,FALSE))&lt;=2,VLOOKUP(C6,'Valeurs Règlement Campagne'!$A$4:$AB$7,24,FALSE),IF(ABS(I6-VLOOKUP(C6,'Valeurs Règlement Campagne'!$A$4:$AB$7,25,FALSE))&lt;=2,VLOOKUP(C6,'Valeurs Règlement Campagne'!$A$4:$AB$7,25,FALSE),"")))+2))&gt;(IF(VLOOKUP(C6,'Valeurs Règlement Campagne'!$A$4:$AB$7,23,FALSE)=IF(ABS(I6-VLOOKUP(C6,'Valeurs Règlement Campagne'!$A$4:$AB$7,23,FALSE))&lt;=2,VLOOKUP(C6,'Valeurs Règlement Campagne'!$A$4:$AB$7,23,FALSE),IF(ABS(I6-VLOOKUP(C6,'Valeurs Règlement Campagne'!$A$4:$AB$7,24,FALSE))&lt;=2,VLOOKUP(C6,'Valeurs Règlement Campagne'!$A$4:$AB$7,24,FALSE),IF(ABS(I6-VLOOKUP(C6,'Valeurs Règlement Campagne'!$A$4:$AB$7,25,FALSE))&lt;=2,VLOOKUP(C6,'Valeurs Règlement Campagne'!$A$4:$AB$7,25,FALSE),""))),1,0)+IF(VLOOKUP(C6,'Valeurs Règlement Campagne'!$A$4:$AB$7,24,FALSE)=IF(ABS(I6-VLOOKUP(C6,'Valeurs Règlement Campagne'!$A$4:$AB$7,23,FALSE))&lt;=2,VLOOKUP(C6,'Valeurs Règlement Campagne'!$A$4:$AB$7,23,FALSE),IF(ABS(I6-VLOOKUP(C6,'Valeurs Règlement Campagne'!$A$4:$AB$7,24,FALSE))&lt;=2,VLOOKUP(C6,'Valeurs Règlement Campagne'!$A$4:$AB$7,24,FALSE),IF(ABS(I6-VLOOKUP(C6,'Valeurs Règlement Campagne'!$A$4:$AB$7,25,FALSE))&lt;=2,VLOOKUP(C6,'Valeurs Règlement Campagne'!$A$4:$AB$7,25,FALSE),""))),1,0)+IF(VLOOKUP(C6,'Valeurs Règlement Campagne'!$A$4:$AB$7,25,FALSE)=IF(ABS(I6-VLOOKUP(C6,'Valeurs Règlement Campagne'!$A$4:$AB$7,23,FALSE))&lt;=2,VLOOKUP(C6,'Valeurs Règlement Campagne'!$A$4:$AB$7,23,FALSE),IF(ABS(I6-VLOOKUP(C6,'Valeurs Règlement Campagne'!$A$4:$AB$7,24,FALSE))&lt;=2,VLOOKUP(C6,'Valeurs Règlement Campagne'!$A$4:$AB$7,24,FALSE),IF(ABS(I6-VLOOKUP(C6,'Valeurs Règlement Campagne'!$A$4:$AB$7,25,FALSE))&lt;=2,VLOOKUP(C6,'Valeurs Règlement Campagne'!$A$4:$AB$7,25,FALSE),""))),1,0)),"Doublon",TRUE)),IF(IF(I6=VLOOKUP(C6,'Valeurs Règlement Campagne'!$A$4:$AB$7,23,FALSE),VLOOKUP(C6,'Valeurs Règlement Campagne'!$A$4:$AB$7,23,FALSE),IF(I6=VLOOKUP(C6,'Valeurs Règlement Campagne'!$A$4:$AB$7,24,FALSE),VLOOKUP(C6,'Valeurs Règlement Campagne'!$A$4:$AB$7,24,FALSE),IF(I6=VLOOKUP(C6,'Valeurs Règlement Campagne'!$A$4:$AB$7,25,FALSE),VLOOKUP(C6,'Valeurs Règlement Campagne'!$A$4:$AB$7,25,FALSE),"")))="",FALSE,IF(COUNTIFS($C$6:C6,C6,$E$6:E6,"Connues",$I$6:I6,IF(I6=VLOOKUP(C6,'Valeurs Règlement Campagne'!$A$4:$AB$7,23,FALSE),VLOOKUP(C6,'Valeurs Règlement Campagne'!$A$4:$AB$7,23,FALSE),IF(I6=VLOOKUP(C6,'Valeurs Règlement Campagne'!$A$4:$AB$7,24,FALSE),VLOOKUP(C6,'Valeurs Règlement Campagne'!$A$4:$AB$7,24,FALSE),IF(I6=VLOOKUP(C6,'Valeurs Règlement Campagne'!$A$4:$AB$7,25,FALSE),VLOOKUP(C6,'Valeurs Règlement Campagne'!$A$4:$AB$7,25,FALSE),""))))&gt;(IF(VLOOKUP(C6,'Valeurs Règlement Campagne'!$A$4:$AB$7,23,FALSE)=IF(I6=VLOOKUP(C6,'Valeurs Règlement Campagne'!$A$4:$AB$7,23,FALSE),VLOOKUP(C6,'Valeurs Règlement Campagne'!$A$4:$AB$7,23,FALSE),IF(I6=VLOOKUP(C6,'Valeurs Règlement Campagne'!$A$4:$AB$7,24,FALSE),VLOOKUP(C6,'Valeurs Règlement Campagne'!$A$4:$AB$7,24,FALSE),IF(I6=VLOOKUP(C6,'Valeurs Règlement Campagne'!$A$4:$AB$7,25,FALSE),VLOOKUP(C6,'Valeurs Règlement Campagne'!$A$4:$AB$7,25,FALSE),""))),1,0)+IF(VLOOKUP(C6,'Valeurs Règlement Campagne'!$A$4:$AB$7,24,FALSE)=IF(I6=VLOOKUP(C6,'Valeurs Règlement Campagne'!$A$4:$AB$7,23,FALSE),VLOOKUP(C6,'Valeurs Règlement Campagne'!$A$4:$AB$7,23,FALSE),IF(I6=VLOOKUP(C6,'Valeurs Règlement Campagne'!$A$4:$AB$7,24,FALSE),VLOOKUP(C6,'Valeurs Règlement Campagne'!$A$4:$AB$7,24,FALSE),IF(I6=VLOOKUP(C6,'Valeurs Règlement Campagne'!$A$4:$AB$7,25,FALSE),VLOOKUP(C6,'Valeurs Règlement Campagne'!$A$4:$AB$7,25,FALSE),""))),1,0)+IF(VLOOKUP(C6,'Valeurs Règlement Campagne'!$A$4:$AB$7,25,FALSE)=IF(I6=VLOOKUP(C6,'Valeurs Règlement Campagne'!$A$4:$AB$7,23,FALSE),VLOOKUP(C6,'Valeurs Règlement Campagne'!$A$4:$AB$7,23,FALSE),IF(I6=VLOOKUP(C6,'Valeurs Règlement Campagne'!$A$4:$AB$7,24,FALSE),VLOOKUP(C6,'Valeurs Règlement Campagne'!$A$4:$AB$7,24,FALSE),IF(I6=VLOOKUP(C6,'Valeurs Règlement Campagne'!$A$4:$AB$7,25,FALSE),VLOOKUP(C6,'Valeurs Règlement Campagne'!$A$4:$AB$7,25,FALSE),""))),1,0)),"Doublon",TRUE)))," "))))," ")</f>
        <v xml:space="preserve"> </v>
      </c>
      <c r="Y6" s="151" t="str" cm="1">
        <f t="array" ref="Y6">IFERROR(IF(OR(C6="",C6=" ")," ",IF(NOT(ISNUMBER(J6))," ",IF(E6="Inconnues",AND(J6&gt;=S6,J6&lt;=T6),IF(E6="Connues",IF('Valeurs Règlement Campagne'!$L$14="OUI",IF(IF(ABS(J6-VLOOKUP(C6,'Valeurs Règlement Campagne'!$A$4:$AB$7,26,FALSE))&lt;=2,VLOOKUP(C6,'Valeurs Règlement Campagne'!$A$4:$AB$7,26,FALSE),IF(ABS(J6-VLOOKUP(C6,'Valeurs Règlement Campagne'!$A$4:$AB$7,27,FALSE))&lt;=2,VLOOKUP(C6,'Valeurs Règlement Campagne'!$A$4:$AB$7,27,FALSE),IF(ABS(J6-VLOOKUP(C6,'Valeurs Règlement Campagne'!$A$4:$AB$7,28,FALSE))&lt;=2,VLOOKUP(C6,'Valeurs Règlement Campagne'!$A$4:$AB$7,28,FALSE),"")))="",FALSE,IF(COUNTIFS($C$6:C6,C6,$E$6:E6,"Connues",$J$6:J6,"&gt;="&amp;(IF(ABS(J6-VLOOKUP(C6,'Valeurs Règlement Campagne'!$A$4:$AB$7,26,FALSE))&lt;=2,VLOOKUP(C6,'Valeurs Règlement Campagne'!$A$4:$AB$7,26,FALSE),IF(ABS(J6-VLOOKUP(C6,'Valeurs Règlement Campagne'!$A$4:$AB$7,27,FALSE))&lt;=2,VLOOKUP(C6,'Valeurs Règlement Campagne'!$A$4:$AB$7,27,FALSE),IF(ABS(J6-VLOOKUP(C6,'Valeurs Règlement Campagne'!$A$4:$AB$7,28,FALSE))&lt;=2,VLOOKUP(C6,'Valeurs Règlement Campagne'!$A$4:$AB$7,28,FALSE),"")))-2),$J$6:J6,"&lt;="&amp;(IF(ABS(J6-VLOOKUP(C6,'Valeurs Règlement Campagne'!$A$4:$AB$7,26,FALSE))&lt;=2,VLOOKUP(C6,'Valeurs Règlement Campagne'!$A$4:$AB$7,26,FALSE),IF(ABS(J6-VLOOKUP(C6,'Valeurs Règlement Campagne'!$A$4:$AB$7,27,FALSE))&lt;=2,VLOOKUP(C6,'Valeurs Règlement Campagne'!$A$4:$AB$7,27,FALSE),IF(ABS(J6-VLOOKUP(C6,'Valeurs Règlement Campagne'!$A$4:$AB$7,28,FALSE))&lt;=2,VLOOKUP(C6,'Valeurs Règlement Campagne'!$A$4:$AB$7,28,FALSE),"")))+2))&gt;(IF(VLOOKUP(C6,'Valeurs Règlement Campagne'!$A$4:$AB$7,26,FALSE)=IF(ABS(J6-VLOOKUP(C6,'Valeurs Règlement Campagne'!$A$4:$AB$7,26,FALSE))&lt;=2,VLOOKUP(C6,'Valeurs Règlement Campagne'!$A$4:$AB$7,26,FALSE),IF(ABS(J6-VLOOKUP(C6,'Valeurs Règlement Campagne'!$A$4:$AB$7,27,FALSE))&lt;=2,VLOOKUP(C6,'Valeurs Règlement Campagne'!$A$4:$AB$7,27,FALSE),IF(ABS(J6-VLOOKUP(C6,'Valeurs Règlement Campagne'!$A$4:$AB$7,28,FALSE))&lt;=2,VLOOKUP(C6,'Valeurs Règlement Campagne'!$A$4:$AB$7,28,FALSE),""))),1,0)+IF(VLOOKUP(C6,'Valeurs Règlement Campagne'!$A$4:$AB$7,27,FALSE)=IF(ABS(J6-VLOOKUP(C6,'Valeurs Règlement Campagne'!$A$4:$AB$7,26,FALSE))&lt;=2,VLOOKUP(C6,'Valeurs Règlement Campagne'!$A$4:$AB$7,26,FALSE),IF(ABS(J6-VLOOKUP(C6,'Valeurs Règlement Campagne'!$A$4:$AB$7,27,FALSE))&lt;=2,VLOOKUP(C6,'Valeurs Règlement Campagne'!$A$4:$AB$7,27,FALSE),IF(ABS(J6-VLOOKUP(C6,'Valeurs Règlement Campagne'!$A$4:$AB$7,28,FALSE))&lt;=2,VLOOKUP(C6,'Valeurs Règlement Campagne'!$A$4:$AB$7,28,FALSE),""))),1,0)+IF(VLOOKUP(C6,'Valeurs Règlement Campagne'!$A$4:$AB$7,28,FALSE)=IF(ABS(J6-VLOOKUP(C6,'Valeurs Règlement Campagne'!$A$4:$AB$7,26,FALSE))&lt;=2,VLOOKUP(C6,'Valeurs Règlement Campagne'!$A$4:$AB$7,26,FALSE),IF(ABS(J6-VLOOKUP(C6,'Valeurs Règlement Campagne'!$A$4:$AB$7,27,FALSE))&lt;=2,VLOOKUP(C6,'Valeurs Règlement Campagne'!$A$4:$AB$7,27,FALSE),IF(ABS(J6-VLOOKUP(C6,'Valeurs Règlement Campagne'!$A$4:$AB$7,28,FALSE))&lt;=2,VLOOKUP(C6,'Valeurs Règlement Campagne'!$A$4:$AB$7,28,FALSE),""))),1,0)),"Doublon",TRUE)),IF(IF(J6=VLOOKUP(C6,'Valeurs Règlement Campagne'!$A$4:$AB$7,26,FALSE),VLOOKUP(C6,'Valeurs Règlement Campagne'!$A$4:$AB$7,26,FALSE),IF(J6=VLOOKUP(C6,'Valeurs Règlement Campagne'!$A$4:$AB$7,27,FALSE),VLOOKUP(C6,'Valeurs Règlement Campagne'!$A$4:$AB$7,27,FALSE),IF(J6=VLOOKUP(C6,'Valeurs Règlement Campagne'!$A$4:$AB$7,28,FALSE),VLOOKUP(C6,'Valeurs Règlement Campagne'!$A$4:$AB$7,28,FALSE),"")))="",FALSE,IF(COUNTIFS($C$6:C6,C6,$E$6:E6,"Connues",$J$6:J6,IF(J6=VLOOKUP(C6,'Valeurs Règlement Campagne'!$A$4:$AB$7,26,FALSE),VLOOKUP(C6,'Valeurs Règlement Campagne'!$A$4:$AB$7,26,FALSE),IF(J6=VLOOKUP(C6,'Valeurs Règlement Campagne'!$A$4:$AB$7,27,FALSE),VLOOKUP(C6,'Valeurs Règlement Campagne'!$A$4:$AB$7,27,FALSE),IF(J6=VLOOKUP(C6,'Valeurs Règlement Campagne'!$A$4:$AB$7,28,FALSE),VLOOKUP(C6,'Valeurs Règlement Campagne'!$A$4:$AB$7,28,FALSE),""))))&gt;(IF(VLOOKUP(C6,'Valeurs Règlement Campagne'!$A$4:$AB$7,26,FALSE)=IF(J6=VLOOKUP(C6,'Valeurs Règlement Campagne'!$A$4:$AB$7,26,FALSE),VLOOKUP(C6,'Valeurs Règlement Campagne'!$A$4:$AB$7,26,FALSE),IF(J6=VLOOKUP(C6,'Valeurs Règlement Campagne'!$A$4:$AB$7,27,FALSE),VLOOKUP(C6,'Valeurs Règlement Campagne'!$A$4:$AB$7,27,FALSE),IF(J6=VLOOKUP(C6,'Valeurs Règlement Campagne'!$A$4:$AB$7,28,FALSE),VLOOKUP(C6,'Valeurs Règlement Campagne'!$A$4:$AB$7,28,FALSE),""))),1,0)+IF(VLOOKUP(C6,'Valeurs Règlement Campagne'!$A$4:$AB$7,27,FALSE)=IF(J6=VLOOKUP(C6,'Valeurs Règlement Campagne'!$A$4:$AB$7,26,FALSE),VLOOKUP(C6,'Valeurs Règlement Campagne'!$A$4:$AB$7,26,FALSE),IF(J6=VLOOKUP(C6,'Valeurs Règlement Campagne'!$A$4:$AB$7,27,FALSE),VLOOKUP(C6,'Valeurs Règlement Campagne'!$A$4:$AB$7,27,FALSE),IF(J6=VLOOKUP(C6,'Valeurs Règlement Campagne'!$A$4:$AB$7,28,FALSE),VLOOKUP(C6,'Valeurs Règlement Campagne'!$A$4:$AB$7,28,FALSE),""))),1,0)+IF(VLOOKUP(C6,'Valeurs Règlement Campagne'!$A$4:$AB$7,28,FALSE)=IF(J6=VLOOKUP(C6,'Valeurs Règlement Campagne'!$A$4:$AB$7,26,FALSE),VLOOKUP(C6,'Valeurs Règlement Campagne'!$A$4:$AB$7,26,FALSE),IF(J6=VLOOKUP(C6,'Valeurs Règlement Campagne'!$A$4:$AB$7,27,FALSE),VLOOKUP(C6,'Valeurs Règlement Campagne'!$A$4:$AB$7,27,FALSE),IF(J6=VLOOKUP(C6,'Valeurs Règlement Campagne'!$A$4:$AB$7,28,FALSE),VLOOKUP(C6,'Valeurs Règlement Campagne'!$A$4:$AB$7,28,FALSE),""))),1,0)),"Doublon",TRUE)))," "))))," ")</f>
        <v xml:space="preserve"> </v>
      </c>
      <c r="Z6" s="331" t="str">
        <f t="shared" si="0"/>
        <v xml:space="preserve"> </v>
      </c>
      <c r="AA6" s="270"/>
      <c r="AB6" s="270" t="str">
        <f t="shared" si="1"/>
        <v xml:space="preserve"> </v>
      </c>
      <c r="AC6" s="270"/>
      <c r="AD6" s="270" t="str">
        <f t="shared" si="2"/>
        <v xml:space="preserve"> </v>
      </c>
      <c r="AE6" s="270"/>
      <c r="AF6" s="270" t="str">
        <f t="shared" si="3"/>
        <v xml:space="preserve"> </v>
      </c>
      <c r="AG6" s="273"/>
      <c r="AH6" s="46" t="str">
        <f t="shared" si="4"/>
        <v/>
      </c>
      <c r="AI6"/>
      <c r="AJ6"/>
      <c r="AK6"/>
      <c r="AL6"/>
      <c r="AM6"/>
    </row>
    <row r="7" spans="1:39" ht="20.75" customHeight="1">
      <c r="A7" s="102">
        <v>2</v>
      </c>
      <c r="B7" s="168" t="str">
        <f>IF(NOT(ISBLANK(Organisateur!B7)),Organisateur!B7," ")</f>
        <v xml:space="preserve"> </v>
      </c>
      <c r="C7" s="340" t="str">
        <f>IF(NOT(ISBLANK(Organisateur!C7)),Organisateur!C7," ")</f>
        <v xml:space="preserve"> </v>
      </c>
      <c r="D7" s="341"/>
      <c r="E7" s="170" t="str">
        <f>IF(NOT(ISBLANK(Organisateur!E7)),Organisateur!E7," ")</f>
        <v xml:space="preserve"> </v>
      </c>
      <c r="F7" s="172" t="str">
        <f>IF(NOT(ISBLANK(Organisateur!F7)),Organisateur!F7," ")</f>
        <v xml:space="preserve"> </v>
      </c>
      <c r="G7" s="195" t="str">
        <f>IF(NOT(ISBLANK(Organisateur!G7)),Organisateur!G7," ")</f>
        <v xml:space="preserve"> </v>
      </c>
      <c r="H7" s="196" t="str">
        <f>IF(NOT(ISBLANK(Organisateur!H7)),Organisateur!H7," ")</f>
        <v xml:space="preserve"> </v>
      </c>
      <c r="I7" s="197" t="str">
        <f>IF(NOT(ISBLANK(Organisateur!I7)),Organisateur!I7," ")</f>
        <v xml:space="preserve"> </v>
      </c>
      <c r="J7" s="198" t="str">
        <f>IF(NOT(ISBLANK(Organisateur!J7)),Organisateur!J7," ")</f>
        <v xml:space="preserve"> </v>
      </c>
      <c r="K7" s="40"/>
      <c r="L7" s="41" t="str">
        <f>IF($E7=" "," ",IF($E7=$D$31,VLOOKUP($C7,'Valeurs Règlement Campagne'!$A$4:$AB$7,14,FALSE),VLOOKUP($C7,'Valeurs Règlement Campagne'!$A$4:$M$7,4,FALSE)))</f>
        <v xml:space="preserve"> </v>
      </c>
      <c r="M7" s="42" t="str">
        <f>IF($E7=" "," ",IF($E7=$D$31,VLOOKUP($C7,'Valeurs Règlement Campagne'!$A$4:$AB$7,16,FALSE),VLOOKUP($C7,'Valeurs Règlement Campagne'!$A$4:$AB$7,5,FALSE)))</f>
        <v xml:space="preserve"> </v>
      </c>
      <c r="N7" s="41" t="str">
        <f>IF($E7=" "," ",IF($E7=$D$31,VLOOKUP($C7,'Valeurs Règlement Campagne'!$A$4:$AB$7,17,FALSE),VLOOKUP($C7,'Valeurs Règlement Campagne'!$A$4:$AB$7,6,FALSE)))</f>
        <v xml:space="preserve"> </v>
      </c>
      <c r="O7" s="43" t="str">
        <f>IF($E7=" "," ",IF($E7=$D$31,VLOOKUP($C7,'Valeurs Règlement Campagne'!$A$4:$AB$7,19,FALSE),VLOOKUP($C7,'Valeurs Règlement Campagne'!$A$4:$AB$7,7,FALSE)))</f>
        <v xml:space="preserve"> </v>
      </c>
      <c r="P7" s="44" t="str">
        <f>IF($E7=" "," ",IF($E7=$D$31,VLOOKUP($C7,'Valeurs Règlement Campagne'!$A$4:$AB$7,20,FALSE),VLOOKUP($C7,'Valeurs Règlement Campagne'!$A$4:$AB$7,8,FALSE)))</f>
        <v xml:space="preserve"> </v>
      </c>
      <c r="Q7" s="43" t="str">
        <f>IF($E7=" "," ",IF($E7=$D$31,VLOOKUP($C7,'Valeurs Règlement Campagne'!$A$4:$AB$7,22,FALSE),VLOOKUP($C7,'Valeurs Règlement Campagne'!$A$4:$AB$7,9,FALSE)))</f>
        <v xml:space="preserve"> </v>
      </c>
      <c r="R7" s="47" t="str">
        <f>IF($E7=" "," ",IF($E7=$D$31,VLOOKUP($C7,'Valeurs Règlement Campagne'!$A$4:$AB$7,25,FALSE),VLOOKUP($C7,'Valeurs Règlement Campagne'!$A$4:$AB$7,11,FALSE)))</f>
        <v xml:space="preserve"> </v>
      </c>
      <c r="S7" s="41" t="str">
        <f>IF($E7=" "," ",IF($E7=$D$31,VLOOKUP($C7,'Valeurs Règlement Campagne'!$A$4:$AB$7,26,FALSE),VLOOKUP($C7,'Valeurs Règlement Campagne'!$A$4:$AB$7,12,FALSE)))</f>
        <v xml:space="preserve"> </v>
      </c>
      <c r="T7" s="42" t="str">
        <f>IF($E7=" "," ",IF($E7=$D$31,VLOOKUP($C7,'Valeurs Règlement Campagne'!$A$4:$AB$7,28,FALSE),VLOOKUP($C7,'Valeurs Règlement Campagne'!$A$4:$AB$7,13,FALSE)))</f>
        <v xml:space="preserve"> </v>
      </c>
      <c r="U7" s="48" t="str" cm="1">
        <f t="array" ref="U7">IFERROR(IF(OR(C7="",C7=" ")," ",IF(NOT(ISNUMBER(F7))," ",IF(E7="Inconnues",AND(F7&gt;=L7,F7&lt;=M7),IF(E7="Connues",IF('Valeurs Règlement Campagne'!$L$14="OUI",IF(IF(ABS(F7-VLOOKUP(C7,'Valeurs Règlement Campagne'!$A$4:$AB$7,14,FALSE))&lt;=2,VLOOKUP(C7,'Valeurs Règlement Campagne'!$A$4:$AB$7,14,FALSE),IF(ABS(F7-VLOOKUP(C7,'Valeurs Règlement Campagne'!$A$4:$AB$7,15,FALSE))&lt;=2,VLOOKUP(C7,'Valeurs Règlement Campagne'!$A$4:$AB$7,15,FALSE),IF(ABS(F7-VLOOKUP(C7,'Valeurs Règlement Campagne'!$A$4:$AB$7,16,FALSE))&lt;=2,VLOOKUP(C7,'Valeurs Règlement Campagne'!$A$4:$AB$7,16,FALSE),"")))="",FALSE,IF(COUNTIFS($C$6:C7,C7,$E$6:E7,"Connues",$F$6:F7,"&gt;="&amp;(IF(ABS(F7-VLOOKUP(C7,'Valeurs Règlement Campagne'!$A$4:$AB$7,14,FALSE))&lt;=2,VLOOKUP(C7,'Valeurs Règlement Campagne'!$A$4:$AB$7,14,FALSE),IF(ABS(F7-VLOOKUP(C7,'Valeurs Règlement Campagne'!$A$4:$AB$7,15,FALSE))&lt;=2,VLOOKUP(C7,'Valeurs Règlement Campagne'!$A$4:$AB$7,15,FALSE),IF(ABS(F7-VLOOKUP(C7,'Valeurs Règlement Campagne'!$A$4:$AB$7,16,FALSE))&lt;=2,VLOOKUP(C7,'Valeurs Règlement Campagne'!$A$4:$AB$7,16,FALSE),"")))-2),$F$6:F7,"&lt;="&amp;(IF(ABS(F7-VLOOKUP(C7,'Valeurs Règlement Campagne'!$A$4:$AB$7,14,FALSE))&lt;=2,VLOOKUP(C7,'Valeurs Règlement Campagne'!$A$4:$AB$7,14,FALSE),IF(ABS(F7-VLOOKUP(C7,'Valeurs Règlement Campagne'!$A$4:$AB$7,15,FALSE))&lt;=2,VLOOKUP(C7,'Valeurs Règlement Campagne'!$A$4:$AB$7,15,FALSE),IF(ABS(F7-VLOOKUP(C7,'Valeurs Règlement Campagne'!$A$4:$AB$7,16,FALSE))&lt;=2,VLOOKUP(C7,'Valeurs Règlement Campagne'!$A$4:$AB$7,16,FALSE),"")))+2))&gt;(IF(VLOOKUP(C7,'Valeurs Règlement Campagne'!$A$4:$AB$7,14,FALSE)=IF(ABS(F7-VLOOKUP(C7,'Valeurs Règlement Campagne'!$A$4:$AB$7,14,FALSE))&lt;=2,VLOOKUP(C7,'Valeurs Règlement Campagne'!$A$4:$AB$7,14,FALSE),IF(ABS(F7-VLOOKUP(C7,'Valeurs Règlement Campagne'!$A$4:$AB$7,15,FALSE))&lt;=2,VLOOKUP(C7,'Valeurs Règlement Campagne'!$A$4:$AB$7,15,FALSE),IF(ABS(F7-VLOOKUP(C7,'Valeurs Règlement Campagne'!$A$4:$AB$7,16,FALSE))&lt;=2,VLOOKUP(C7,'Valeurs Règlement Campagne'!$A$4:$AB$7,16,FALSE),""))),1,0)+IF(VLOOKUP(C7,'Valeurs Règlement Campagne'!$A$4:$AB$7,15,FALSE)=IF(ABS(F7-VLOOKUP(C7,'Valeurs Règlement Campagne'!$A$4:$AB$7,14,FALSE))&lt;=2,VLOOKUP(C7,'Valeurs Règlement Campagne'!$A$4:$AB$7,14,FALSE),IF(ABS(F7-VLOOKUP(C7,'Valeurs Règlement Campagne'!$A$4:$AB$7,15,FALSE))&lt;=2,VLOOKUP(C7,'Valeurs Règlement Campagne'!$A$4:$AB$7,15,FALSE),IF(ABS(F7-VLOOKUP(C7,'Valeurs Règlement Campagne'!$A$4:$AB$7,16,FALSE))&lt;=2,VLOOKUP(C7,'Valeurs Règlement Campagne'!$A$4:$AB$7,16,FALSE),""))),1,0)+IF(VLOOKUP(C7,'Valeurs Règlement Campagne'!$A$4:$AB$7,16,FALSE)=IF(ABS(F7-VLOOKUP(C7,'Valeurs Règlement Campagne'!$A$4:$AB$7,14,FALSE))&lt;=2,VLOOKUP(C7,'Valeurs Règlement Campagne'!$A$4:$AB$7,14,FALSE),IF(ABS(F7-VLOOKUP(C7,'Valeurs Règlement Campagne'!$A$4:$AB$7,15,FALSE))&lt;=2,VLOOKUP(C7,'Valeurs Règlement Campagne'!$A$4:$AB$7,15,FALSE),IF(ABS(F7-VLOOKUP(C7,'Valeurs Règlement Campagne'!$A$4:$AB$7,16,FALSE))&lt;=2,VLOOKUP(C7,'Valeurs Règlement Campagne'!$A$4:$AB$7,16,FALSE),""))),1,0)),"Doublon",TRUE)),IF(IF(F7=VLOOKUP(C7,'Valeurs Règlement Campagne'!$A$4:$AB$7,14,FALSE),VLOOKUP(C7,'Valeurs Règlement Campagne'!$A$4:$AB$7,14,FALSE),IF(F7=VLOOKUP(C7,'Valeurs Règlement Campagne'!$A$4:$AB$7,15,FALSE),VLOOKUP(C7,'Valeurs Règlement Campagne'!$A$4:$AB$7,15,FALSE),IF(F7=VLOOKUP(C7,'Valeurs Règlement Campagne'!$A$4:$AB$7,16,FALSE),VLOOKUP(C7,'Valeurs Règlement Campagne'!$A$4:$AB$7,16,FALSE),"")))="",FALSE,IF(COUNTIFS($C$6:C7,C7,$E$6:E7,"Connues",$F$6:F7,IF(F7=VLOOKUP(C7,'Valeurs Règlement Campagne'!$A$4:$AB$7,14,FALSE),VLOOKUP(C7,'Valeurs Règlement Campagne'!$A$4:$AB$7,14,FALSE),IF(F7=VLOOKUP(C7,'Valeurs Règlement Campagne'!$A$4:$AB$7,15,FALSE),VLOOKUP(C7,'Valeurs Règlement Campagne'!$A$4:$AB$7,15,FALSE),IF(F7=VLOOKUP(C7,'Valeurs Règlement Campagne'!$A$4:$AB$7,16,FALSE),VLOOKUP(C7,'Valeurs Règlement Campagne'!$A$4:$AB$7,16,FALSE),""))))&gt;(IF(VLOOKUP(C7,'Valeurs Règlement Campagne'!$A$4:$AB$7,14,FALSE)=IF(F7=VLOOKUP(C7,'Valeurs Règlement Campagne'!$A$4:$AB$7,14,FALSE),VLOOKUP(C7,'Valeurs Règlement Campagne'!$A$4:$AB$7,14,FALSE),IF(F7=VLOOKUP(C7,'Valeurs Règlement Campagne'!$A$4:$AB$7,15,FALSE),VLOOKUP(C7,'Valeurs Règlement Campagne'!$A$4:$AB$7,15,FALSE),IF(F7=VLOOKUP(C7,'Valeurs Règlement Campagne'!$A$4:$AB$7,16,FALSE),VLOOKUP(C7,'Valeurs Règlement Campagne'!$A$4:$AB$7,16,FALSE),""))),1,0)+IF(VLOOKUP(C7,'Valeurs Règlement Campagne'!$A$4:$AB$7,15,FALSE)=IF(F7=VLOOKUP(C7,'Valeurs Règlement Campagne'!$A$4:$AB$7,14,FALSE),VLOOKUP(C7,'Valeurs Règlement Campagne'!$A$4:$AB$7,14,FALSE),IF(F7=VLOOKUP(C7,'Valeurs Règlement Campagne'!$A$4:$AB$7,15,FALSE),VLOOKUP(C7,'Valeurs Règlement Campagne'!$A$4:$AB$7,15,FALSE),IF(F7=VLOOKUP(C7,'Valeurs Règlement Campagne'!$A$4:$AB$7,16,FALSE),VLOOKUP(C7,'Valeurs Règlement Campagne'!$A$4:$AB$7,16,FALSE),""))),1,0)+IF(VLOOKUP(C7,'Valeurs Règlement Campagne'!$A$4:$AB$7,16,FALSE)=IF(F7=VLOOKUP(C7,'Valeurs Règlement Campagne'!$A$4:$AB$7,14,FALSE),VLOOKUP(C7,'Valeurs Règlement Campagne'!$A$4:$AB$7,14,FALSE),IF(F7=VLOOKUP(C7,'Valeurs Règlement Campagne'!$A$4:$AB$7,15,FALSE),VLOOKUP(C7,'Valeurs Règlement Campagne'!$A$4:$AB$7,15,FALSE),IF(F7=VLOOKUP(C7,'Valeurs Règlement Campagne'!$A$4:$AB$7,16,FALSE),VLOOKUP(C7,'Valeurs Règlement Campagne'!$A$4:$AB$7,16,FALSE),""))),1,0)),"Doublon",TRUE)))," "))))," ")</f>
        <v xml:space="preserve"> </v>
      </c>
      <c r="V7" s="49" t="str" cm="1">
        <f t="array" ref="V7">IFERROR(IF(OR(C7="",C7=" ")," ",IF(NOT(ISNUMBER(G7))," ",IF(E7="Inconnues",AND(G7&gt;=N7,G7&lt;=O7),IF(E7="Connues",IF('Valeurs Règlement Campagne'!$L$14="OUI",IF(IF(ABS(G7-VLOOKUP(C7,'Valeurs Règlement Campagne'!$A$4:$AB$7,17,FALSE))&lt;=2,VLOOKUP(C7,'Valeurs Règlement Campagne'!$A$4:$AB$7,17,FALSE),IF(ABS(G7-VLOOKUP(C7,'Valeurs Règlement Campagne'!$A$4:$AB$7,18,FALSE))&lt;=2,VLOOKUP(C7,'Valeurs Règlement Campagne'!$A$4:$AB$7,18,FALSE),IF(ABS(G7-VLOOKUP(C7,'Valeurs Règlement Campagne'!$A$4:$AB$7,19,FALSE))&lt;=2,VLOOKUP(C7,'Valeurs Règlement Campagne'!$A$4:$AB$7,19,FALSE),"")))="",FALSE,IF(COUNTIFS($C$6:C7,C7,$E$6:E7,"Connues",$G$6:G7,"&gt;="&amp;(IF(ABS(G7-VLOOKUP(C7,'Valeurs Règlement Campagne'!$A$4:$AB$7,17,FALSE))&lt;=2,VLOOKUP(C7,'Valeurs Règlement Campagne'!$A$4:$AB$7,17,FALSE),IF(ABS(G7-VLOOKUP(C7,'Valeurs Règlement Campagne'!$A$4:$AB$7,18,FALSE))&lt;=2,VLOOKUP(C7,'Valeurs Règlement Campagne'!$A$4:$AB$7,18,FALSE),IF(ABS(G7-VLOOKUP(C7,'Valeurs Règlement Campagne'!$A$4:$AB$7,19,FALSE))&lt;=2,VLOOKUP(C7,'Valeurs Règlement Campagne'!$A$4:$AB$7,19,FALSE),"")))-2),$G$6:G7,"&lt;="&amp;(IF(ABS(G7-VLOOKUP(C7,'Valeurs Règlement Campagne'!$A$4:$AB$7,17,FALSE))&lt;=2,VLOOKUP(C7,'Valeurs Règlement Campagne'!$A$4:$AB$7,17,FALSE),IF(ABS(G7-VLOOKUP(C7,'Valeurs Règlement Campagne'!$A$4:$AB$7,18,FALSE))&lt;=2,VLOOKUP(C7,'Valeurs Règlement Campagne'!$A$4:$AB$7,18,FALSE),IF(ABS(G7-VLOOKUP(C7,'Valeurs Règlement Campagne'!$A$4:$AB$7,19,FALSE))&lt;=2,VLOOKUP(C7,'Valeurs Règlement Campagne'!$A$4:$AB$7,19,FALSE),"")))+2))&gt;(IF(VLOOKUP(C7,'Valeurs Règlement Campagne'!$A$4:$AB$7,17,FALSE)=IF(ABS(G7-VLOOKUP(C7,'Valeurs Règlement Campagne'!$A$4:$AB$7,17,FALSE))&lt;=2,VLOOKUP(C7,'Valeurs Règlement Campagne'!$A$4:$AB$7,17,FALSE),IF(ABS(G7-VLOOKUP(C7,'Valeurs Règlement Campagne'!$A$4:$AB$7,18,FALSE))&lt;=2,VLOOKUP(C7,'Valeurs Règlement Campagne'!$A$4:$AB$7,18,FALSE),IF(ABS(G7-VLOOKUP(C7,'Valeurs Règlement Campagne'!$A$4:$AB$7,19,FALSE))&lt;=2,VLOOKUP(C7,'Valeurs Règlement Campagne'!$A$4:$AB$7,19,FALSE),""))),1,0)+IF(VLOOKUP(C7,'Valeurs Règlement Campagne'!$A$4:$AB$7,18,FALSE)=IF(ABS(G7-VLOOKUP(C7,'Valeurs Règlement Campagne'!$A$4:$AB$7,17,FALSE))&lt;=2,VLOOKUP(C7,'Valeurs Règlement Campagne'!$A$4:$AB$7,17,FALSE),IF(ABS(G7-VLOOKUP(C7,'Valeurs Règlement Campagne'!$A$4:$AB$7,18,FALSE))&lt;=2,VLOOKUP(C7,'Valeurs Règlement Campagne'!$A$4:$AB$7,18,FALSE),IF(ABS(G7-VLOOKUP(C7,'Valeurs Règlement Campagne'!$A$4:$AB$7,19,FALSE))&lt;=2,VLOOKUP(C7,'Valeurs Règlement Campagne'!$A$4:$AB$7,19,FALSE),""))),1,0)+IF(VLOOKUP(C7,'Valeurs Règlement Campagne'!$A$4:$AB$7,19,FALSE)=IF(ABS(G7-VLOOKUP(C7,'Valeurs Règlement Campagne'!$A$4:$AB$7,17,FALSE))&lt;=2,VLOOKUP(C7,'Valeurs Règlement Campagne'!$A$4:$AB$7,17,FALSE),IF(ABS(G7-VLOOKUP(C7,'Valeurs Règlement Campagne'!$A$4:$AB$7,18,FALSE))&lt;=2,VLOOKUP(C7,'Valeurs Règlement Campagne'!$A$4:$AB$7,18,FALSE),IF(ABS(G7-VLOOKUP(C7,'Valeurs Règlement Campagne'!$A$4:$AB$7,19,FALSE))&lt;=2,VLOOKUP(C7,'Valeurs Règlement Campagne'!$A$4:$AB$7,19,FALSE),""))),1,0)),"Doublon",TRUE)),IF(IF(G7=VLOOKUP(C7,'Valeurs Règlement Campagne'!$A$4:$AB$7,17,FALSE),VLOOKUP(C7,'Valeurs Règlement Campagne'!$A$4:$AB$7,17,FALSE),IF(G7=VLOOKUP(C7,'Valeurs Règlement Campagne'!$A$4:$AB$7,18,FALSE),VLOOKUP(C7,'Valeurs Règlement Campagne'!$A$4:$AB$7,18,FALSE),IF(G7=VLOOKUP(C7,'Valeurs Règlement Campagne'!$A$4:$AB$7,19,FALSE),VLOOKUP(C7,'Valeurs Règlement Campagne'!$A$4:$AB$7,19,FALSE),"")))="",FALSE,IF(COUNTIFS($C$6:C7,C7,$E$6:E7,"Connues",$G$6:G7,IF(G7=VLOOKUP(C7,'Valeurs Règlement Campagne'!$A$4:$AB$7,17,FALSE),VLOOKUP(C7,'Valeurs Règlement Campagne'!$A$4:$AB$7,17,FALSE),IF(G7=VLOOKUP(C7,'Valeurs Règlement Campagne'!$A$4:$AB$7,18,FALSE),VLOOKUP(C7,'Valeurs Règlement Campagne'!$A$4:$AB$7,18,FALSE),IF(G7=VLOOKUP(C7,'Valeurs Règlement Campagne'!$A$4:$AB$7,19,FALSE),VLOOKUP(C7,'Valeurs Règlement Campagne'!$A$4:$AB$7,19,FALSE),""))))&gt;(IF(VLOOKUP(C7,'Valeurs Règlement Campagne'!$A$4:$AB$7,17,FALSE)=IF(G7=VLOOKUP(C7,'Valeurs Règlement Campagne'!$A$4:$AB$7,17,FALSE),VLOOKUP(C7,'Valeurs Règlement Campagne'!$A$4:$AB$7,17,FALSE),IF(G7=VLOOKUP(C7,'Valeurs Règlement Campagne'!$A$4:$AB$7,18,FALSE),VLOOKUP(C7,'Valeurs Règlement Campagne'!$A$4:$AB$7,18,FALSE),IF(G7=VLOOKUP(C7,'Valeurs Règlement Campagne'!$A$4:$AB$7,19,FALSE),VLOOKUP(C7,'Valeurs Règlement Campagne'!$A$4:$AB$7,19,FALSE),""))),1,0)+IF(VLOOKUP(C7,'Valeurs Règlement Campagne'!$A$4:$AB$7,18,FALSE)=IF(G7=VLOOKUP(C7,'Valeurs Règlement Campagne'!$A$4:$AB$7,17,FALSE),VLOOKUP(C7,'Valeurs Règlement Campagne'!$A$4:$AB$7,17,FALSE),IF(G7=VLOOKUP(C7,'Valeurs Règlement Campagne'!$A$4:$AB$7,18,FALSE),VLOOKUP(C7,'Valeurs Règlement Campagne'!$A$4:$AB$7,18,FALSE),IF(G7=VLOOKUP(C7,'Valeurs Règlement Campagne'!$A$4:$AB$7,19,FALSE),VLOOKUP(C7,'Valeurs Règlement Campagne'!$A$4:$AB$7,19,FALSE),""))),1,0)+IF(VLOOKUP(C7,'Valeurs Règlement Campagne'!$A$4:$AB$7,19,FALSE)=IF(G7=VLOOKUP(C7,'Valeurs Règlement Campagne'!$A$4:$AB$7,17,FALSE),VLOOKUP(C7,'Valeurs Règlement Campagne'!$A$4:$AB$7,17,FALSE),IF(G7=VLOOKUP(C7,'Valeurs Règlement Campagne'!$A$4:$AB$7,18,FALSE),VLOOKUP(C7,'Valeurs Règlement Campagne'!$A$4:$AB$7,18,FALSE),IF(G7=VLOOKUP(C7,'Valeurs Règlement Campagne'!$A$4:$AB$7,19,FALSE),VLOOKUP(C7,'Valeurs Règlement Campagne'!$A$4:$AB$7,19,FALSE),""))),1,0)),"Doublon",TRUE)))," "))))," ")</f>
        <v xml:space="preserve"> </v>
      </c>
      <c r="W7" s="49" t="str" cm="1">
        <f t="array" ref="W7">IFERROR(IF(OR(C7="",C7=" ")," ",IF(NOT(ISNUMBER(H7))," ",IF(E7="Inconnues",AND(H7&gt;=P7,H7&lt;=Q7),IF(E7="Connues",IF('Valeurs Règlement Campagne'!$L$14="OUI",IF(IF(ABS(H7-VLOOKUP(C7,'Valeurs Règlement Campagne'!$A$4:$AB$7,20,FALSE))&lt;=2,VLOOKUP(C7,'Valeurs Règlement Campagne'!$A$4:$AB$7,20,FALSE),IF(ABS(H7-VLOOKUP(C7,'Valeurs Règlement Campagne'!$A$4:$AB$7,21,FALSE))&lt;=2,VLOOKUP(C7,'Valeurs Règlement Campagne'!$A$4:$AB$7,21,FALSE),IF(ABS(H7-VLOOKUP(C7,'Valeurs Règlement Campagne'!$A$4:$AB$7,22,FALSE))&lt;=2,VLOOKUP(C7,'Valeurs Règlement Campagne'!$A$4:$AB$7,22,FALSE),"")))="",FALSE,IF(COUNTIFS($C$6:C7,C7,$E$6:E7,"Connues",$H$6:H7,"&gt;="&amp;(IF(ABS(H7-VLOOKUP(C7,'Valeurs Règlement Campagne'!$A$4:$AB$7,20,FALSE))&lt;=2,VLOOKUP(C7,'Valeurs Règlement Campagne'!$A$4:$AB$7,20,FALSE),IF(ABS(H7-VLOOKUP(C7,'Valeurs Règlement Campagne'!$A$4:$AB$7,21,FALSE))&lt;=2,VLOOKUP(C7,'Valeurs Règlement Campagne'!$A$4:$AB$7,21,FALSE),IF(ABS(H7-VLOOKUP(C7,'Valeurs Règlement Campagne'!$A$4:$AB$7,22,FALSE))&lt;=2,VLOOKUP(C7,'Valeurs Règlement Campagne'!$A$4:$AB$7,22,FALSE),"")))-2),$H$6:H7,"&lt;="&amp;(IF(ABS(H7-VLOOKUP(C7,'Valeurs Règlement Campagne'!$A$4:$AB$7,20,FALSE))&lt;=2,VLOOKUP(C7,'Valeurs Règlement Campagne'!$A$4:$AB$7,20,FALSE),IF(ABS(H7-VLOOKUP(C7,'Valeurs Règlement Campagne'!$A$4:$AB$7,21,FALSE))&lt;=2,VLOOKUP(C7,'Valeurs Règlement Campagne'!$A$4:$AB$7,21,FALSE),IF(ABS(H7-VLOOKUP(C7,'Valeurs Règlement Campagne'!$A$4:$AB$7,22,FALSE))&lt;=2,VLOOKUP(C7,'Valeurs Règlement Campagne'!$A$4:$AB$7,22,FALSE),"")))+2))&gt;(IF(VLOOKUP(C7,'Valeurs Règlement Campagne'!$A$4:$AB$7,20,FALSE)=IF(ABS(H7-VLOOKUP(C7,'Valeurs Règlement Campagne'!$A$4:$AB$7,20,FALSE))&lt;=2,VLOOKUP(C7,'Valeurs Règlement Campagne'!$A$4:$AB$7,20,FALSE),IF(ABS(H7-VLOOKUP(C7,'Valeurs Règlement Campagne'!$A$4:$AB$7,21,FALSE))&lt;=2,VLOOKUP(C7,'Valeurs Règlement Campagne'!$A$4:$AB$7,21,FALSE),IF(ABS(H7-VLOOKUP(C7,'Valeurs Règlement Campagne'!$A$4:$AB$7,22,FALSE))&lt;=2,VLOOKUP(C7,'Valeurs Règlement Campagne'!$A$4:$AB$7,22,FALSE),""))),1,0)+IF(VLOOKUP(C7,'Valeurs Règlement Campagne'!$A$4:$AB$7,21,FALSE)=IF(ABS(H7-VLOOKUP(C7,'Valeurs Règlement Campagne'!$A$4:$AB$7,20,FALSE))&lt;=2,VLOOKUP(C7,'Valeurs Règlement Campagne'!$A$4:$AB$7,20,FALSE),IF(ABS(H7-VLOOKUP(C7,'Valeurs Règlement Campagne'!$A$4:$AB$7,21,FALSE))&lt;=2,VLOOKUP(C7,'Valeurs Règlement Campagne'!$A$4:$AB$7,21,FALSE),IF(ABS(H7-VLOOKUP(C7,'Valeurs Règlement Campagne'!$A$4:$AB$7,22,FALSE))&lt;=2,VLOOKUP(C7,'Valeurs Règlement Campagne'!$A$4:$AB$7,22,FALSE),""))),1,0)+IF(VLOOKUP(C7,'Valeurs Règlement Campagne'!$A$4:$AB$7,22,FALSE)=IF(ABS(H7-VLOOKUP(C7,'Valeurs Règlement Campagne'!$A$4:$AB$7,20,FALSE))&lt;=2,VLOOKUP(C7,'Valeurs Règlement Campagne'!$A$4:$AB$7,20,FALSE),IF(ABS(H7-VLOOKUP(C7,'Valeurs Règlement Campagne'!$A$4:$AB$7,21,FALSE))&lt;=2,VLOOKUP(C7,'Valeurs Règlement Campagne'!$A$4:$AB$7,21,FALSE),IF(ABS(H7-VLOOKUP(C7,'Valeurs Règlement Campagne'!$A$4:$AB$7,22,FALSE))&lt;=2,VLOOKUP(C7,'Valeurs Règlement Campagne'!$A$4:$AB$7,22,FALSE),""))),1,0)),"Doublon",TRUE)),IF(IF(H7=VLOOKUP(C7,'Valeurs Règlement Campagne'!$A$4:$AB$7,20,FALSE),VLOOKUP(C7,'Valeurs Règlement Campagne'!$A$4:$AB$7,20,FALSE),IF(H7=VLOOKUP(C7,'Valeurs Règlement Campagne'!$A$4:$AB$7,21,FALSE),VLOOKUP(C7,'Valeurs Règlement Campagne'!$A$4:$AB$7,21,FALSE),IF(H7=VLOOKUP(C7,'Valeurs Règlement Campagne'!$A$4:$AB$7,22,FALSE),VLOOKUP(C7,'Valeurs Règlement Campagne'!$A$4:$AB$7,22,FALSE),"")))="",FALSE,IF(COUNTIFS($C$6:C7,C7,$E$6:E7,"Connues",$H$6:H7,IF(H7=VLOOKUP(C7,'Valeurs Règlement Campagne'!$A$4:$AB$7,20,FALSE),VLOOKUP(C7,'Valeurs Règlement Campagne'!$A$4:$AB$7,20,FALSE),IF(H7=VLOOKUP(C7,'Valeurs Règlement Campagne'!$A$4:$AB$7,21,FALSE),VLOOKUP(C7,'Valeurs Règlement Campagne'!$A$4:$AB$7,21,FALSE),IF(H7=VLOOKUP(C7,'Valeurs Règlement Campagne'!$A$4:$AB$7,22,FALSE),VLOOKUP(C7,'Valeurs Règlement Campagne'!$A$4:$AB$7,22,FALSE),""))))&gt;(IF(VLOOKUP(C7,'Valeurs Règlement Campagne'!$A$4:$AB$7,20,FALSE)=IF(H7=VLOOKUP(C7,'Valeurs Règlement Campagne'!$A$4:$AB$7,20,FALSE),VLOOKUP(C7,'Valeurs Règlement Campagne'!$A$4:$AB$7,20,FALSE),IF(H7=VLOOKUP(C7,'Valeurs Règlement Campagne'!$A$4:$AB$7,21,FALSE),VLOOKUP(C7,'Valeurs Règlement Campagne'!$A$4:$AB$7,21,FALSE),IF(H7=VLOOKUP(C7,'Valeurs Règlement Campagne'!$A$4:$AB$7,22,FALSE),VLOOKUP(C7,'Valeurs Règlement Campagne'!$A$4:$AB$7,22,FALSE),""))),1,0)+IF(VLOOKUP(C7,'Valeurs Règlement Campagne'!$A$4:$AB$7,21,FALSE)=IF(H7=VLOOKUP(C7,'Valeurs Règlement Campagne'!$A$4:$AB$7,20,FALSE),VLOOKUP(C7,'Valeurs Règlement Campagne'!$A$4:$AB$7,20,FALSE),IF(H7=VLOOKUP(C7,'Valeurs Règlement Campagne'!$A$4:$AB$7,21,FALSE),VLOOKUP(C7,'Valeurs Règlement Campagne'!$A$4:$AB$7,21,FALSE),IF(H7=VLOOKUP(C7,'Valeurs Règlement Campagne'!$A$4:$AB$7,22,FALSE),VLOOKUP(C7,'Valeurs Règlement Campagne'!$A$4:$AB$7,22,FALSE),""))),1,0)+IF(VLOOKUP(C7,'Valeurs Règlement Campagne'!$A$4:$AB$7,22,FALSE)=IF(H7=VLOOKUP(C7,'Valeurs Règlement Campagne'!$A$4:$AB$7,20,FALSE),VLOOKUP(C7,'Valeurs Règlement Campagne'!$A$4:$AB$7,20,FALSE),IF(H7=VLOOKUP(C7,'Valeurs Règlement Campagne'!$A$4:$AB$7,21,FALSE),VLOOKUP(C7,'Valeurs Règlement Campagne'!$A$4:$AB$7,21,FALSE),IF(H7=VLOOKUP(C7,'Valeurs Règlement Campagne'!$A$4:$AB$7,22,FALSE),VLOOKUP(C7,'Valeurs Règlement Campagne'!$A$4:$AB$7,22,FALSE),""))),1,0)),"Doublon",TRUE)))," "))))," ")</f>
        <v xml:space="preserve"> </v>
      </c>
      <c r="X7" s="49" t="str" cm="1">
        <f t="array" ref="X7">IFERROR(IF(OR(C7="",C7=" ")," ",IF(NOT(ISNUMBER(I7))," ",IF(E7="Inconnues",AND(I7&gt;=P7,I7&lt;=R7),IF(E7="Connues",IF('Valeurs Règlement Campagne'!$L$14="OUI",IF(IF(ABS(I7-VLOOKUP(C7,'Valeurs Règlement Campagne'!$A$4:$AB$7,23,FALSE))&lt;=2,VLOOKUP(C7,'Valeurs Règlement Campagne'!$A$4:$AB$7,23,FALSE),IF(ABS(I7-VLOOKUP(C7,'Valeurs Règlement Campagne'!$A$4:$AB$7,24,FALSE))&lt;=2,VLOOKUP(C7,'Valeurs Règlement Campagne'!$A$4:$AB$7,24,FALSE),IF(ABS(I7-VLOOKUP(C7,'Valeurs Règlement Campagne'!$A$4:$AB$7,25,FALSE))&lt;=2,VLOOKUP(C7,'Valeurs Règlement Campagne'!$A$4:$AB$7,25,FALSE),"")))="",FALSE,IF(COUNTIFS($C$6:C7,C7,$E$6:E7,"Connues",$I$6:I7,"&gt;="&amp;(IF(ABS(I7-VLOOKUP(C7,'Valeurs Règlement Campagne'!$A$4:$AB$7,23,FALSE))&lt;=2,VLOOKUP(C7,'Valeurs Règlement Campagne'!$A$4:$AB$7,23,FALSE),IF(ABS(I7-VLOOKUP(C7,'Valeurs Règlement Campagne'!$A$4:$AB$7,24,FALSE))&lt;=2,VLOOKUP(C7,'Valeurs Règlement Campagne'!$A$4:$AB$7,24,FALSE),IF(ABS(I7-VLOOKUP(C7,'Valeurs Règlement Campagne'!$A$4:$AB$7,25,FALSE))&lt;=2,VLOOKUP(C7,'Valeurs Règlement Campagne'!$A$4:$AB$7,25,FALSE),"")))-2),$I$6:I7,"&lt;="&amp;(IF(ABS(I7-VLOOKUP(C7,'Valeurs Règlement Campagne'!$A$4:$AB$7,23,FALSE))&lt;=2,VLOOKUP(C7,'Valeurs Règlement Campagne'!$A$4:$AB$7,23,FALSE),IF(ABS(I7-VLOOKUP(C7,'Valeurs Règlement Campagne'!$A$4:$AB$7,24,FALSE))&lt;=2,VLOOKUP(C7,'Valeurs Règlement Campagne'!$A$4:$AB$7,24,FALSE),IF(ABS(I7-VLOOKUP(C7,'Valeurs Règlement Campagne'!$A$4:$AB$7,25,FALSE))&lt;=2,VLOOKUP(C7,'Valeurs Règlement Campagne'!$A$4:$AB$7,25,FALSE),"")))+2))&gt;(IF(VLOOKUP(C7,'Valeurs Règlement Campagne'!$A$4:$AB$7,23,FALSE)=IF(ABS(I7-VLOOKUP(C7,'Valeurs Règlement Campagne'!$A$4:$AB$7,23,FALSE))&lt;=2,VLOOKUP(C7,'Valeurs Règlement Campagne'!$A$4:$AB$7,23,FALSE),IF(ABS(I7-VLOOKUP(C7,'Valeurs Règlement Campagne'!$A$4:$AB$7,24,FALSE))&lt;=2,VLOOKUP(C7,'Valeurs Règlement Campagne'!$A$4:$AB$7,24,FALSE),IF(ABS(I7-VLOOKUP(C7,'Valeurs Règlement Campagne'!$A$4:$AB$7,25,FALSE))&lt;=2,VLOOKUP(C7,'Valeurs Règlement Campagne'!$A$4:$AB$7,25,FALSE),""))),1,0)+IF(VLOOKUP(C7,'Valeurs Règlement Campagne'!$A$4:$AB$7,24,FALSE)=IF(ABS(I7-VLOOKUP(C7,'Valeurs Règlement Campagne'!$A$4:$AB$7,23,FALSE))&lt;=2,VLOOKUP(C7,'Valeurs Règlement Campagne'!$A$4:$AB$7,23,FALSE),IF(ABS(I7-VLOOKUP(C7,'Valeurs Règlement Campagne'!$A$4:$AB$7,24,FALSE))&lt;=2,VLOOKUP(C7,'Valeurs Règlement Campagne'!$A$4:$AB$7,24,FALSE),IF(ABS(I7-VLOOKUP(C7,'Valeurs Règlement Campagne'!$A$4:$AB$7,25,FALSE))&lt;=2,VLOOKUP(C7,'Valeurs Règlement Campagne'!$A$4:$AB$7,25,FALSE),""))),1,0)+IF(VLOOKUP(C7,'Valeurs Règlement Campagne'!$A$4:$AB$7,25,FALSE)=IF(ABS(I7-VLOOKUP(C7,'Valeurs Règlement Campagne'!$A$4:$AB$7,23,FALSE))&lt;=2,VLOOKUP(C7,'Valeurs Règlement Campagne'!$A$4:$AB$7,23,FALSE),IF(ABS(I7-VLOOKUP(C7,'Valeurs Règlement Campagne'!$A$4:$AB$7,24,FALSE))&lt;=2,VLOOKUP(C7,'Valeurs Règlement Campagne'!$A$4:$AB$7,24,FALSE),IF(ABS(I7-VLOOKUP(C7,'Valeurs Règlement Campagne'!$A$4:$AB$7,25,FALSE))&lt;=2,VLOOKUP(C7,'Valeurs Règlement Campagne'!$A$4:$AB$7,25,FALSE),""))),1,0)),"Doublon",TRUE)),IF(IF(I7=VLOOKUP(C7,'Valeurs Règlement Campagne'!$A$4:$AB$7,23,FALSE),VLOOKUP(C7,'Valeurs Règlement Campagne'!$A$4:$AB$7,23,FALSE),IF(I7=VLOOKUP(C7,'Valeurs Règlement Campagne'!$A$4:$AB$7,24,FALSE),VLOOKUP(C7,'Valeurs Règlement Campagne'!$A$4:$AB$7,24,FALSE),IF(I7=VLOOKUP(C7,'Valeurs Règlement Campagne'!$A$4:$AB$7,25,FALSE),VLOOKUP(C7,'Valeurs Règlement Campagne'!$A$4:$AB$7,25,FALSE),"")))="",FALSE,IF(COUNTIFS($C$6:C7,C7,$E$6:E7,"Connues",$I$6:I7,IF(I7=VLOOKUP(C7,'Valeurs Règlement Campagne'!$A$4:$AB$7,23,FALSE),VLOOKUP(C7,'Valeurs Règlement Campagne'!$A$4:$AB$7,23,FALSE),IF(I7=VLOOKUP(C7,'Valeurs Règlement Campagne'!$A$4:$AB$7,24,FALSE),VLOOKUP(C7,'Valeurs Règlement Campagne'!$A$4:$AB$7,24,FALSE),IF(I7=VLOOKUP(C7,'Valeurs Règlement Campagne'!$A$4:$AB$7,25,FALSE),VLOOKUP(C7,'Valeurs Règlement Campagne'!$A$4:$AB$7,25,FALSE),""))))&gt;(IF(VLOOKUP(C7,'Valeurs Règlement Campagne'!$A$4:$AB$7,23,FALSE)=IF(I7=VLOOKUP(C7,'Valeurs Règlement Campagne'!$A$4:$AB$7,23,FALSE),VLOOKUP(C7,'Valeurs Règlement Campagne'!$A$4:$AB$7,23,FALSE),IF(I7=VLOOKUP(C7,'Valeurs Règlement Campagne'!$A$4:$AB$7,24,FALSE),VLOOKUP(C7,'Valeurs Règlement Campagne'!$A$4:$AB$7,24,FALSE),IF(I7=VLOOKUP(C7,'Valeurs Règlement Campagne'!$A$4:$AB$7,25,FALSE),VLOOKUP(C7,'Valeurs Règlement Campagne'!$A$4:$AB$7,25,FALSE),""))),1,0)+IF(VLOOKUP(C7,'Valeurs Règlement Campagne'!$A$4:$AB$7,24,FALSE)=IF(I7=VLOOKUP(C7,'Valeurs Règlement Campagne'!$A$4:$AB$7,23,FALSE),VLOOKUP(C7,'Valeurs Règlement Campagne'!$A$4:$AB$7,23,FALSE),IF(I7=VLOOKUP(C7,'Valeurs Règlement Campagne'!$A$4:$AB$7,24,FALSE),VLOOKUP(C7,'Valeurs Règlement Campagne'!$A$4:$AB$7,24,FALSE),IF(I7=VLOOKUP(C7,'Valeurs Règlement Campagne'!$A$4:$AB$7,25,FALSE),VLOOKUP(C7,'Valeurs Règlement Campagne'!$A$4:$AB$7,25,FALSE),""))),1,0)+IF(VLOOKUP(C7,'Valeurs Règlement Campagne'!$A$4:$AB$7,25,FALSE)=IF(I7=VLOOKUP(C7,'Valeurs Règlement Campagne'!$A$4:$AB$7,23,FALSE),VLOOKUP(C7,'Valeurs Règlement Campagne'!$A$4:$AB$7,23,FALSE),IF(I7=VLOOKUP(C7,'Valeurs Règlement Campagne'!$A$4:$AB$7,24,FALSE),VLOOKUP(C7,'Valeurs Règlement Campagne'!$A$4:$AB$7,24,FALSE),IF(I7=VLOOKUP(C7,'Valeurs Règlement Campagne'!$A$4:$AB$7,25,FALSE),VLOOKUP(C7,'Valeurs Règlement Campagne'!$A$4:$AB$7,25,FALSE),""))),1,0)),"Doublon",TRUE)))," "))))," ")</f>
        <v xml:space="preserve"> </v>
      </c>
      <c r="Y7" s="146" t="str" cm="1">
        <f t="array" ref="Y7">IFERROR(IF(OR(C7="",C7=" ")," ",IF(NOT(ISNUMBER(J7))," ",IF(E7="Inconnues",AND(J7&gt;=S7,J7&lt;=T7),IF(E7="Connues",IF('Valeurs Règlement Campagne'!$L$14="OUI",IF(IF(ABS(J7-VLOOKUP(C7,'Valeurs Règlement Campagne'!$A$4:$AB$7,26,FALSE))&lt;=2,VLOOKUP(C7,'Valeurs Règlement Campagne'!$A$4:$AB$7,26,FALSE),IF(ABS(J7-VLOOKUP(C7,'Valeurs Règlement Campagne'!$A$4:$AB$7,27,FALSE))&lt;=2,VLOOKUP(C7,'Valeurs Règlement Campagne'!$A$4:$AB$7,27,FALSE),IF(ABS(J7-VLOOKUP(C7,'Valeurs Règlement Campagne'!$A$4:$AB$7,28,FALSE))&lt;=2,VLOOKUP(C7,'Valeurs Règlement Campagne'!$A$4:$AB$7,28,FALSE),"")))="",FALSE,IF(COUNTIFS($C$6:C7,C7,$E$6:E7,"Connues",$J$6:J7,"&gt;="&amp;(IF(ABS(J7-VLOOKUP(C7,'Valeurs Règlement Campagne'!$A$4:$AB$7,26,FALSE))&lt;=2,VLOOKUP(C7,'Valeurs Règlement Campagne'!$A$4:$AB$7,26,FALSE),IF(ABS(J7-VLOOKUP(C7,'Valeurs Règlement Campagne'!$A$4:$AB$7,27,FALSE))&lt;=2,VLOOKUP(C7,'Valeurs Règlement Campagne'!$A$4:$AB$7,27,FALSE),IF(ABS(J7-VLOOKUP(C7,'Valeurs Règlement Campagne'!$A$4:$AB$7,28,FALSE))&lt;=2,VLOOKUP(C7,'Valeurs Règlement Campagne'!$A$4:$AB$7,28,FALSE),"")))-2),$J$6:J7,"&lt;="&amp;(IF(ABS(J7-VLOOKUP(C7,'Valeurs Règlement Campagne'!$A$4:$AB$7,26,FALSE))&lt;=2,VLOOKUP(C7,'Valeurs Règlement Campagne'!$A$4:$AB$7,26,FALSE),IF(ABS(J7-VLOOKUP(C7,'Valeurs Règlement Campagne'!$A$4:$AB$7,27,FALSE))&lt;=2,VLOOKUP(C7,'Valeurs Règlement Campagne'!$A$4:$AB$7,27,FALSE),IF(ABS(J7-VLOOKUP(C7,'Valeurs Règlement Campagne'!$A$4:$AB$7,28,FALSE))&lt;=2,VLOOKUP(C7,'Valeurs Règlement Campagne'!$A$4:$AB$7,28,FALSE),"")))+2))&gt;(IF(VLOOKUP(C7,'Valeurs Règlement Campagne'!$A$4:$AB$7,26,FALSE)=IF(ABS(J7-VLOOKUP(C7,'Valeurs Règlement Campagne'!$A$4:$AB$7,26,FALSE))&lt;=2,VLOOKUP(C7,'Valeurs Règlement Campagne'!$A$4:$AB$7,26,FALSE),IF(ABS(J7-VLOOKUP(C7,'Valeurs Règlement Campagne'!$A$4:$AB$7,27,FALSE))&lt;=2,VLOOKUP(C7,'Valeurs Règlement Campagne'!$A$4:$AB$7,27,FALSE),IF(ABS(J7-VLOOKUP(C7,'Valeurs Règlement Campagne'!$A$4:$AB$7,28,FALSE))&lt;=2,VLOOKUP(C7,'Valeurs Règlement Campagne'!$A$4:$AB$7,28,FALSE),""))),1,0)+IF(VLOOKUP(C7,'Valeurs Règlement Campagne'!$A$4:$AB$7,27,FALSE)=IF(ABS(J7-VLOOKUP(C7,'Valeurs Règlement Campagne'!$A$4:$AB$7,26,FALSE))&lt;=2,VLOOKUP(C7,'Valeurs Règlement Campagne'!$A$4:$AB$7,26,FALSE),IF(ABS(J7-VLOOKUP(C7,'Valeurs Règlement Campagne'!$A$4:$AB$7,27,FALSE))&lt;=2,VLOOKUP(C7,'Valeurs Règlement Campagne'!$A$4:$AB$7,27,FALSE),IF(ABS(J7-VLOOKUP(C7,'Valeurs Règlement Campagne'!$A$4:$AB$7,28,FALSE))&lt;=2,VLOOKUP(C7,'Valeurs Règlement Campagne'!$A$4:$AB$7,28,FALSE),""))),1,0)+IF(VLOOKUP(C7,'Valeurs Règlement Campagne'!$A$4:$AB$7,28,FALSE)=IF(ABS(J7-VLOOKUP(C7,'Valeurs Règlement Campagne'!$A$4:$AB$7,26,FALSE))&lt;=2,VLOOKUP(C7,'Valeurs Règlement Campagne'!$A$4:$AB$7,26,FALSE),IF(ABS(J7-VLOOKUP(C7,'Valeurs Règlement Campagne'!$A$4:$AB$7,27,FALSE))&lt;=2,VLOOKUP(C7,'Valeurs Règlement Campagne'!$A$4:$AB$7,27,FALSE),IF(ABS(J7-VLOOKUP(C7,'Valeurs Règlement Campagne'!$A$4:$AB$7,28,FALSE))&lt;=2,VLOOKUP(C7,'Valeurs Règlement Campagne'!$A$4:$AB$7,28,FALSE),""))),1,0)),"Doublon",TRUE)),IF(IF(J7=VLOOKUP(C7,'Valeurs Règlement Campagne'!$A$4:$AB$7,26,FALSE),VLOOKUP(C7,'Valeurs Règlement Campagne'!$A$4:$AB$7,26,FALSE),IF(J7=VLOOKUP(C7,'Valeurs Règlement Campagne'!$A$4:$AB$7,27,FALSE),VLOOKUP(C7,'Valeurs Règlement Campagne'!$A$4:$AB$7,27,FALSE),IF(J7=VLOOKUP(C7,'Valeurs Règlement Campagne'!$A$4:$AB$7,28,FALSE),VLOOKUP(C7,'Valeurs Règlement Campagne'!$A$4:$AB$7,28,FALSE),"")))="",FALSE,IF(COUNTIFS($C$6:C7,C7,$E$6:E7,"Connues",$J$6:J7,IF(J7=VLOOKUP(C7,'Valeurs Règlement Campagne'!$A$4:$AB$7,26,FALSE),VLOOKUP(C7,'Valeurs Règlement Campagne'!$A$4:$AB$7,26,FALSE),IF(J7=VLOOKUP(C7,'Valeurs Règlement Campagne'!$A$4:$AB$7,27,FALSE),VLOOKUP(C7,'Valeurs Règlement Campagne'!$A$4:$AB$7,27,FALSE),IF(J7=VLOOKUP(C7,'Valeurs Règlement Campagne'!$A$4:$AB$7,28,FALSE),VLOOKUP(C7,'Valeurs Règlement Campagne'!$A$4:$AB$7,28,FALSE),""))))&gt;(IF(VLOOKUP(C7,'Valeurs Règlement Campagne'!$A$4:$AB$7,26,FALSE)=IF(J7=VLOOKUP(C7,'Valeurs Règlement Campagne'!$A$4:$AB$7,26,FALSE),VLOOKUP(C7,'Valeurs Règlement Campagne'!$A$4:$AB$7,26,FALSE),IF(J7=VLOOKUP(C7,'Valeurs Règlement Campagne'!$A$4:$AB$7,27,FALSE),VLOOKUP(C7,'Valeurs Règlement Campagne'!$A$4:$AB$7,27,FALSE),IF(J7=VLOOKUP(C7,'Valeurs Règlement Campagne'!$A$4:$AB$7,28,FALSE),VLOOKUP(C7,'Valeurs Règlement Campagne'!$A$4:$AB$7,28,FALSE),""))),1,0)+IF(VLOOKUP(C7,'Valeurs Règlement Campagne'!$A$4:$AB$7,27,FALSE)=IF(J7=VLOOKUP(C7,'Valeurs Règlement Campagne'!$A$4:$AB$7,26,FALSE),VLOOKUP(C7,'Valeurs Règlement Campagne'!$A$4:$AB$7,26,FALSE),IF(J7=VLOOKUP(C7,'Valeurs Règlement Campagne'!$A$4:$AB$7,27,FALSE),VLOOKUP(C7,'Valeurs Règlement Campagne'!$A$4:$AB$7,27,FALSE),IF(J7=VLOOKUP(C7,'Valeurs Règlement Campagne'!$A$4:$AB$7,28,FALSE),VLOOKUP(C7,'Valeurs Règlement Campagne'!$A$4:$AB$7,28,FALSE),""))),1,0)+IF(VLOOKUP(C7,'Valeurs Règlement Campagne'!$A$4:$AB$7,28,FALSE)=IF(J7=VLOOKUP(C7,'Valeurs Règlement Campagne'!$A$4:$AB$7,26,FALSE),VLOOKUP(C7,'Valeurs Règlement Campagne'!$A$4:$AB$7,26,FALSE),IF(J7=VLOOKUP(C7,'Valeurs Règlement Campagne'!$A$4:$AB$7,27,FALSE),VLOOKUP(C7,'Valeurs Règlement Campagne'!$A$4:$AB$7,27,FALSE),IF(J7=VLOOKUP(C7,'Valeurs Règlement Campagne'!$A$4:$AB$7,28,FALSE),VLOOKUP(C7,'Valeurs Règlement Campagne'!$A$4:$AB$7,28,FALSE),""))),1,0)),"Doublon",TRUE)))," "))))," ")</f>
        <v xml:space="preserve"> </v>
      </c>
      <c r="Z7" s="329" t="str">
        <f t="shared" si="0"/>
        <v xml:space="preserve"> </v>
      </c>
      <c r="AA7" s="254"/>
      <c r="AB7" s="254" t="str">
        <f t="shared" si="1"/>
        <v xml:space="preserve"> </v>
      </c>
      <c r="AC7" s="254"/>
      <c r="AD7" s="254" t="str">
        <f t="shared" si="2"/>
        <v xml:space="preserve"> </v>
      </c>
      <c r="AE7" s="254"/>
      <c r="AF7" s="254" t="str">
        <f t="shared" si="3"/>
        <v xml:space="preserve"> </v>
      </c>
      <c r="AG7" s="299"/>
      <c r="AH7" s="50" t="str">
        <f t="shared" si="4"/>
        <v/>
      </c>
      <c r="AI7"/>
      <c r="AJ7"/>
      <c r="AK7"/>
      <c r="AL7"/>
      <c r="AM7"/>
    </row>
    <row r="8" spans="1:39" ht="20.75" customHeight="1">
      <c r="A8" s="102">
        <v>3</v>
      </c>
      <c r="B8" s="168" t="str">
        <f>IF(NOT(ISBLANK(Organisateur!B8)),Organisateur!B8," ")</f>
        <v xml:space="preserve"> </v>
      </c>
      <c r="C8" s="340" t="str">
        <f>IF(NOT(ISBLANK(Organisateur!C8)),Organisateur!C8," ")</f>
        <v xml:space="preserve"> </v>
      </c>
      <c r="D8" s="341"/>
      <c r="E8" s="170" t="str">
        <f>IF(NOT(ISBLANK(Organisateur!E8)),Organisateur!E8," ")</f>
        <v xml:space="preserve"> </v>
      </c>
      <c r="F8" s="172" t="str">
        <f>IF(NOT(ISBLANK(Organisateur!F8)),Organisateur!F8," ")</f>
        <v xml:space="preserve"> </v>
      </c>
      <c r="G8" s="195" t="str">
        <f>IF(NOT(ISBLANK(Organisateur!G8)),Organisateur!G8," ")</f>
        <v xml:space="preserve"> </v>
      </c>
      <c r="H8" s="196" t="str">
        <f>IF(NOT(ISBLANK(Organisateur!H8)),Organisateur!H8," ")</f>
        <v xml:space="preserve"> </v>
      </c>
      <c r="I8" s="197" t="str">
        <f>IF(NOT(ISBLANK(Organisateur!I8)),Organisateur!I8," ")</f>
        <v xml:space="preserve"> </v>
      </c>
      <c r="J8" s="198" t="str">
        <f>IF(NOT(ISBLANK(Organisateur!J8)),Organisateur!J8," ")</f>
        <v xml:space="preserve"> </v>
      </c>
      <c r="K8" s="40"/>
      <c r="L8" s="41" t="str">
        <f>IF($E8=" "," ",IF($E8=$D$31,VLOOKUP($C8,'Valeurs Règlement Campagne'!$A$4:$AB$7,14,FALSE),VLOOKUP($C8,'Valeurs Règlement Campagne'!$A$4:$M$7,4,FALSE)))</f>
        <v xml:space="preserve"> </v>
      </c>
      <c r="M8" s="42" t="str">
        <f>IF($E8=" "," ",IF($E8=$D$31,VLOOKUP($C8,'Valeurs Règlement Campagne'!$A$4:$AB$7,16,FALSE),VLOOKUP($C8,'Valeurs Règlement Campagne'!$A$4:$AB$7,5,FALSE)))</f>
        <v xml:space="preserve"> </v>
      </c>
      <c r="N8" s="41" t="str">
        <f>IF($E8=" "," ",IF($E8=$D$31,VLOOKUP($C8,'Valeurs Règlement Campagne'!$A$4:$AB$7,17,FALSE),VLOOKUP($C8,'Valeurs Règlement Campagne'!$A$4:$AB$7,6,FALSE)))</f>
        <v xml:space="preserve"> </v>
      </c>
      <c r="O8" s="43" t="str">
        <f>IF($E8=" "," ",IF($E8=$D$31,VLOOKUP($C8,'Valeurs Règlement Campagne'!$A$4:$AB$7,19,FALSE),VLOOKUP($C8,'Valeurs Règlement Campagne'!$A$4:$AB$7,7,FALSE)))</f>
        <v xml:space="preserve"> </v>
      </c>
      <c r="P8" s="44" t="str">
        <f>IF($E8=" "," ",IF($E8=$D$31,VLOOKUP($C8,'Valeurs Règlement Campagne'!$A$4:$AB$7,20,FALSE),VLOOKUP($C8,'Valeurs Règlement Campagne'!$A$4:$AB$7,8,FALSE)))</f>
        <v xml:space="preserve"> </v>
      </c>
      <c r="Q8" s="43" t="str">
        <f>IF($E8=" "," ",IF($E8=$D$31,VLOOKUP($C8,'Valeurs Règlement Campagne'!$A$4:$AB$7,22,FALSE),VLOOKUP($C8,'Valeurs Règlement Campagne'!$A$4:$AB$7,9,FALSE)))</f>
        <v xml:space="preserve"> </v>
      </c>
      <c r="R8" s="47" t="str">
        <f>IF($E8=" "," ",IF($E8=$D$31,VLOOKUP($C8,'Valeurs Règlement Campagne'!$A$4:$AB$7,25,FALSE),VLOOKUP($C8,'Valeurs Règlement Campagne'!$A$4:$AB$7,11,FALSE)))</f>
        <v xml:space="preserve"> </v>
      </c>
      <c r="S8" s="41" t="str">
        <f>IF($E8=" "," ",IF($E8=$D$31,VLOOKUP($C8,'Valeurs Règlement Campagne'!$A$4:$AB$7,26,FALSE),VLOOKUP($C8,'Valeurs Règlement Campagne'!$A$4:$AB$7,12,FALSE)))</f>
        <v xml:space="preserve"> </v>
      </c>
      <c r="T8" s="42" t="str">
        <f>IF($E8=" "," ",IF($E8=$D$31,VLOOKUP($C8,'Valeurs Règlement Campagne'!$A$4:$AB$7,28,FALSE),VLOOKUP($C8,'Valeurs Règlement Campagne'!$A$4:$AB$7,13,FALSE)))</f>
        <v xml:space="preserve"> </v>
      </c>
      <c r="U8" s="48" t="str" cm="1">
        <f t="array" ref="U8">IFERROR(IF(OR(C8="",C8=" ")," ",IF(NOT(ISNUMBER(F8))," ",IF(E8="Inconnues",AND(F8&gt;=L8,F8&lt;=M8),IF(E8="Connues",IF('Valeurs Règlement Campagne'!$L$14="OUI",IF(IF(ABS(F8-VLOOKUP(C8,'Valeurs Règlement Campagne'!$A$4:$AB$7,14,FALSE))&lt;=2,VLOOKUP(C8,'Valeurs Règlement Campagne'!$A$4:$AB$7,14,FALSE),IF(ABS(F8-VLOOKUP(C8,'Valeurs Règlement Campagne'!$A$4:$AB$7,15,FALSE))&lt;=2,VLOOKUP(C8,'Valeurs Règlement Campagne'!$A$4:$AB$7,15,FALSE),IF(ABS(F8-VLOOKUP(C8,'Valeurs Règlement Campagne'!$A$4:$AB$7,16,FALSE))&lt;=2,VLOOKUP(C8,'Valeurs Règlement Campagne'!$A$4:$AB$7,16,FALSE),"")))="",FALSE,IF(COUNTIFS($C$6:C8,C8,$E$6:E8,"Connues",$F$6:F8,"&gt;="&amp;(IF(ABS(F8-VLOOKUP(C8,'Valeurs Règlement Campagne'!$A$4:$AB$7,14,FALSE))&lt;=2,VLOOKUP(C8,'Valeurs Règlement Campagne'!$A$4:$AB$7,14,FALSE),IF(ABS(F8-VLOOKUP(C8,'Valeurs Règlement Campagne'!$A$4:$AB$7,15,FALSE))&lt;=2,VLOOKUP(C8,'Valeurs Règlement Campagne'!$A$4:$AB$7,15,FALSE),IF(ABS(F8-VLOOKUP(C8,'Valeurs Règlement Campagne'!$A$4:$AB$7,16,FALSE))&lt;=2,VLOOKUP(C8,'Valeurs Règlement Campagne'!$A$4:$AB$7,16,FALSE),"")))-2),$F$6:F8,"&lt;="&amp;(IF(ABS(F8-VLOOKUP(C8,'Valeurs Règlement Campagne'!$A$4:$AB$7,14,FALSE))&lt;=2,VLOOKUP(C8,'Valeurs Règlement Campagne'!$A$4:$AB$7,14,FALSE),IF(ABS(F8-VLOOKUP(C8,'Valeurs Règlement Campagne'!$A$4:$AB$7,15,FALSE))&lt;=2,VLOOKUP(C8,'Valeurs Règlement Campagne'!$A$4:$AB$7,15,FALSE),IF(ABS(F8-VLOOKUP(C8,'Valeurs Règlement Campagne'!$A$4:$AB$7,16,FALSE))&lt;=2,VLOOKUP(C8,'Valeurs Règlement Campagne'!$A$4:$AB$7,16,FALSE),"")))+2))&gt;(IF(VLOOKUP(C8,'Valeurs Règlement Campagne'!$A$4:$AB$7,14,FALSE)=IF(ABS(F8-VLOOKUP(C8,'Valeurs Règlement Campagne'!$A$4:$AB$7,14,FALSE))&lt;=2,VLOOKUP(C8,'Valeurs Règlement Campagne'!$A$4:$AB$7,14,FALSE),IF(ABS(F8-VLOOKUP(C8,'Valeurs Règlement Campagne'!$A$4:$AB$7,15,FALSE))&lt;=2,VLOOKUP(C8,'Valeurs Règlement Campagne'!$A$4:$AB$7,15,FALSE),IF(ABS(F8-VLOOKUP(C8,'Valeurs Règlement Campagne'!$A$4:$AB$7,16,FALSE))&lt;=2,VLOOKUP(C8,'Valeurs Règlement Campagne'!$A$4:$AB$7,16,FALSE),""))),1,0)+IF(VLOOKUP(C8,'Valeurs Règlement Campagne'!$A$4:$AB$7,15,FALSE)=IF(ABS(F8-VLOOKUP(C8,'Valeurs Règlement Campagne'!$A$4:$AB$7,14,FALSE))&lt;=2,VLOOKUP(C8,'Valeurs Règlement Campagne'!$A$4:$AB$7,14,FALSE),IF(ABS(F8-VLOOKUP(C8,'Valeurs Règlement Campagne'!$A$4:$AB$7,15,FALSE))&lt;=2,VLOOKUP(C8,'Valeurs Règlement Campagne'!$A$4:$AB$7,15,FALSE),IF(ABS(F8-VLOOKUP(C8,'Valeurs Règlement Campagne'!$A$4:$AB$7,16,FALSE))&lt;=2,VLOOKUP(C8,'Valeurs Règlement Campagne'!$A$4:$AB$7,16,FALSE),""))),1,0)+IF(VLOOKUP(C8,'Valeurs Règlement Campagne'!$A$4:$AB$7,16,FALSE)=IF(ABS(F8-VLOOKUP(C8,'Valeurs Règlement Campagne'!$A$4:$AB$7,14,FALSE))&lt;=2,VLOOKUP(C8,'Valeurs Règlement Campagne'!$A$4:$AB$7,14,FALSE),IF(ABS(F8-VLOOKUP(C8,'Valeurs Règlement Campagne'!$A$4:$AB$7,15,FALSE))&lt;=2,VLOOKUP(C8,'Valeurs Règlement Campagne'!$A$4:$AB$7,15,FALSE),IF(ABS(F8-VLOOKUP(C8,'Valeurs Règlement Campagne'!$A$4:$AB$7,16,FALSE))&lt;=2,VLOOKUP(C8,'Valeurs Règlement Campagne'!$A$4:$AB$7,16,FALSE),""))),1,0)),"Doublon",TRUE)),IF(IF(F8=VLOOKUP(C8,'Valeurs Règlement Campagne'!$A$4:$AB$7,14,FALSE),VLOOKUP(C8,'Valeurs Règlement Campagne'!$A$4:$AB$7,14,FALSE),IF(F8=VLOOKUP(C8,'Valeurs Règlement Campagne'!$A$4:$AB$7,15,FALSE),VLOOKUP(C8,'Valeurs Règlement Campagne'!$A$4:$AB$7,15,FALSE),IF(F8=VLOOKUP(C8,'Valeurs Règlement Campagne'!$A$4:$AB$7,16,FALSE),VLOOKUP(C8,'Valeurs Règlement Campagne'!$A$4:$AB$7,16,FALSE),"")))="",FALSE,IF(COUNTIFS($C$6:C8,C8,$E$6:E8,"Connues",$F$6:F8,IF(F8=VLOOKUP(C8,'Valeurs Règlement Campagne'!$A$4:$AB$7,14,FALSE),VLOOKUP(C8,'Valeurs Règlement Campagne'!$A$4:$AB$7,14,FALSE),IF(F8=VLOOKUP(C8,'Valeurs Règlement Campagne'!$A$4:$AB$7,15,FALSE),VLOOKUP(C8,'Valeurs Règlement Campagne'!$A$4:$AB$7,15,FALSE),IF(F8=VLOOKUP(C8,'Valeurs Règlement Campagne'!$A$4:$AB$7,16,FALSE),VLOOKUP(C8,'Valeurs Règlement Campagne'!$A$4:$AB$7,16,FALSE),""))))&gt;(IF(VLOOKUP(C8,'Valeurs Règlement Campagne'!$A$4:$AB$7,14,FALSE)=IF(F8=VLOOKUP(C8,'Valeurs Règlement Campagne'!$A$4:$AB$7,14,FALSE),VLOOKUP(C8,'Valeurs Règlement Campagne'!$A$4:$AB$7,14,FALSE),IF(F8=VLOOKUP(C8,'Valeurs Règlement Campagne'!$A$4:$AB$7,15,FALSE),VLOOKUP(C8,'Valeurs Règlement Campagne'!$A$4:$AB$7,15,FALSE),IF(F8=VLOOKUP(C8,'Valeurs Règlement Campagne'!$A$4:$AB$7,16,FALSE),VLOOKUP(C8,'Valeurs Règlement Campagne'!$A$4:$AB$7,16,FALSE),""))),1,0)+IF(VLOOKUP(C8,'Valeurs Règlement Campagne'!$A$4:$AB$7,15,FALSE)=IF(F8=VLOOKUP(C8,'Valeurs Règlement Campagne'!$A$4:$AB$7,14,FALSE),VLOOKUP(C8,'Valeurs Règlement Campagne'!$A$4:$AB$7,14,FALSE),IF(F8=VLOOKUP(C8,'Valeurs Règlement Campagne'!$A$4:$AB$7,15,FALSE),VLOOKUP(C8,'Valeurs Règlement Campagne'!$A$4:$AB$7,15,FALSE),IF(F8=VLOOKUP(C8,'Valeurs Règlement Campagne'!$A$4:$AB$7,16,FALSE),VLOOKUP(C8,'Valeurs Règlement Campagne'!$A$4:$AB$7,16,FALSE),""))),1,0)+IF(VLOOKUP(C8,'Valeurs Règlement Campagne'!$A$4:$AB$7,16,FALSE)=IF(F8=VLOOKUP(C8,'Valeurs Règlement Campagne'!$A$4:$AB$7,14,FALSE),VLOOKUP(C8,'Valeurs Règlement Campagne'!$A$4:$AB$7,14,FALSE),IF(F8=VLOOKUP(C8,'Valeurs Règlement Campagne'!$A$4:$AB$7,15,FALSE),VLOOKUP(C8,'Valeurs Règlement Campagne'!$A$4:$AB$7,15,FALSE),IF(F8=VLOOKUP(C8,'Valeurs Règlement Campagne'!$A$4:$AB$7,16,FALSE),VLOOKUP(C8,'Valeurs Règlement Campagne'!$A$4:$AB$7,16,FALSE),""))),1,0)),"Doublon",TRUE)))," "))))," ")</f>
        <v xml:space="preserve"> </v>
      </c>
      <c r="V8" s="49" t="str" cm="1">
        <f t="array" ref="V8">IFERROR(IF(OR(C8="",C8=" ")," ",IF(NOT(ISNUMBER(G8))," ",IF(E8="Inconnues",AND(G8&gt;=N8,G8&lt;=O8),IF(E8="Connues",IF('Valeurs Règlement Campagne'!$L$14="OUI",IF(IF(ABS(G8-VLOOKUP(C8,'Valeurs Règlement Campagne'!$A$4:$AB$7,17,FALSE))&lt;=2,VLOOKUP(C8,'Valeurs Règlement Campagne'!$A$4:$AB$7,17,FALSE),IF(ABS(G8-VLOOKUP(C8,'Valeurs Règlement Campagne'!$A$4:$AB$7,18,FALSE))&lt;=2,VLOOKUP(C8,'Valeurs Règlement Campagne'!$A$4:$AB$7,18,FALSE),IF(ABS(G8-VLOOKUP(C8,'Valeurs Règlement Campagne'!$A$4:$AB$7,19,FALSE))&lt;=2,VLOOKUP(C8,'Valeurs Règlement Campagne'!$A$4:$AB$7,19,FALSE),"")))="",FALSE,IF(COUNTIFS($C$6:C8,C8,$E$6:E8,"Connues",$G$6:G8,"&gt;="&amp;(IF(ABS(G8-VLOOKUP(C8,'Valeurs Règlement Campagne'!$A$4:$AB$7,17,FALSE))&lt;=2,VLOOKUP(C8,'Valeurs Règlement Campagne'!$A$4:$AB$7,17,FALSE),IF(ABS(G8-VLOOKUP(C8,'Valeurs Règlement Campagne'!$A$4:$AB$7,18,FALSE))&lt;=2,VLOOKUP(C8,'Valeurs Règlement Campagne'!$A$4:$AB$7,18,FALSE),IF(ABS(G8-VLOOKUP(C8,'Valeurs Règlement Campagne'!$A$4:$AB$7,19,FALSE))&lt;=2,VLOOKUP(C8,'Valeurs Règlement Campagne'!$A$4:$AB$7,19,FALSE),"")))-2),$G$6:G8,"&lt;="&amp;(IF(ABS(G8-VLOOKUP(C8,'Valeurs Règlement Campagne'!$A$4:$AB$7,17,FALSE))&lt;=2,VLOOKUP(C8,'Valeurs Règlement Campagne'!$A$4:$AB$7,17,FALSE),IF(ABS(G8-VLOOKUP(C8,'Valeurs Règlement Campagne'!$A$4:$AB$7,18,FALSE))&lt;=2,VLOOKUP(C8,'Valeurs Règlement Campagne'!$A$4:$AB$7,18,FALSE),IF(ABS(G8-VLOOKUP(C8,'Valeurs Règlement Campagne'!$A$4:$AB$7,19,FALSE))&lt;=2,VLOOKUP(C8,'Valeurs Règlement Campagne'!$A$4:$AB$7,19,FALSE),"")))+2))&gt;(IF(VLOOKUP(C8,'Valeurs Règlement Campagne'!$A$4:$AB$7,17,FALSE)=IF(ABS(G8-VLOOKUP(C8,'Valeurs Règlement Campagne'!$A$4:$AB$7,17,FALSE))&lt;=2,VLOOKUP(C8,'Valeurs Règlement Campagne'!$A$4:$AB$7,17,FALSE),IF(ABS(G8-VLOOKUP(C8,'Valeurs Règlement Campagne'!$A$4:$AB$7,18,FALSE))&lt;=2,VLOOKUP(C8,'Valeurs Règlement Campagne'!$A$4:$AB$7,18,FALSE),IF(ABS(G8-VLOOKUP(C8,'Valeurs Règlement Campagne'!$A$4:$AB$7,19,FALSE))&lt;=2,VLOOKUP(C8,'Valeurs Règlement Campagne'!$A$4:$AB$7,19,FALSE),""))),1,0)+IF(VLOOKUP(C8,'Valeurs Règlement Campagne'!$A$4:$AB$7,18,FALSE)=IF(ABS(G8-VLOOKUP(C8,'Valeurs Règlement Campagne'!$A$4:$AB$7,17,FALSE))&lt;=2,VLOOKUP(C8,'Valeurs Règlement Campagne'!$A$4:$AB$7,17,FALSE),IF(ABS(G8-VLOOKUP(C8,'Valeurs Règlement Campagne'!$A$4:$AB$7,18,FALSE))&lt;=2,VLOOKUP(C8,'Valeurs Règlement Campagne'!$A$4:$AB$7,18,FALSE),IF(ABS(G8-VLOOKUP(C8,'Valeurs Règlement Campagne'!$A$4:$AB$7,19,FALSE))&lt;=2,VLOOKUP(C8,'Valeurs Règlement Campagne'!$A$4:$AB$7,19,FALSE),""))),1,0)+IF(VLOOKUP(C8,'Valeurs Règlement Campagne'!$A$4:$AB$7,19,FALSE)=IF(ABS(G8-VLOOKUP(C8,'Valeurs Règlement Campagne'!$A$4:$AB$7,17,FALSE))&lt;=2,VLOOKUP(C8,'Valeurs Règlement Campagne'!$A$4:$AB$7,17,FALSE),IF(ABS(G8-VLOOKUP(C8,'Valeurs Règlement Campagne'!$A$4:$AB$7,18,FALSE))&lt;=2,VLOOKUP(C8,'Valeurs Règlement Campagne'!$A$4:$AB$7,18,FALSE),IF(ABS(G8-VLOOKUP(C8,'Valeurs Règlement Campagne'!$A$4:$AB$7,19,FALSE))&lt;=2,VLOOKUP(C8,'Valeurs Règlement Campagne'!$A$4:$AB$7,19,FALSE),""))),1,0)),"Doublon",TRUE)),IF(IF(G8=VLOOKUP(C8,'Valeurs Règlement Campagne'!$A$4:$AB$7,17,FALSE),VLOOKUP(C8,'Valeurs Règlement Campagne'!$A$4:$AB$7,17,FALSE),IF(G8=VLOOKUP(C8,'Valeurs Règlement Campagne'!$A$4:$AB$7,18,FALSE),VLOOKUP(C8,'Valeurs Règlement Campagne'!$A$4:$AB$7,18,FALSE),IF(G8=VLOOKUP(C8,'Valeurs Règlement Campagne'!$A$4:$AB$7,19,FALSE),VLOOKUP(C8,'Valeurs Règlement Campagne'!$A$4:$AB$7,19,FALSE),"")))="",FALSE,IF(COUNTIFS($C$6:C8,C8,$E$6:E8,"Connues",$G$6:G8,IF(G8=VLOOKUP(C8,'Valeurs Règlement Campagne'!$A$4:$AB$7,17,FALSE),VLOOKUP(C8,'Valeurs Règlement Campagne'!$A$4:$AB$7,17,FALSE),IF(G8=VLOOKUP(C8,'Valeurs Règlement Campagne'!$A$4:$AB$7,18,FALSE),VLOOKUP(C8,'Valeurs Règlement Campagne'!$A$4:$AB$7,18,FALSE),IF(G8=VLOOKUP(C8,'Valeurs Règlement Campagne'!$A$4:$AB$7,19,FALSE),VLOOKUP(C8,'Valeurs Règlement Campagne'!$A$4:$AB$7,19,FALSE),""))))&gt;(IF(VLOOKUP(C8,'Valeurs Règlement Campagne'!$A$4:$AB$7,17,FALSE)=IF(G8=VLOOKUP(C8,'Valeurs Règlement Campagne'!$A$4:$AB$7,17,FALSE),VLOOKUP(C8,'Valeurs Règlement Campagne'!$A$4:$AB$7,17,FALSE),IF(G8=VLOOKUP(C8,'Valeurs Règlement Campagne'!$A$4:$AB$7,18,FALSE),VLOOKUP(C8,'Valeurs Règlement Campagne'!$A$4:$AB$7,18,FALSE),IF(G8=VLOOKUP(C8,'Valeurs Règlement Campagne'!$A$4:$AB$7,19,FALSE),VLOOKUP(C8,'Valeurs Règlement Campagne'!$A$4:$AB$7,19,FALSE),""))),1,0)+IF(VLOOKUP(C8,'Valeurs Règlement Campagne'!$A$4:$AB$7,18,FALSE)=IF(G8=VLOOKUP(C8,'Valeurs Règlement Campagne'!$A$4:$AB$7,17,FALSE),VLOOKUP(C8,'Valeurs Règlement Campagne'!$A$4:$AB$7,17,FALSE),IF(G8=VLOOKUP(C8,'Valeurs Règlement Campagne'!$A$4:$AB$7,18,FALSE),VLOOKUP(C8,'Valeurs Règlement Campagne'!$A$4:$AB$7,18,FALSE),IF(G8=VLOOKUP(C8,'Valeurs Règlement Campagne'!$A$4:$AB$7,19,FALSE),VLOOKUP(C8,'Valeurs Règlement Campagne'!$A$4:$AB$7,19,FALSE),""))),1,0)+IF(VLOOKUP(C8,'Valeurs Règlement Campagne'!$A$4:$AB$7,19,FALSE)=IF(G8=VLOOKUP(C8,'Valeurs Règlement Campagne'!$A$4:$AB$7,17,FALSE),VLOOKUP(C8,'Valeurs Règlement Campagne'!$A$4:$AB$7,17,FALSE),IF(G8=VLOOKUP(C8,'Valeurs Règlement Campagne'!$A$4:$AB$7,18,FALSE),VLOOKUP(C8,'Valeurs Règlement Campagne'!$A$4:$AB$7,18,FALSE),IF(G8=VLOOKUP(C8,'Valeurs Règlement Campagne'!$A$4:$AB$7,19,FALSE),VLOOKUP(C8,'Valeurs Règlement Campagne'!$A$4:$AB$7,19,FALSE),""))),1,0)),"Doublon",TRUE)))," "))))," ")</f>
        <v xml:space="preserve"> </v>
      </c>
      <c r="W8" s="49" t="str" cm="1">
        <f t="array" ref="W8">IFERROR(IF(OR(C8="",C8=" ")," ",IF(NOT(ISNUMBER(H8))," ",IF(E8="Inconnues",AND(H8&gt;=P8,H8&lt;=Q8),IF(E8="Connues",IF('Valeurs Règlement Campagne'!$L$14="OUI",IF(IF(ABS(H8-VLOOKUP(C8,'Valeurs Règlement Campagne'!$A$4:$AB$7,20,FALSE))&lt;=2,VLOOKUP(C8,'Valeurs Règlement Campagne'!$A$4:$AB$7,20,FALSE),IF(ABS(H8-VLOOKUP(C8,'Valeurs Règlement Campagne'!$A$4:$AB$7,21,FALSE))&lt;=2,VLOOKUP(C8,'Valeurs Règlement Campagne'!$A$4:$AB$7,21,FALSE),IF(ABS(H8-VLOOKUP(C8,'Valeurs Règlement Campagne'!$A$4:$AB$7,22,FALSE))&lt;=2,VLOOKUP(C8,'Valeurs Règlement Campagne'!$A$4:$AB$7,22,FALSE),"")))="",FALSE,IF(COUNTIFS($C$6:C8,C8,$E$6:E8,"Connues",$H$6:H8,"&gt;="&amp;(IF(ABS(H8-VLOOKUP(C8,'Valeurs Règlement Campagne'!$A$4:$AB$7,20,FALSE))&lt;=2,VLOOKUP(C8,'Valeurs Règlement Campagne'!$A$4:$AB$7,20,FALSE),IF(ABS(H8-VLOOKUP(C8,'Valeurs Règlement Campagne'!$A$4:$AB$7,21,FALSE))&lt;=2,VLOOKUP(C8,'Valeurs Règlement Campagne'!$A$4:$AB$7,21,FALSE),IF(ABS(H8-VLOOKUP(C8,'Valeurs Règlement Campagne'!$A$4:$AB$7,22,FALSE))&lt;=2,VLOOKUP(C8,'Valeurs Règlement Campagne'!$A$4:$AB$7,22,FALSE),"")))-2),$H$6:H8,"&lt;="&amp;(IF(ABS(H8-VLOOKUP(C8,'Valeurs Règlement Campagne'!$A$4:$AB$7,20,FALSE))&lt;=2,VLOOKUP(C8,'Valeurs Règlement Campagne'!$A$4:$AB$7,20,FALSE),IF(ABS(H8-VLOOKUP(C8,'Valeurs Règlement Campagne'!$A$4:$AB$7,21,FALSE))&lt;=2,VLOOKUP(C8,'Valeurs Règlement Campagne'!$A$4:$AB$7,21,FALSE),IF(ABS(H8-VLOOKUP(C8,'Valeurs Règlement Campagne'!$A$4:$AB$7,22,FALSE))&lt;=2,VLOOKUP(C8,'Valeurs Règlement Campagne'!$A$4:$AB$7,22,FALSE),"")))+2))&gt;(IF(VLOOKUP(C8,'Valeurs Règlement Campagne'!$A$4:$AB$7,20,FALSE)=IF(ABS(H8-VLOOKUP(C8,'Valeurs Règlement Campagne'!$A$4:$AB$7,20,FALSE))&lt;=2,VLOOKUP(C8,'Valeurs Règlement Campagne'!$A$4:$AB$7,20,FALSE),IF(ABS(H8-VLOOKUP(C8,'Valeurs Règlement Campagne'!$A$4:$AB$7,21,FALSE))&lt;=2,VLOOKUP(C8,'Valeurs Règlement Campagne'!$A$4:$AB$7,21,FALSE),IF(ABS(H8-VLOOKUP(C8,'Valeurs Règlement Campagne'!$A$4:$AB$7,22,FALSE))&lt;=2,VLOOKUP(C8,'Valeurs Règlement Campagne'!$A$4:$AB$7,22,FALSE),""))),1,0)+IF(VLOOKUP(C8,'Valeurs Règlement Campagne'!$A$4:$AB$7,21,FALSE)=IF(ABS(H8-VLOOKUP(C8,'Valeurs Règlement Campagne'!$A$4:$AB$7,20,FALSE))&lt;=2,VLOOKUP(C8,'Valeurs Règlement Campagne'!$A$4:$AB$7,20,FALSE),IF(ABS(H8-VLOOKUP(C8,'Valeurs Règlement Campagne'!$A$4:$AB$7,21,FALSE))&lt;=2,VLOOKUP(C8,'Valeurs Règlement Campagne'!$A$4:$AB$7,21,FALSE),IF(ABS(H8-VLOOKUP(C8,'Valeurs Règlement Campagne'!$A$4:$AB$7,22,FALSE))&lt;=2,VLOOKUP(C8,'Valeurs Règlement Campagne'!$A$4:$AB$7,22,FALSE),""))),1,0)+IF(VLOOKUP(C8,'Valeurs Règlement Campagne'!$A$4:$AB$7,22,FALSE)=IF(ABS(H8-VLOOKUP(C8,'Valeurs Règlement Campagne'!$A$4:$AB$7,20,FALSE))&lt;=2,VLOOKUP(C8,'Valeurs Règlement Campagne'!$A$4:$AB$7,20,FALSE),IF(ABS(H8-VLOOKUP(C8,'Valeurs Règlement Campagne'!$A$4:$AB$7,21,FALSE))&lt;=2,VLOOKUP(C8,'Valeurs Règlement Campagne'!$A$4:$AB$7,21,FALSE),IF(ABS(H8-VLOOKUP(C8,'Valeurs Règlement Campagne'!$A$4:$AB$7,22,FALSE))&lt;=2,VLOOKUP(C8,'Valeurs Règlement Campagne'!$A$4:$AB$7,22,FALSE),""))),1,0)),"Doublon",TRUE)),IF(IF(H8=VLOOKUP(C8,'Valeurs Règlement Campagne'!$A$4:$AB$7,20,FALSE),VLOOKUP(C8,'Valeurs Règlement Campagne'!$A$4:$AB$7,20,FALSE),IF(H8=VLOOKUP(C8,'Valeurs Règlement Campagne'!$A$4:$AB$7,21,FALSE),VLOOKUP(C8,'Valeurs Règlement Campagne'!$A$4:$AB$7,21,FALSE),IF(H8=VLOOKUP(C8,'Valeurs Règlement Campagne'!$A$4:$AB$7,22,FALSE),VLOOKUP(C8,'Valeurs Règlement Campagne'!$A$4:$AB$7,22,FALSE),"")))="",FALSE,IF(COUNTIFS($C$6:C8,C8,$E$6:E8,"Connues",$H$6:H8,IF(H8=VLOOKUP(C8,'Valeurs Règlement Campagne'!$A$4:$AB$7,20,FALSE),VLOOKUP(C8,'Valeurs Règlement Campagne'!$A$4:$AB$7,20,FALSE),IF(H8=VLOOKUP(C8,'Valeurs Règlement Campagne'!$A$4:$AB$7,21,FALSE),VLOOKUP(C8,'Valeurs Règlement Campagne'!$A$4:$AB$7,21,FALSE),IF(H8=VLOOKUP(C8,'Valeurs Règlement Campagne'!$A$4:$AB$7,22,FALSE),VLOOKUP(C8,'Valeurs Règlement Campagne'!$A$4:$AB$7,22,FALSE),""))))&gt;(IF(VLOOKUP(C8,'Valeurs Règlement Campagne'!$A$4:$AB$7,20,FALSE)=IF(H8=VLOOKUP(C8,'Valeurs Règlement Campagne'!$A$4:$AB$7,20,FALSE),VLOOKUP(C8,'Valeurs Règlement Campagne'!$A$4:$AB$7,20,FALSE),IF(H8=VLOOKUP(C8,'Valeurs Règlement Campagne'!$A$4:$AB$7,21,FALSE),VLOOKUP(C8,'Valeurs Règlement Campagne'!$A$4:$AB$7,21,FALSE),IF(H8=VLOOKUP(C8,'Valeurs Règlement Campagne'!$A$4:$AB$7,22,FALSE),VLOOKUP(C8,'Valeurs Règlement Campagne'!$A$4:$AB$7,22,FALSE),""))),1,0)+IF(VLOOKUP(C8,'Valeurs Règlement Campagne'!$A$4:$AB$7,21,FALSE)=IF(H8=VLOOKUP(C8,'Valeurs Règlement Campagne'!$A$4:$AB$7,20,FALSE),VLOOKUP(C8,'Valeurs Règlement Campagne'!$A$4:$AB$7,20,FALSE),IF(H8=VLOOKUP(C8,'Valeurs Règlement Campagne'!$A$4:$AB$7,21,FALSE),VLOOKUP(C8,'Valeurs Règlement Campagne'!$A$4:$AB$7,21,FALSE),IF(H8=VLOOKUP(C8,'Valeurs Règlement Campagne'!$A$4:$AB$7,22,FALSE),VLOOKUP(C8,'Valeurs Règlement Campagne'!$A$4:$AB$7,22,FALSE),""))),1,0)+IF(VLOOKUP(C8,'Valeurs Règlement Campagne'!$A$4:$AB$7,22,FALSE)=IF(H8=VLOOKUP(C8,'Valeurs Règlement Campagne'!$A$4:$AB$7,20,FALSE),VLOOKUP(C8,'Valeurs Règlement Campagne'!$A$4:$AB$7,20,FALSE),IF(H8=VLOOKUP(C8,'Valeurs Règlement Campagne'!$A$4:$AB$7,21,FALSE),VLOOKUP(C8,'Valeurs Règlement Campagne'!$A$4:$AB$7,21,FALSE),IF(H8=VLOOKUP(C8,'Valeurs Règlement Campagne'!$A$4:$AB$7,22,FALSE),VLOOKUP(C8,'Valeurs Règlement Campagne'!$A$4:$AB$7,22,FALSE),""))),1,0)),"Doublon",TRUE)))," "))))," ")</f>
        <v xml:space="preserve"> </v>
      </c>
      <c r="X8" s="49" t="str" cm="1">
        <f t="array" ref="X8">IFERROR(IF(OR(C8="",C8=" ")," ",IF(NOT(ISNUMBER(I8))," ",IF(E8="Inconnues",AND(I8&gt;=P8,I8&lt;=R8),IF(E8="Connues",IF('Valeurs Règlement Campagne'!$L$14="OUI",IF(IF(ABS(I8-VLOOKUP(C8,'Valeurs Règlement Campagne'!$A$4:$AB$7,23,FALSE))&lt;=2,VLOOKUP(C8,'Valeurs Règlement Campagne'!$A$4:$AB$7,23,FALSE),IF(ABS(I8-VLOOKUP(C8,'Valeurs Règlement Campagne'!$A$4:$AB$7,24,FALSE))&lt;=2,VLOOKUP(C8,'Valeurs Règlement Campagne'!$A$4:$AB$7,24,FALSE),IF(ABS(I8-VLOOKUP(C8,'Valeurs Règlement Campagne'!$A$4:$AB$7,25,FALSE))&lt;=2,VLOOKUP(C8,'Valeurs Règlement Campagne'!$A$4:$AB$7,25,FALSE),"")))="",FALSE,IF(COUNTIFS($C$6:C8,C8,$E$6:E8,"Connues",$I$6:I8,"&gt;="&amp;(IF(ABS(I8-VLOOKUP(C8,'Valeurs Règlement Campagne'!$A$4:$AB$7,23,FALSE))&lt;=2,VLOOKUP(C8,'Valeurs Règlement Campagne'!$A$4:$AB$7,23,FALSE),IF(ABS(I8-VLOOKUP(C8,'Valeurs Règlement Campagne'!$A$4:$AB$7,24,FALSE))&lt;=2,VLOOKUP(C8,'Valeurs Règlement Campagne'!$A$4:$AB$7,24,FALSE),IF(ABS(I8-VLOOKUP(C8,'Valeurs Règlement Campagne'!$A$4:$AB$7,25,FALSE))&lt;=2,VLOOKUP(C8,'Valeurs Règlement Campagne'!$A$4:$AB$7,25,FALSE),"")))-2),$I$6:I8,"&lt;="&amp;(IF(ABS(I8-VLOOKUP(C8,'Valeurs Règlement Campagne'!$A$4:$AB$7,23,FALSE))&lt;=2,VLOOKUP(C8,'Valeurs Règlement Campagne'!$A$4:$AB$7,23,FALSE),IF(ABS(I8-VLOOKUP(C8,'Valeurs Règlement Campagne'!$A$4:$AB$7,24,FALSE))&lt;=2,VLOOKUP(C8,'Valeurs Règlement Campagne'!$A$4:$AB$7,24,FALSE),IF(ABS(I8-VLOOKUP(C8,'Valeurs Règlement Campagne'!$A$4:$AB$7,25,FALSE))&lt;=2,VLOOKUP(C8,'Valeurs Règlement Campagne'!$A$4:$AB$7,25,FALSE),"")))+2))&gt;(IF(VLOOKUP(C8,'Valeurs Règlement Campagne'!$A$4:$AB$7,23,FALSE)=IF(ABS(I8-VLOOKUP(C8,'Valeurs Règlement Campagne'!$A$4:$AB$7,23,FALSE))&lt;=2,VLOOKUP(C8,'Valeurs Règlement Campagne'!$A$4:$AB$7,23,FALSE),IF(ABS(I8-VLOOKUP(C8,'Valeurs Règlement Campagne'!$A$4:$AB$7,24,FALSE))&lt;=2,VLOOKUP(C8,'Valeurs Règlement Campagne'!$A$4:$AB$7,24,FALSE),IF(ABS(I8-VLOOKUP(C8,'Valeurs Règlement Campagne'!$A$4:$AB$7,25,FALSE))&lt;=2,VLOOKUP(C8,'Valeurs Règlement Campagne'!$A$4:$AB$7,25,FALSE),""))),1,0)+IF(VLOOKUP(C8,'Valeurs Règlement Campagne'!$A$4:$AB$7,24,FALSE)=IF(ABS(I8-VLOOKUP(C8,'Valeurs Règlement Campagne'!$A$4:$AB$7,23,FALSE))&lt;=2,VLOOKUP(C8,'Valeurs Règlement Campagne'!$A$4:$AB$7,23,FALSE),IF(ABS(I8-VLOOKUP(C8,'Valeurs Règlement Campagne'!$A$4:$AB$7,24,FALSE))&lt;=2,VLOOKUP(C8,'Valeurs Règlement Campagne'!$A$4:$AB$7,24,FALSE),IF(ABS(I8-VLOOKUP(C8,'Valeurs Règlement Campagne'!$A$4:$AB$7,25,FALSE))&lt;=2,VLOOKUP(C8,'Valeurs Règlement Campagne'!$A$4:$AB$7,25,FALSE),""))),1,0)+IF(VLOOKUP(C8,'Valeurs Règlement Campagne'!$A$4:$AB$7,25,FALSE)=IF(ABS(I8-VLOOKUP(C8,'Valeurs Règlement Campagne'!$A$4:$AB$7,23,FALSE))&lt;=2,VLOOKUP(C8,'Valeurs Règlement Campagne'!$A$4:$AB$7,23,FALSE),IF(ABS(I8-VLOOKUP(C8,'Valeurs Règlement Campagne'!$A$4:$AB$7,24,FALSE))&lt;=2,VLOOKUP(C8,'Valeurs Règlement Campagne'!$A$4:$AB$7,24,FALSE),IF(ABS(I8-VLOOKUP(C8,'Valeurs Règlement Campagne'!$A$4:$AB$7,25,FALSE))&lt;=2,VLOOKUP(C8,'Valeurs Règlement Campagne'!$A$4:$AB$7,25,FALSE),""))),1,0)),"Doublon",TRUE)),IF(IF(I8=VLOOKUP(C8,'Valeurs Règlement Campagne'!$A$4:$AB$7,23,FALSE),VLOOKUP(C8,'Valeurs Règlement Campagne'!$A$4:$AB$7,23,FALSE),IF(I8=VLOOKUP(C8,'Valeurs Règlement Campagne'!$A$4:$AB$7,24,FALSE),VLOOKUP(C8,'Valeurs Règlement Campagne'!$A$4:$AB$7,24,FALSE),IF(I8=VLOOKUP(C8,'Valeurs Règlement Campagne'!$A$4:$AB$7,25,FALSE),VLOOKUP(C8,'Valeurs Règlement Campagne'!$A$4:$AB$7,25,FALSE),"")))="",FALSE,IF(COUNTIFS($C$6:C8,C8,$E$6:E8,"Connues",$I$6:I8,IF(I8=VLOOKUP(C8,'Valeurs Règlement Campagne'!$A$4:$AB$7,23,FALSE),VLOOKUP(C8,'Valeurs Règlement Campagne'!$A$4:$AB$7,23,FALSE),IF(I8=VLOOKUP(C8,'Valeurs Règlement Campagne'!$A$4:$AB$7,24,FALSE),VLOOKUP(C8,'Valeurs Règlement Campagne'!$A$4:$AB$7,24,FALSE),IF(I8=VLOOKUP(C8,'Valeurs Règlement Campagne'!$A$4:$AB$7,25,FALSE),VLOOKUP(C8,'Valeurs Règlement Campagne'!$A$4:$AB$7,25,FALSE),""))))&gt;(IF(VLOOKUP(C8,'Valeurs Règlement Campagne'!$A$4:$AB$7,23,FALSE)=IF(I8=VLOOKUP(C8,'Valeurs Règlement Campagne'!$A$4:$AB$7,23,FALSE),VLOOKUP(C8,'Valeurs Règlement Campagne'!$A$4:$AB$7,23,FALSE),IF(I8=VLOOKUP(C8,'Valeurs Règlement Campagne'!$A$4:$AB$7,24,FALSE),VLOOKUP(C8,'Valeurs Règlement Campagne'!$A$4:$AB$7,24,FALSE),IF(I8=VLOOKUP(C8,'Valeurs Règlement Campagne'!$A$4:$AB$7,25,FALSE),VLOOKUP(C8,'Valeurs Règlement Campagne'!$A$4:$AB$7,25,FALSE),""))),1,0)+IF(VLOOKUP(C8,'Valeurs Règlement Campagne'!$A$4:$AB$7,24,FALSE)=IF(I8=VLOOKUP(C8,'Valeurs Règlement Campagne'!$A$4:$AB$7,23,FALSE),VLOOKUP(C8,'Valeurs Règlement Campagne'!$A$4:$AB$7,23,FALSE),IF(I8=VLOOKUP(C8,'Valeurs Règlement Campagne'!$A$4:$AB$7,24,FALSE),VLOOKUP(C8,'Valeurs Règlement Campagne'!$A$4:$AB$7,24,FALSE),IF(I8=VLOOKUP(C8,'Valeurs Règlement Campagne'!$A$4:$AB$7,25,FALSE),VLOOKUP(C8,'Valeurs Règlement Campagne'!$A$4:$AB$7,25,FALSE),""))),1,0)+IF(VLOOKUP(C8,'Valeurs Règlement Campagne'!$A$4:$AB$7,25,FALSE)=IF(I8=VLOOKUP(C8,'Valeurs Règlement Campagne'!$A$4:$AB$7,23,FALSE),VLOOKUP(C8,'Valeurs Règlement Campagne'!$A$4:$AB$7,23,FALSE),IF(I8=VLOOKUP(C8,'Valeurs Règlement Campagne'!$A$4:$AB$7,24,FALSE),VLOOKUP(C8,'Valeurs Règlement Campagne'!$A$4:$AB$7,24,FALSE),IF(I8=VLOOKUP(C8,'Valeurs Règlement Campagne'!$A$4:$AB$7,25,FALSE),VLOOKUP(C8,'Valeurs Règlement Campagne'!$A$4:$AB$7,25,FALSE),""))),1,0)),"Doublon",TRUE)))," "))))," ")</f>
        <v xml:space="preserve"> </v>
      </c>
      <c r="Y8" s="146" t="str" cm="1">
        <f t="array" ref="Y8">IFERROR(IF(OR(C8="",C8=" ")," ",IF(NOT(ISNUMBER(J8))," ",IF(E8="Inconnues",AND(J8&gt;=S8,J8&lt;=T8),IF(E8="Connues",IF('Valeurs Règlement Campagne'!$L$14="OUI",IF(IF(ABS(J8-VLOOKUP(C8,'Valeurs Règlement Campagne'!$A$4:$AB$7,26,FALSE))&lt;=2,VLOOKUP(C8,'Valeurs Règlement Campagne'!$A$4:$AB$7,26,FALSE),IF(ABS(J8-VLOOKUP(C8,'Valeurs Règlement Campagne'!$A$4:$AB$7,27,FALSE))&lt;=2,VLOOKUP(C8,'Valeurs Règlement Campagne'!$A$4:$AB$7,27,FALSE),IF(ABS(J8-VLOOKUP(C8,'Valeurs Règlement Campagne'!$A$4:$AB$7,28,FALSE))&lt;=2,VLOOKUP(C8,'Valeurs Règlement Campagne'!$A$4:$AB$7,28,FALSE),"")))="",FALSE,IF(COUNTIFS($C$6:C8,C8,$E$6:E8,"Connues",$J$6:J8,"&gt;="&amp;(IF(ABS(J8-VLOOKUP(C8,'Valeurs Règlement Campagne'!$A$4:$AB$7,26,FALSE))&lt;=2,VLOOKUP(C8,'Valeurs Règlement Campagne'!$A$4:$AB$7,26,FALSE),IF(ABS(J8-VLOOKUP(C8,'Valeurs Règlement Campagne'!$A$4:$AB$7,27,FALSE))&lt;=2,VLOOKUP(C8,'Valeurs Règlement Campagne'!$A$4:$AB$7,27,FALSE),IF(ABS(J8-VLOOKUP(C8,'Valeurs Règlement Campagne'!$A$4:$AB$7,28,FALSE))&lt;=2,VLOOKUP(C8,'Valeurs Règlement Campagne'!$A$4:$AB$7,28,FALSE),"")))-2),$J$6:J8,"&lt;="&amp;(IF(ABS(J8-VLOOKUP(C8,'Valeurs Règlement Campagne'!$A$4:$AB$7,26,FALSE))&lt;=2,VLOOKUP(C8,'Valeurs Règlement Campagne'!$A$4:$AB$7,26,FALSE),IF(ABS(J8-VLOOKUP(C8,'Valeurs Règlement Campagne'!$A$4:$AB$7,27,FALSE))&lt;=2,VLOOKUP(C8,'Valeurs Règlement Campagne'!$A$4:$AB$7,27,FALSE),IF(ABS(J8-VLOOKUP(C8,'Valeurs Règlement Campagne'!$A$4:$AB$7,28,FALSE))&lt;=2,VLOOKUP(C8,'Valeurs Règlement Campagne'!$A$4:$AB$7,28,FALSE),"")))+2))&gt;(IF(VLOOKUP(C8,'Valeurs Règlement Campagne'!$A$4:$AB$7,26,FALSE)=IF(ABS(J8-VLOOKUP(C8,'Valeurs Règlement Campagne'!$A$4:$AB$7,26,FALSE))&lt;=2,VLOOKUP(C8,'Valeurs Règlement Campagne'!$A$4:$AB$7,26,FALSE),IF(ABS(J8-VLOOKUP(C8,'Valeurs Règlement Campagne'!$A$4:$AB$7,27,FALSE))&lt;=2,VLOOKUP(C8,'Valeurs Règlement Campagne'!$A$4:$AB$7,27,FALSE),IF(ABS(J8-VLOOKUP(C8,'Valeurs Règlement Campagne'!$A$4:$AB$7,28,FALSE))&lt;=2,VLOOKUP(C8,'Valeurs Règlement Campagne'!$A$4:$AB$7,28,FALSE),""))),1,0)+IF(VLOOKUP(C8,'Valeurs Règlement Campagne'!$A$4:$AB$7,27,FALSE)=IF(ABS(J8-VLOOKUP(C8,'Valeurs Règlement Campagne'!$A$4:$AB$7,26,FALSE))&lt;=2,VLOOKUP(C8,'Valeurs Règlement Campagne'!$A$4:$AB$7,26,FALSE),IF(ABS(J8-VLOOKUP(C8,'Valeurs Règlement Campagne'!$A$4:$AB$7,27,FALSE))&lt;=2,VLOOKUP(C8,'Valeurs Règlement Campagne'!$A$4:$AB$7,27,FALSE),IF(ABS(J8-VLOOKUP(C8,'Valeurs Règlement Campagne'!$A$4:$AB$7,28,FALSE))&lt;=2,VLOOKUP(C8,'Valeurs Règlement Campagne'!$A$4:$AB$7,28,FALSE),""))),1,0)+IF(VLOOKUP(C8,'Valeurs Règlement Campagne'!$A$4:$AB$7,28,FALSE)=IF(ABS(J8-VLOOKUP(C8,'Valeurs Règlement Campagne'!$A$4:$AB$7,26,FALSE))&lt;=2,VLOOKUP(C8,'Valeurs Règlement Campagne'!$A$4:$AB$7,26,FALSE),IF(ABS(J8-VLOOKUP(C8,'Valeurs Règlement Campagne'!$A$4:$AB$7,27,FALSE))&lt;=2,VLOOKUP(C8,'Valeurs Règlement Campagne'!$A$4:$AB$7,27,FALSE),IF(ABS(J8-VLOOKUP(C8,'Valeurs Règlement Campagne'!$A$4:$AB$7,28,FALSE))&lt;=2,VLOOKUP(C8,'Valeurs Règlement Campagne'!$A$4:$AB$7,28,FALSE),""))),1,0)),"Doublon",TRUE)),IF(IF(J8=VLOOKUP(C8,'Valeurs Règlement Campagne'!$A$4:$AB$7,26,FALSE),VLOOKUP(C8,'Valeurs Règlement Campagne'!$A$4:$AB$7,26,FALSE),IF(J8=VLOOKUP(C8,'Valeurs Règlement Campagne'!$A$4:$AB$7,27,FALSE),VLOOKUP(C8,'Valeurs Règlement Campagne'!$A$4:$AB$7,27,FALSE),IF(J8=VLOOKUP(C8,'Valeurs Règlement Campagne'!$A$4:$AB$7,28,FALSE),VLOOKUP(C8,'Valeurs Règlement Campagne'!$A$4:$AB$7,28,FALSE),"")))="",FALSE,IF(COUNTIFS($C$6:C8,C8,$E$6:E8,"Connues",$J$6:J8,IF(J8=VLOOKUP(C8,'Valeurs Règlement Campagne'!$A$4:$AB$7,26,FALSE),VLOOKUP(C8,'Valeurs Règlement Campagne'!$A$4:$AB$7,26,FALSE),IF(J8=VLOOKUP(C8,'Valeurs Règlement Campagne'!$A$4:$AB$7,27,FALSE),VLOOKUP(C8,'Valeurs Règlement Campagne'!$A$4:$AB$7,27,FALSE),IF(J8=VLOOKUP(C8,'Valeurs Règlement Campagne'!$A$4:$AB$7,28,FALSE),VLOOKUP(C8,'Valeurs Règlement Campagne'!$A$4:$AB$7,28,FALSE),""))))&gt;(IF(VLOOKUP(C8,'Valeurs Règlement Campagne'!$A$4:$AB$7,26,FALSE)=IF(J8=VLOOKUP(C8,'Valeurs Règlement Campagne'!$A$4:$AB$7,26,FALSE),VLOOKUP(C8,'Valeurs Règlement Campagne'!$A$4:$AB$7,26,FALSE),IF(J8=VLOOKUP(C8,'Valeurs Règlement Campagne'!$A$4:$AB$7,27,FALSE),VLOOKUP(C8,'Valeurs Règlement Campagne'!$A$4:$AB$7,27,FALSE),IF(J8=VLOOKUP(C8,'Valeurs Règlement Campagne'!$A$4:$AB$7,28,FALSE),VLOOKUP(C8,'Valeurs Règlement Campagne'!$A$4:$AB$7,28,FALSE),""))),1,0)+IF(VLOOKUP(C8,'Valeurs Règlement Campagne'!$A$4:$AB$7,27,FALSE)=IF(J8=VLOOKUP(C8,'Valeurs Règlement Campagne'!$A$4:$AB$7,26,FALSE),VLOOKUP(C8,'Valeurs Règlement Campagne'!$A$4:$AB$7,26,FALSE),IF(J8=VLOOKUP(C8,'Valeurs Règlement Campagne'!$A$4:$AB$7,27,FALSE),VLOOKUP(C8,'Valeurs Règlement Campagne'!$A$4:$AB$7,27,FALSE),IF(J8=VLOOKUP(C8,'Valeurs Règlement Campagne'!$A$4:$AB$7,28,FALSE),VLOOKUP(C8,'Valeurs Règlement Campagne'!$A$4:$AB$7,28,FALSE),""))),1,0)+IF(VLOOKUP(C8,'Valeurs Règlement Campagne'!$A$4:$AB$7,28,FALSE)=IF(J8=VLOOKUP(C8,'Valeurs Règlement Campagne'!$A$4:$AB$7,26,FALSE),VLOOKUP(C8,'Valeurs Règlement Campagne'!$A$4:$AB$7,26,FALSE),IF(J8=VLOOKUP(C8,'Valeurs Règlement Campagne'!$A$4:$AB$7,27,FALSE),VLOOKUP(C8,'Valeurs Règlement Campagne'!$A$4:$AB$7,27,FALSE),IF(J8=VLOOKUP(C8,'Valeurs Règlement Campagne'!$A$4:$AB$7,28,FALSE),VLOOKUP(C8,'Valeurs Règlement Campagne'!$A$4:$AB$7,28,FALSE),""))),1,0)),"Doublon",TRUE)))," "))))," ")</f>
        <v xml:space="preserve"> </v>
      </c>
      <c r="Z8" s="329" t="str">
        <f t="shared" si="0"/>
        <v xml:space="preserve"> </v>
      </c>
      <c r="AA8" s="254"/>
      <c r="AB8" s="254" t="str">
        <f t="shared" si="1"/>
        <v xml:space="preserve"> </v>
      </c>
      <c r="AC8" s="254"/>
      <c r="AD8" s="254" t="str">
        <f t="shared" si="2"/>
        <v xml:space="preserve"> </v>
      </c>
      <c r="AE8" s="254"/>
      <c r="AF8" s="254" t="str">
        <f t="shared" si="3"/>
        <v xml:space="preserve"> </v>
      </c>
      <c r="AG8" s="299"/>
      <c r="AH8" s="50" t="str">
        <f t="shared" si="4"/>
        <v/>
      </c>
      <c r="AI8"/>
      <c r="AJ8"/>
      <c r="AK8"/>
      <c r="AL8"/>
      <c r="AM8"/>
    </row>
    <row r="9" spans="1:39" ht="20.75" customHeight="1">
      <c r="A9" s="102">
        <v>4</v>
      </c>
      <c r="B9" s="168" t="str">
        <f>IF(NOT(ISBLANK(Organisateur!B9)),Organisateur!B9," ")</f>
        <v xml:space="preserve"> </v>
      </c>
      <c r="C9" s="340" t="str">
        <f>IF(NOT(ISBLANK(Organisateur!C9)),Organisateur!C9," ")</f>
        <v xml:space="preserve"> </v>
      </c>
      <c r="D9" s="341"/>
      <c r="E9" s="170" t="str">
        <f>IF(NOT(ISBLANK(Organisateur!E9)),Organisateur!E9," ")</f>
        <v xml:space="preserve"> </v>
      </c>
      <c r="F9" s="172" t="str">
        <f>IF(NOT(ISBLANK(Organisateur!F9)),Organisateur!F9," ")</f>
        <v xml:space="preserve"> </v>
      </c>
      <c r="G9" s="195" t="str">
        <f>IF(NOT(ISBLANK(Organisateur!G9)),Organisateur!G9," ")</f>
        <v xml:space="preserve"> </v>
      </c>
      <c r="H9" s="196" t="str">
        <f>IF(NOT(ISBLANK(Organisateur!H9)),Organisateur!H9," ")</f>
        <v xml:space="preserve"> </v>
      </c>
      <c r="I9" s="197" t="str">
        <f>IF(NOT(ISBLANK(Organisateur!I9)),Organisateur!I9," ")</f>
        <v xml:space="preserve"> </v>
      </c>
      <c r="J9" s="198" t="str">
        <f>IF(NOT(ISBLANK(Organisateur!J9)),Organisateur!J9," ")</f>
        <v xml:space="preserve"> </v>
      </c>
      <c r="K9" s="40"/>
      <c r="L9" s="41" t="str">
        <f>IF($E9=" "," ",IF($E9=$D$31,VLOOKUP($C9,'Valeurs Règlement Campagne'!$A$4:$AB$7,14,FALSE),VLOOKUP($C9,'Valeurs Règlement Campagne'!$A$4:$M$7,4,FALSE)))</f>
        <v xml:space="preserve"> </v>
      </c>
      <c r="M9" s="42" t="str">
        <f>IF($E9=" "," ",IF($E9=$D$31,VLOOKUP($C9,'Valeurs Règlement Campagne'!$A$4:$AB$7,16,FALSE),VLOOKUP($C9,'Valeurs Règlement Campagne'!$A$4:$AB$7,5,FALSE)))</f>
        <v xml:space="preserve"> </v>
      </c>
      <c r="N9" s="41" t="str">
        <f>IF($E9=" "," ",IF($E9=$D$31,VLOOKUP($C9,'Valeurs Règlement Campagne'!$A$4:$AB$7,17,FALSE),VLOOKUP($C9,'Valeurs Règlement Campagne'!$A$4:$AB$7,6,FALSE)))</f>
        <v xml:space="preserve"> </v>
      </c>
      <c r="O9" s="43" t="str">
        <f>IF($E9=" "," ",IF($E9=$D$31,VLOOKUP($C9,'Valeurs Règlement Campagne'!$A$4:$AB$7,19,FALSE),VLOOKUP($C9,'Valeurs Règlement Campagne'!$A$4:$AB$7,7,FALSE)))</f>
        <v xml:space="preserve"> </v>
      </c>
      <c r="P9" s="44" t="str">
        <f>IF($E9=" "," ",IF($E9=$D$31,VLOOKUP($C9,'Valeurs Règlement Campagne'!$A$4:$AB$7,20,FALSE),VLOOKUP($C9,'Valeurs Règlement Campagne'!$A$4:$AB$7,8,FALSE)))</f>
        <v xml:space="preserve"> </v>
      </c>
      <c r="Q9" s="43" t="str">
        <f>IF($E9=" "," ",IF($E9=$D$31,VLOOKUP($C9,'Valeurs Règlement Campagne'!$A$4:$AB$7,22,FALSE),VLOOKUP($C9,'Valeurs Règlement Campagne'!$A$4:$AB$7,9,FALSE)))</f>
        <v xml:space="preserve"> </v>
      </c>
      <c r="R9" s="47" t="str">
        <f>IF($E9=" "," ",IF($E9=$D$31,VLOOKUP($C9,'Valeurs Règlement Campagne'!$A$4:$AB$7,25,FALSE),VLOOKUP($C9,'Valeurs Règlement Campagne'!$A$4:$AB$7,11,FALSE)))</f>
        <v xml:space="preserve"> </v>
      </c>
      <c r="S9" s="41" t="str">
        <f>IF($E9=" "," ",IF($E9=$D$31,VLOOKUP($C9,'Valeurs Règlement Campagne'!$A$4:$AB$7,26,FALSE),VLOOKUP($C9,'Valeurs Règlement Campagne'!$A$4:$AB$7,12,FALSE)))</f>
        <v xml:space="preserve"> </v>
      </c>
      <c r="T9" s="42" t="str">
        <f>IF($E9=" "," ",IF($E9=$D$31,VLOOKUP($C9,'Valeurs Règlement Campagne'!$A$4:$AB$7,28,FALSE),VLOOKUP($C9,'Valeurs Règlement Campagne'!$A$4:$AB$7,13,FALSE)))</f>
        <v xml:space="preserve"> </v>
      </c>
      <c r="U9" s="48" t="str" cm="1">
        <f t="array" ref="U9">IFERROR(IF(OR(C9="",C9=" ")," ",IF(NOT(ISNUMBER(F9))," ",IF(E9="Inconnues",AND(F9&gt;=L9,F9&lt;=M9),IF(E9="Connues",IF('Valeurs Règlement Campagne'!$L$14="OUI",IF(IF(ABS(F9-VLOOKUP(C9,'Valeurs Règlement Campagne'!$A$4:$AB$7,14,FALSE))&lt;=2,VLOOKUP(C9,'Valeurs Règlement Campagne'!$A$4:$AB$7,14,FALSE),IF(ABS(F9-VLOOKUP(C9,'Valeurs Règlement Campagne'!$A$4:$AB$7,15,FALSE))&lt;=2,VLOOKUP(C9,'Valeurs Règlement Campagne'!$A$4:$AB$7,15,FALSE),IF(ABS(F9-VLOOKUP(C9,'Valeurs Règlement Campagne'!$A$4:$AB$7,16,FALSE))&lt;=2,VLOOKUP(C9,'Valeurs Règlement Campagne'!$A$4:$AB$7,16,FALSE),"")))="",FALSE,IF(COUNTIFS($C$6:C9,C9,$E$6:E9,"Connues",$F$6:F9,"&gt;="&amp;(IF(ABS(F9-VLOOKUP(C9,'Valeurs Règlement Campagne'!$A$4:$AB$7,14,FALSE))&lt;=2,VLOOKUP(C9,'Valeurs Règlement Campagne'!$A$4:$AB$7,14,FALSE),IF(ABS(F9-VLOOKUP(C9,'Valeurs Règlement Campagne'!$A$4:$AB$7,15,FALSE))&lt;=2,VLOOKUP(C9,'Valeurs Règlement Campagne'!$A$4:$AB$7,15,FALSE),IF(ABS(F9-VLOOKUP(C9,'Valeurs Règlement Campagne'!$A$4:$AB$7,16,FALSE))&lt;=2,VLOOKUP(C9,'Valeurs Règlement Campagne'!$A$4:$AB$7,16,FALSE),"")))-2),$F$6:F9,"&lt;="&amp;(IF(ABS(F9-VLOOKUP(C9,'Valeurs Règlement Campagne'!$A$4:$AB$7,14,FALSE))&lt;=2,VLOOKUP(C9,'Valeurs Règlement Campagne'!$A$4:$AB$7,14,FALSE),IF(ABS(F9-VLOOKUP(C9,'Valeurs Règlement Campagne'!$A$4:$AB$7,15,FALSE))&lt;=2,VLOOKUP(C9,'Valeurs Règlement Campagne'!$A$4:$AB$7,15,FALSE),IF(ABS(F9-VLOOKUP(C9,'Valeurs Règlement Campagne'!$A$4:$AB$7,16,FALSE))&lt;=2,VLOOKUP(C9,'Valeurs Règlement Campagne'!$A$4:$AB$7,16,FALSE),"")))+2))&gt;(IF(VLOOKUP(C9,'Valeurs Règlement Campagne'!$A$4:$AB$7,14,FALSE)=IF(ABS(F9-VLOOKUP(C9,'Valeurs Règlement Campagne'!$A$4:$AB$7,14,FALSE))&lt;=2,VLOOKUP(C9,'Valeurs Règlement Campagne'!$A$4:$AB$7,14,FALSE),IF(ABS(F9-VLOOKUP(C9,'Valeurs Règlement Campagne'!$A$4:$AB$7,15,FALSE))&lt;=2,VLOOKUP(C9,'Valeurs Règlement Campagne'!$A$4:$AB$7,15,FALSE),IF(ABS(F9-VLOOKUP(C9,'Valeurs Règlement Campagne'!$A$4:$AB$7,16,FALSE))&lt;=2,VLOOKUP(C9,'Valeurs Règlement Campagne'!$A$4:$AB$7,16,FALSE),""))),1,0)+IF(VLOOKUP(C9,'Valeurs Règlement Campagne'!$A$4:$AB$7,15,FALSE)=IF(ABS(F9-VLOOKUP(C9,'Valeurs Règlement Campagne'!$A$4:$AB$7,14,FALSE))&lt;=2,VLOOKUP(C9,'Valeurs Règlement Campagne'!$A$4:$AB$7,14,FALSE),IF(ABS(F9-VLOOKUP(C9,'Valeurs Règlement Campagne'!$A$4:$AB$7,15,FALSE))&lt;=2,VLOOKUP(C9,'Valeurs Règlement Campagne'!$A$4:$AB$7,15,FALSE),IF(ABS(F9-VLOOKUP(C9,'Valeurs Règlement Campagne'!$A$4:$AB$7,16,FALSE))&lt;=2,VLOOKUP(C9,'Valeurs Règlement Campagne'!$A$4:$AB$7,16,FALSE),""))),1,0)+IF(VLOOKUP(C9,'Valeurs Règlement Campagne'!$A$4:$AB$7,16,FALSE)=IF(ABS(F9-VLOOKUP(C9,'Valeurs Règlement Campagne'!$A$4:$AB$7,14,FALSE))&lt;=2,VLOOKUP(C9,'Valeurs Règlement Campagne'!$A$4:$AB$7,14,FALSE),IF(ABS(F9-VLOOKUP(C9,'Valeurs Règlement Campagne'!$A$4:$AB$7,15,FALSE))&lt;=2,VLOOKUP(C9,'Valeurs Règlement Campagne'!$A$4:$AB$7,15,FALSE),IF(ABS(F9-VLOOKUP(C9,'Valeurs Règlement Campagne'!$A$4:$AB$7,16,FALSE))&lt;=2,VLOOKUP(C9,'Valeurs Règlement Campagne'!$A$4:$AB$7,16,FALSE),""))),1,0)),"Doublon",TRUE)),IF(IF(F9=VLOOKUP(C9,'Valeurs Règlement Campagne'!$A$4:$AB$7,14,FALSE),VLOOKUP(C9,'Valeurs Règlement Campagne'!$A$4:$AB$7,14,FALSE),IF(F9=VLOOKUP(C9,'Valeurs Règlement Campagne'!$A$4:$AB$7,15,FALSE),VLOOKUP(C9,'Valeurs Règlement Campagne'!$A$4:$AB$7,15,FALSE),IF(F9=VLOOKUP(C9,'Valeurs Règlement Campagne'!$A$4:$AB$7,16,FALSE),VLOOKUP(C9,'Valeurs Règlement Campagne'!$A$4:$AB$7,16,FALSE),"")))="",FALSE,IF(COUNTIFS($C$6:C9,C9,$E$6:E9,"Connues",$F$6:F9,IF(F9=VLOOKUP(C9,'Valeurs Règlement Campagne'!$A$4:$AB$7,14,FALSE),VLOOKUP(C9,'Valeurs Règlement Campagne'!$A$4:$AB$7,14,FALSE),IF(F9=VLOOKUP(C9,'Valeurs Règlement Campagne'!$A$4:$AB$7,15,FALSE),VLOOKUP(C9,'Valeurs Règlement Campagne'!$A$4:$AB$7,15,FALSE),IF(F9=VLOOKUP(C9,'Valeurs Règlement Campagne'!$A$4:$AB$7,16,FALSE),VLOOKUP(C9,'Valeurs Règlement Campagne'!$A$4:$AB$7,16,FALSE),""))))&gt;(IF(VLOOKUP(C9,'Valeurs Règlement Campagne'!$A$4:$AB$7,14,FALSE)=IF(F9=VLOOKUP(C9,'Valeurs Règlement Campagne'!$A$4:$AB$7,14,FALSE),VLOOKUP(C9,'Valeurs Règlement Campagne'!$A$4:$AB$7,14,FALSE),IF(F9=VLOOKUP(C9,'Valeurs Règlement Campagne'!$A$4:$AB$7,15,FALSE),VLOOKUP(C9,'Valeurs Règlement Campagne'!$A$4:$AB$7,15,FALSE),IF(F9=VLOOKUP(C9,'Valeurs Règlement Campagne'!$A$4:$AB$7,16,FALSE),VLOOKUP(C9,'Valeurs Règlement Campagne'!$A$4:$AB$7,16,FALSE),""))),1,0)+IF(VLOOKUP(C9,'Valeurs Règlement Campagne'!$A$4:$AB$7,15,FALSE)=IF(F9=VLOOKUP(C9,'Valeurs Règlement Campagne'!$A$4:$AB$7,14,FALSE),VLOOKUP(C9,'Valeurs Règlement Campagne'!$A$4:$AB$7,14,FALSE),IF(F9=VLOOKUP(C9,'Valeurs Règlement Campagne'!$A$4:$AB$7,15,FALSE),VLOOKUP(C9,'Valeurs Règlement Campagne'!$A$4:$AB$7,15,FALSE),IF(F9=VLOOKUP(C9,'Valeurs Règlement Campagne'!$A$4:$AB$7,16,FALSE),VLOOKUP(C9,'Valeurs Règlement Campagne'!$A$4:$AB$7,16,FALSE),""))),1,0)+IF(VLOOKUP(C9,'Valeurs Règlement Campagne'!$A$4:$AB$7,16,FALSE)=IF(F9=VLOOKUP(C9,'Valeurs Règlement Campagne'!$A$4:$AB$7,14,FALSE),VLOOKUP(C9,'Valeurs Règlement Campagne'!$A$4:$AB$7,14,FALSE),IF(F9=VLOOKUP(C9,'Valeurs Règlement Campagne'!$A$4:$AB$7,15,FALSE),VLOOKUP(C9,'Valeurs Règlement Campagne'!$A$4:$AB$7,15,FALSE),IF(F9=VLOOKUP(C9,'Valeurs Règlement Campagne'!$A$4:$AB$7,16,FALSE),VLOOKUP(C9,'Valeurs Règlement Campagne'!$A$4:$AB$7,16,FALSE),""))),1,0)),"Doublon",TRUE)))," "))))," ")</f>
        <v xml:space="preserve"> </v>
      </c>
      <c r="V9" s="49" t="str" cm="1">
        <f t="array" ref="V9">IFERROR(IF(OR(C9="",C9=" ")," ",IF(NOT(ISNUMBER(G9))," ",IF(E9="Inconnues",AND(G9&gt;=N9,G9&lt;=O9),IF(E9="Connues",IF('Valeurs Règlement Campagne'!$L$14="OUI",IF(IF(ABS(G9-VLOOKUP(C9,'Valeurs Règlement Campagne'!$A$4:$AB$7,17,FALSE))&lt;=2,VLOOKUP(C9,'Valeurs Règlement Campagne'!$A$4:$AB$7,17,FALSE),IF(ABS(G9-VLOOKUP(C9,'Valeurs Règlement Campagne'!$A$4:$AB$7,18,FALSE))&lt;=2,VLOOKUP(C9,'Valeurs Règlement Campagne'!$A$4:$AB$7,18,FALSE),IF(ABS(G9-VLOOKUP(C9,'Valeurs Règlement Campagne'!$A$4:$AB$7,19,FALSE))&lt;=2,VLOOKUP(C9,'Valeurs Règlement Campagne'!$A$4:$AB$7,19,FALSE),"")))="",FALSE,IF(COUNTIFS($C$6:C9,C9,$E$6:E9,"Connues",$G$6:G9,"&gt;="&amp;(IF(ABS(G9-VLOOKUP(C9,'Valeurs Règlement Campagne'!$A$4:$AB$7,17,FALSE))&lt;=2,VLOOKUP(C9,'Valeurs Règlement Campagne'!$A$4:$AB$7,17,FALSE),IF(ABS(G9-VLOOKUP(C9,'Valeurs Règlement Campagne'!$A$4:$AB$7,18,FALSE))&lt;=2,VLOOKUP(C9,'Valeurs Règlement Campagne'!$A$4:$AB$7,18,FALSE),IF(ABS(G9-VLOOKUP(C9,'Valeurs Règlement Campagne'!$A$4:$AB$7,19,FALSE))&lt;=2,VLOOKUP(C9,'Valeurs Règlement Campagne'!$A$4:$AB$7,19,FALSE),"")))-2),$G$6:G9,"&lt;="&amp;(IF(ABS(G9-VLOOKUP(C9,'Valeurs Règlement Campagne'!$A$4:$AB$7,17,FALSE))&lt;=2,VLOOKUP(C9,'Valeurs Règlement Campagne'!$A$4:$AB$7,17,FALSE),IF(ABS(G9-VLOOKUP(C9,'Valeurs Règlement Campagne'!$A$4:$AB$7,18,FALSE))&lt;=2,VLOOKUP(C9,'Valeurs Règlement Campagne'!$A$4:$AB$7,18,FALSE),IF(ABS(G9-VLOOKUP(C9,'Valeurs Règlement Campagne'!$A$4:$AB$7,19,FALSE))&lt;=2,VLOOKUP(C9,'Valeurs Règlement Campagne'!$A$4:$AB$7,19,FALSE),"")))+2))&gt;(IF(VLOOKUP(C9,'Valeurs Règlement Campagne'!$A$4:$AB$7,17,FALSE)=IF(ABS(G9-VLOOKUP(C9,'Valeurs Règlement Campagne'!$A$4:$AB$7,17,FALSE))&lt;=2,VLOOKUP(C9,'Valeurs Règlement Campagne'!$A$4:$AB$7,17,FALSE),IF(ABS(G9-VLOOKUP(C9,'Valeurs Règlement Campagne'!$A$4:$AB$7,18,FALSE))&lt;=2,VLOOKUP(C9,'Valeurs Règlement Campagne'!$A$4:$AB$7,18,FALSE),IF(ABS(G9-VLOOKUP(C9,'Valeurs Règlement Campagne'!$A$4:$AB$7,19,FALSE))&lt;=2,VLOOKUP(C9,'Valeurs Règlement Campagne'!$A$4:$AB$7,19,FALSE),""))),1,0)+IF(VLOOKUP(C9,'Valeurs Règlement Campagne'!$A$4:$AB$7,18,FALSE)=IF(ABS(G9-VLOOKUP(C9,'Valeurs Règlement Campagne'!$A$4:$AB$7,17,FALSE))&lt;=2,VLOOKUP(C9,'Valeurs Règlement Campagne'!$A$4:$AB$7,17,FALSE),IF(ABS(G9-VLOOKUP(C9,'Valeurs Règlement Campagne'!$A$4:$AB$7,18,FALSE))&lt;=2,VLOOKUP(C9,'Valeurs Règlement Campagne'!$A$4:$AB$7,18,FALSE),IF(ABS(G9-VLOOKUP(C9,'Valeurs Règlement Campagne'!$A$4:$AB$7,19,FALSE))&lt;=2,VLOOKUP(C9,'Valeurs Règlement Campagne'!$A$4:$AB$7,19,FALSE),""))),1,0)+IF(VLOOKUP(C9,'Valeurs Règlement Campagne'!$A$4:$AB$7,19,FALSE)=IF(ABS(G9-VLOOKUP(C9,'Valeurs Règlement Campagne'!$A$4:$AB$7,17,FALSE))&lt;=2,VLOOKUP(C9,'Valeurs Règlement Campagne'!$A$4:$AB$7,17,FALSE),IF(ABS(G9-VLOOKUP(C9,'Valeurs Règlement Campagne'!$A$4:$AB$7,18,FALSE))&lt;=2,VLOOKUP(C9,'Valeurs Règlement Campagne'!$A$4:$AB$7,18,FALSE),IF(ABS(G9-VLOOKUP(C9,'Valeurs Règlement Campagne'!$A$4:$AB$7,19,FALSE))&lt;=2,VLOOKUP(C9,'Valeurs Règlement Campagne'!$A$4:$AB$7,19,FALSE),""))),1,0)),"Doublon",TRUE)),IF(IF(G9=VLOOKUP(C9,'Valeurs Règlement Campagne'!$A$4:$AB$7,17,FALSE),VLOOKUP(C9,'Valeurs Règlement Campagne'!$A$4:$AB$7,17,FALSE),IF(G9=VLOOKUP(C9,'Valeurs Règlement Campagne'!$A$4:$AB$7,18,FALSE),VLOOKUP(C9,'Valeurs Règlement Campagne'!$A$4:$AB$7,18,FALSE),IF(G9=VLOOKUP(C9,'Valeurs Règlement Campagne'!$A$4:$AB$7,19,FALSE),VLOOKUP(C9,'Valeurs Règlement Campagne'!$A$4:$AB$7,19,FALSE),"")))="",FALSE,IF(COUNTIFS($C$6:C9,C9,$E$6:E9,"Connues",$G$6:G9,IF(G9=VLOOKUP(C9,'Valeurs Règlement Campagne'!$A$4:$AB$7,17,FALSE),VLOOKUP(C9,'Valeurs Règlement Campagne'!$A$4:$AB$7,17,FALSE),IF(G9=VLOOKUP(C9,'Valeurs Règlement Campagne'!$A$4:$AB$7,18,FALSE),VLOOKUP(C9,'Valeurs Règlement Campagne'!$A$4:$AB$7,18,FALSE),IF(G9=VLOOKUP(C9,'Valeurs Règlement Campagne'!$A$4:$AB$7,19,FALSE),VLOOKUP(C9,'Valeurs Règlement Campagne'!$A$4:$AB$7,19,FALSE),""))))&gt;(IF(VLOOKUP(C9,'Valeurs Règlement Campagne'!$A$4:$AB$7,17,FALSE)=IF(G9=VLOOKUP(C9,'Valeurs Règlement Campagne'!$A$4:$AB$7,17,FALSE),VLOOKUP(C9,'Valeurs Règlement Campagne'!$A$4:$AB$7,17,FALSE),IF(G9=VLOOKUP(C9,'Valeurs Règlement Campagne'!$A$4:$AB$7,18,FALSE),VLOOKUP(C9,'Valeurs Règlement Campagne'!$A$4:$AB$7,18,FALSE),IF(G9=VLOOKUP(C9,'Valeurs Règlement Campagne'!$A$4:$AB$7,19,FALSE),VLOOKUP(C9,'Valeurs Règlement Campagne'!$A$4:$AB$7,19,FALSE),""))),1,0)+IF(VLOOKUP(C9,'Valeurs Règlement Campagne'!$A$4:$AB$7,18,FALSE)=IF(G9=VLOOKUP(C9,'Valeurs Règlement Campagne'!$A$4:$AB$7,17,FALSE),VLOOKUP(C9,'Valeurs Règlement Campagne'!$A$4:$AB$7,17,FALSE),IF(G9=VLOOKUP(C9,'Valeurs Règlement Campagne'!$A$4:$AB$7,18,FALSE),VLOOKUP(C9,'Valeurs Règlement Campagne'!$A$4:$AB$7,18,FALSE),IF(G9=VLOOKUP(C9,'Valeurs Règlement Campagne'!$A$4:$AB$7,19,FALSE),VLOOKUP(C9,'Valeurs Règlement Campagne'!$A$4:$AB$7,19,FALSE),""))),1,0)+IF(VLOOKUP(C9,'Valeurs Règlement Campagne'!$A$4:$AB$7,19,FALSE)=IF(G9=VLOOKUP(C9,'Valeurs Règlement Campagne'!$A$4:$AB$7,17,FALSE),VLOOKUP(C9,'Valeurs Règlement Campagne'!$A$4:$AB$7,17,FALSE),IF(G9=VLOOKUP(C9,'Valeurs Règlement Campagne'!$A$4:$AB$7,18,FALSE),VLOOKUP(C9,'Valeurs Règlement Campagne'!$A$4:$AB$7,18,FALSE),IF(G9=VLOOKUP(C9,'Valeurs Règlement Campagne'!$A$4:$AB$7,19,FALSE),VLOOKUP(C9,'Valeurs Règlement Campagne'!$A$4:$AB$7,19,FALSE),""))),1,0)),"Doublon",TRUE)))," "))))," ")</f>
        <v xml:space="preserve"> </v>
      </c>
      <c r="W9" s="49" t="str" cm="1">
        <f t="array" ref="W9">IFERROR(IF(OR(C9="",C9=" ")," ",IF(NOT(ISNUMBER(H9))," ",IF(E9="Inconnues",AND(H9&gt;=P9,H9&lt;=Q9),IF(E9="Connues",IF('Valeurs Règlement Campagne'!$L$14="OUI",IF(IF(ABS(H9-VLOOKUP(C9,'Valeurs Règlement Campagne'!$A$4:$AB$7,20,FALSE))&lt;=2,VLOOKUP(C9,'Valeurs Règlement Campagne'!$A$4:$AB$7,20,FALSE),IF(ABS(H9-VLOOKUP(C9,'Valeurs Règlement Campagne'!$A$4:$AB$7,21,FALSE))&lt;=2,VLOOKUP(C9,'Valeurs Règlement Campagne'!$A$4:$AB$7,21,FALSE),IF(ABS(H9-VLOOKUP(C9,'Valeurs Règlement Campagne'!$A$4:$AB$7,22,FALSE))&lt;=2,VLOOKUP(C9,'Valeurs Règlement Campagne'!$A$4:$AB$7,22,FALSE),"")))="",FALSE,IF(COUNTIFS($C$6:C9,C9,$E$6:E9,"Connues",$H$6:H9,"&gt;="&amp;(IF(ABS(H9-VLOOKUP(C9,'Valeurs Règlement Campagne'!$A$4:$AB$7,20,FALSE))&lt;=2,VLOOKUP(C9,'Valeurs Règlement Campagne'!$A$4:$AB$7,20,FALSE),IF(ABS(H9-VLOOKUP(C9,'Valeurs Règlement Campagne'!$A$4:$AB$7,21,FALSE))&lt;=2,VLOOKUP(C9,'Valeurs Règlement Campagne'!$A$4:$AB$7,21,FALSE),IF(ABS(H9-VLOOKUP(C9,'Valeurs Règlement Campagne'!$A$4:$AB$7,22,FALSE))&lt;=2,VLOOKUP(C9,'Valeurs Règlement Campagne'!$A$4:$AB$7,22,FALSE),"")))-2),$H$6:H9,"&lt;="&amp;(IF(ABS(H9-VLOOKUP(C9,'Valeurs Règlement Campagne'!$A$4:$AB$7,20,FALSE))&lt;=2,VLOOKUP(C9,'Valeurs Règlement Campagne'!$A$4:$AB$7,20,FALSE),IF(ABS(H9-VLOOKUP(C9,'Valeurs Règlement Campagne'!$A$4:$AB$7,21,FALSE))&lt;=2,VLOOKUP(C9,'Valeurs Règlement Campagne'!$A$4:$AB$7,21,FALSE),IF(ABS(H9-VLOOKUP(C9,'Valeurs Règlement Campagne'!$A$4:$AB$7,22,FALSE))&lt;=2,VLOOKUP(C9,'Valeurs Règlement Campagne'!$A$4:$AB$7,22,FALSE),"")))+2))&gt;(IF(VLOOKUP(C9,'Valeurs Règlement Campagne'!$A$4:$AB$7,20,FALSE)=IF(ABS(H9-VLOOKUP(C9,'Valeurs Règlement Campagne'!$A$4:$AB$7,20,FALSE))&lt;=2,VLOOKUP(C9,'Valeurs Règlement Campagne'!$A$4:$AB$7,20,FALSE),IF(ABS(H9-VLOOKUP(C9,'Valeurs Règlement Campagne'!$A$4:$AB$7,21,FALSE))&lt;=2,VLOOKUP(C9,'Valeurs Règlement Campagne'!$A$4:$AB$7,21,FALSE),IF(ABS(H9-VLOOKUP(C9,'Valeurs Règlement Campagne'!$A$4:$AB$7,22,FALSE))&lt;=2,VLOOKUP(C9,'Valeurs Règlement Campagne'!$A$4:$AB$7,22,FALSE),""))),1,0)+IF(VLOOKUP(C9,'Valeurs Règlement Campagne'!$A$4:$AB$7,21,FALSE)=IF(ABS(H9-VLOOKUP(C9,'Valeurs Règlement Campagne'!$A$4:$AB$7,20,FALSE))&lt;=2,VLOOKUP(C9,'Valeurs Règlement Campagne'!$A$4:$AB$7,20,FALSE),IF(ABS(H9-VLOOKUP(C9,'Valeurs Règlement Campagne'!$A$4:$AB$7,21,FALSE))&lt;=2,VLOOKUP(C9,'Valeurs Règlement Campagne'!$A$4:$AB$7,21,FALSE),IF(ABS(H9-VLOOKUP(C9,'Valeurs Règlement Campagne'!$A$4:$AB$7,22,FALSE))&lt;=2,VLOOKUP(C9,'Valeurs Règlement Campagne'!$A$4:$AB$7,22,FALSE),""))),1,0)+IF(VLOOKUP(C9,'Valeurs Règlement Campagne'!$A$4:$AB$7,22,FALSE)=IF(ABS(H9-VLOOKUP(C9,'Valeurs Règlement Campagne'!$A$4:$AB$7,20,FALSE))&lt;=2,VLOOKUP(C9,'Valeurs Règlement Campagne'!$A$4:$AB$7,20,FALSE),IF(ABS(H9-VLOOKUP(C9,'Valeurs Règlement Campagne'!$A$4:$AB$7,21,FALSE))&lt;=2,VLOOKUP(C9,'Valeurs Règlement Campagne'!$A$4:$AB$7,21,FALSE),IF(ABS(H9-VLOOKUP(C9,'Valeurs Règlement Campagne'!$A$4:$AB$7,22,FALSE))&lt;=2,VLOOKUP(C9,'Valeurs Règlement Campagne'!$A$4:$AB$7,22,FALSE),""))),1,0)),"Doublon",TRUE)),IF(IF(H9=VLOOKUP(C9,'Valeurs Règlement Campagne'!$A$4:$AB$7,20,FALSE),VLOOKUP(C9,'Valeurs Règlement Campagne'!$A$4:$AB$7,20,FALSE),IF(H9=VLOOKUP(C9,'Valeurs Règlement Campagne'!$A$4:$AB$7,21,FALSE),VLOOKUP(C9,'Valeurs Règlement Campagne'!$A$4:$AB$7,21,FALSE),IF(H9=VLOOKUP(C9,'Valeurs Règlement Campagne'!$A$4:$AB$7,22,FALSE),VLOOKUP(C9,'Valeurs Règlement Campagne'!$A$4:$AB$7,22,FALSE),"")))="",FALSE,IF(COUNTIFS($C$6:C9,C9,$E$6:E9,"Connues",$H$6:H9,IF(H9=VLOOKUP(C9,'Valeurs Règlement Campagne'!$A$4:$AB$7,20,FALSE),VLOOKUP(C9,'Valeurs Règlement Campagne'!$A$4:$AB$7,20,FALSE),IF(H9=VLOOKUP(C9,'Valeurs Règlement Campagne'!$A$4:$AB$7,21,FALSE),VLOOKUP(C9,'Valeurs Règlement Campagne'!$A$4:$AB$7,21,FALSE),IF(H9=VLOOKUP(C9,'Valeurs Règlement Campagne'!$A$4:$AB$7,22,FALSE),VLOOKUP(C9,'Valeurs Règlement Campagne'!$A$4:$AB$7,22,FALSE),""))))&gt;(IF(VLOOKUP(C9,'Valeurs Règlement Campagne'!$A$4:$AB$7,20,FALSE)=IF(H9=VLOOKUP(C9,'Valeurs Règlement Campagne'!$A$4:$AB$7,20,FALSE),VLOOKUP(C9,'Valeurs Règlement Campagne'!$A$4:$AB$7,20,FALSE),IF(H9=VLOOKUP(C9,'Valeurs Règlement Campagne'!$A$4:$AB$7,21,FALSE),VLOOKUP(C9,'Valeurs Règlement Campagne'!$A$4:$AB$7,21,FALSE),IF(H9=VLOOKUP(C9,'Valeurs Règlement Campagne'!$A$4:$AB$7,22,FALSE),VLOOKUP(C9,'Valeurs Règlement Campagne'!$A$4:$AB$7,22,FALSE),""))),1,0)+IF(VLOOKUP(C9,'Valeurs Règlement Campagne'!$A$4:$AB$7,21,FALSE)=IF(H9=VLOOKUP(C9,'Valeurs Règlement Campagne'!$A$4:$AB$7,20,FALSE),VLOOKUP(C9,'Valeurs Règlement Campagne'!$A$4:$AB$7,20,FALSE),IF(H9=VLOOKUP(C9,'Valeurs Règlement Campagne'!$A$4:$AB$7,21,FALSE),VLOOKUP(C9,'Valeurs Règlement Campagne'!$A$4:$AB$7,21,FALSE),IF(H9=VLOOKUP(C9,'Valeurs Règlement Campagne'!$A$4:$AB$7,22,FALSE),VLOOKUP(C9,'Valeurs Règlement Campagne'!$A$4:$AB$7,22,FALSE),""))),1,0)+IF(VLOOKUP(C9,'Valeurs Règlement Campagne'!$A$4:$AB$7,22,FALSE)=IF(H9=VLOOKUP(C9,'Valeurs Règlement Campagne'!$A$4:$AB$7,20,FALSE),VLOOKUP(C9,'Valeurs Règlement Campagne'!$A$4:$AB$7,20,FALSE),IF(H9=VLOOKUP(C9,'Valeurs Règlement Campagne'!$A$4:$AB$7,21,FALSE),VLOOKUP(C9,'Valeurs Règlement Campagne'!$A$4:$AB$7,21,FALSE),IF(H9=VLOOKUP(C9,'Valeurs Règlement Campagne'!$A$4:$AB$7,22,FALSE),VLOOKUP(C9,'Valeurs Règlement Campagne'!$A$4:$AB$7,22,FALSE),""))),1,0)),"Doublon",TRUE)))," "))))," ")</f>
        <v xml:space="preserve"> </v>
      </c>
      <c r="X9" s="49" t="str" cm="1">
        <f t="array" ref="X9">IFERROR(IF(OR(C9="",C9=" ")," ",IF(NOT(ISNUMBER(I9))," ",IF(E9="Inconnues",AND(I9&gt;=P9,I9&lt;=R9),IF(E9="Connues",IF('Valeurs Règlement Campagne'!$L$14="OUI",IF(IF(ABS(I9-VLOOKUP(C9,'Valeurs Règlement Campagne'!$A$4:$AB$7,23,FALSE))&lt;=2,VLOOKUP(C9,'Valeurs Règlement Campagne'!$A$4:$AB$7,23,FALSE),IF(ABS(I9-VLOOKUP(C9,'Valeurs Règlement Campagne'!$A$4:$AB$7,24,FALSE))&lt;=2,VLOOKUP(C9,'Valeurs Règlement Campagne'!$A$4:$AB$7,24,FALSE),IF(ABS(I9-VLOOKUP(C9,'Valeurs Règlement Campagne'!$A$4:$AB$7,25,FALSE))&lt;=2,VLOOKUP(C9,'Valeurs Règlement Campagne'!$A$4:$AB$7,25,FALSE),"")))="",FALSE,IF(COUNTIFS($C$6:C9,C9,$E$6:E9,"Connues",$I$6:I9,"&gt;="&amp;(IF(ABS(I9-VLOOKUP(C9,'Valeurs Règlement Campagne'!$A$4:$AB$7,23,FALSE))&lt;=2,VLOOKUP(C9,'Valeurs Règlement Campagne'!$A$4:$AB$7,23,FALSE),IF(ABS(I9-VLOOKUP(C9,'Valeurs Règlement Campagne'!$A$4:$AB$7,24,FALSE))&lt;=2,VLOOKUP(C9,'Valeurs Règlement Campagne'!$A$4:$AB$7,24,FALSE),IF(ABS(I9-VLOOKUP(C9,'Valeurs Règlement Campagne'!$A$4:$AB$7,25,FALSE))&lt;=2,VLOOKUP(C9,'Valeurs Règlement Campagne'!$A$4:$AB$7,25,FALSE),"")))-2),$I$6:I9,"&lt;="&amp;(IF(ABS(I9-VLOOKUP(C9,'Valeurs Règlement Campagne'!$A$4:$AB$7,23,FALSE))&lt;=2,VLOOKUP(C9,'Valeurs Règlement Campagne'!$A$4:$AB$7,23,FALSE),IF(ABS(I9-VLOOKUP(C9,'Valeurs Règlement Campagne'!$A$4:$AB$7,24,FALSE))&lt;=2,VLOOKUP(C9,'Valeurs Règlement Campagne'!$A$4:$AB$7,24,FALSE),IF(ABS(I9-VLOOKUP(C9,'Valeurs Règlement Campagne'!$A$4:$AB$7,25,FALSE))&lt;=2,VLOOKUP(C9,'Valeurs Règlement Campagne'!$A$4:$AB$7,25,FALSE),"")))+2))&gt;(IF(VLOOKUP(C9,'Valeurs Règlement Campagne'!$A$4:$AB$7,23,FALSE)=IF(ABS(I9-VLOOKUP(C9,'Valeurs Règlement Campagne'!$A$4:$AB$7,23,FALSE))&lt;=2,VLOOKUP(C9,'Valeurs Règlement Campagne'!$A$4:$AB$7,23,FALSE),IF(ABS(I9-VLOOKUP(C9,'Valeurs Règlement Campagne'!$A$4:$AB$7,24,FALSE))&lt;=2,VLOOKUP(C9,'Valeurs Règlement Campagne'!$A$4:$AB$7,24,FALSE),IF(ABS(I9-VLOOKUP(C9,'Valeurs Règlement Campagne'!$A$4:$AB$7,25,FALSE))&lt;=2,VLOOKUP(C9,'Valeurs Règlement Campagne'!$A$4:$AB$7,25,FALSE),""))),1,0)+IF(VLOOKUP(C9,'Valeurs Règlement Campagne'!$A$4:$AB$7,24,FALSE)=IF(ABS(I9-VLOOKUP(C9,'Valeurs Règlement Campagne'!$A$4:$AB$7,23,FALSE))&lt;=2,VLOOKUP(C9,'Valeurs Règlement Campagne'!$A$4:$AB$7,23,FALSE),IF(ABS(I9-VLOOKUP(C9,'Valeurs Règlement Campagne'!$A$4:$AB$7,24,FALSE))&lt;=2,VLOOKUP(C9,'Valeurs Règlement Campagne'!$A$4:$AB$7,24,FALSE),IF(ABS(I9-VLOOKUP(C9,'Valeurs Règlement Campagne'!$A$4:$AB$7,25,FALSE))&lt;=2,VLOOKUP(C9,'Valeurs Règlement Campagne'!$A$4:$AB$7,25,FALSE),""))),1,0)+IF(VLOOKUP(C9,'Valeurs Règlement Campagne'!$A$4:$AB$7,25,FALSE)=IF(ABS(I9-VLOOKUP(C9,'Valeurs Règlement Campagne'!$A$4:$AB$7,23,FALSE))&lt;=2,VLOOKUP(C9,'Valeurs Règlement Campagne'!$A$4:$AB$7,23,FALSE),IF(ABS(I9-VLOOKUP(C9,'Valeurs Règlement Campagne'!$A$4:$AB$7,24,FALSE))&lt;=2,VLOOKUP(C9,'Valeurs Règlement Campagne'!$A$4:$AB$7,24,FALSE),IF(ABS(I9-VLOOKUP(C9,'Valeurs Règlement Campagne'!$A$4:$AB$7,25,FALSE))&lt;=2,VLOOKUP(C9,'Valeurs Règlement Campagne'!$A$4:$AB$7,25,FALSE),""))),1,0)),"Doublon",TRUE)),IF(IF(I9=VLOOKUP(C9,'Valeurs Règlement Campagne'!$A$4:$AB$7,23,FALSE),VLOOKUP(C9,'Valeurs Règlement Campagne'!$A$4:$AB$7,23,FALSE),IF(I9=VLOOKUP(C9,'Valeurs Règlement Campagne'!$A$4:$AB$7,24,FALSE),VLOOKUP(C9,'Valeurs Règlement Campagne'!$A$4:$AB$7,24,FALSE),IF(I9=VLOOKUP(C9,'Valeurs Règlement Campagne'!$A$4:$AB$7,25,FALSE),VLOOKUP(C9,'Valeurs Règlement Campagne'!$A$4:$AB$7,25,FALSE),"")))="",FALSE,IF(COUNTIFS($C$6:C9,C9,$E$6:E9,"Connues",$I$6:I9,IF(I9=VLOOKUP(C9,'Valeurs Règlement Campagne'!$A$4:$AB$7,23,FALSE),VLOOKUP(C9,'Valeurs Règlement Campagne'!$A$4:$AB$7,23,FALSE),IF(I9=VLOOKUP(C9,'Valeurs Règlement Campagne'!$A$4:$AB$7,24,FALSE),VLOOKUP(C9,'Valeurs Règlement Campagne'!$A$4:$AB$7,24,FALSE),IF(I9=VLOOKUP(C9,'Valeurs Règlement Campagne'!$A$4:$AB$7,25,FALSE),VLOOKUP(C9,'Valeurs Règlement Campagne'!$A$4:$AB$7,25,FALSE),""))))&gt;(IF(VLOOKUP(C9,'Valeurs Règlement Campagne'!$A$4:$AB$7,23,FALSE)=IF(I9=VLOOKUP(C9,'Valeurs Règlement Campagne'!$A$4:$AB$7,23,FALSE),VLOOKUP(C9,'Valeurs Règlement Campagne'!$A$4:$AB$7,23,FALSE),IF(I9=VLOOKUP(C9,'Valeurs Règlement Campagne'!$A$4:$AB$7,24,FALSE),VLOOKUP(C9,'Valeurs Règlement Campagne'!$A$4:$AB$7,24,FALSE),IF(I9=VLOOKUP(C9,'Valeurs Règlement Campagne'!$A$4:$AB$7,25,FALSE),VLOOKUP(C9,'Valeurs Règlement Campagne'!$A$4:$AB$7,25,FALSE),""))),1,0)+IF(VLOOKUP(C9,'Valeurs Règlement Campagne'!$A$4:$AB$7,24,FALSE)=IF(I9=VLOOKUP(C9,'Valeurs Règlement Campagne'!$A$4:$AB$7,23,FALSE),VLOOKUP(C9,'Valeurs Règlement Campagne'!$A$4:$AB$7,23,FALSE),IF(I9=VLOOKUP(C9,'Valeurs Règlement Campagne'!$A$4:$AB$7,24,FALSE),VLOOKUP(C9,'Valeurs Règlement Campagne'!$A$4:$AB$7,24,FALSE),IF(I9=VLOOKUP(C9,'Valeurs Règlement Campagne'!$A$4:$AB$7,25,FALSE),VLOOKUP(C9,'Valeurs Règlement Campagne'!$A$4:$AB$7,25,FALSE),""))),1,0)+IF(VLOOKUP(C9,'Valeurs Règlement Campagne'!$A$4:$AB$7,25,FALSE)=IF(I9=VLOOKUP(C9,'Valeurs Règlement Campagne'!$A$4:$AB$7,23,FALSE),VLOOKUP(C9,'Valeurs Règlement Campagne'!$A$4:$AB$7,23,FALSE),IF(I9=VLOOKUP(C9,'Valeurs Règlement Campagne'!$A$4:$AB$7,24,FALSE),VLOOKUP(C9,'Valeurs Règlement Campagne'!$A$4:$AB$7,24,FALSE),IF(I9=VLOOKUP(C9,'Valeurs Règlement Campagne'!$A$4:$AB$7,25,FALSE),VLOOKUP(C9,'Valeurs Règlement Campagne'!$A$4:$AB$7,25,FALSE),""))),1,0)),"Doublon",TRUE)))," "))))," ")</f>
        <v xml:space="preserve"> </v>
      </c>
      <c r="Y9" s="146" t="str" cm="1">
        <f t="array" ref="Y9">IFERROR(IF(OR(C9="",C9=" ")," ",IF(NOT(ISNUMBER(J9))," ",IF(E9="Inconnues",AND(J9&gt;=S9,J9&lt;=T9),IF(E9="Connues",IF('Valeurs Règlement Campagne'!$L$14="OUI",IF(IF(ABS(J9-VLOOKUP(C9,'Valeurs Règlement Campagne'!$A$4:$AB$7,26,FALSE))&lt;=2,VLOOKUP(C9,'Valeurs Règlement Campagne'!$A$4:$AB$7,26,FALSE),IF(ABS(J9-VLOOKUP(C9,'Valeurs Règlement Campagne'!$A$4:$AB$7,27,FALSE))&lt;=2,VLOOKUP(C9,'Valeurs Règlement Campagne'!$A$4:$AB$7,27,FALSE),IF(ABS(J9-VLOOKUP(C9,'Valeurs Règlement Campagne'!$A$4:$AB$7,28,FALSE))&lt;=2,VLOOKUP(C9,'Valeurs Règlement Campagne'!$A$4:$AB$7,28,FALSE),"")))="",FALSE,IF(COUNTIFS($C$6:C9,C9,$E$6:E9,"Connues",$J$6:J9,"&gt;="&amp;(IF(ABS(J9-VLOOKUP(C9,'Valeurs Règlement Campagne'!$A$4:$AB$7,26,FALSE))&lt;=2,VLOOKUP(C9,'Valeurs Règlement Campagne'!$A$4:$AB$7,26,FALSE),IF(ABS(J9-VLOOKUP(C9,'Valeurs Règlement Campagne'!$A$4:$AB$7,27,FALSE))&lt;=2,VLOOKUP(C9,'Valeurs Règlement Campagne'!$A$4:$AB$7,27,FALSE),IF(ABS(J9-VLOOKUP(C9,'Valeurs Règlement Campagne'!$A$4:$AB$7,28,FALSE))&lt;=2,VLOOKUP(C9,'Valeurs Règlement Campagne'!$A$4:$AB$7,28,FALSE),"")))-2),$J$6:J9,"&lt;="&amp;(IF(ABS(J9-VLOOKUP(C9,'Valeurs Règlement Campagne'!$A$4:$AB$7,26,FALSE))&lt;=2,VLOOKUP(C9,'Valeurs Règlement Campagne'!$A$4:$AB$7,26,FALSE),IF(ABS(J9-VLOOKUP(C9,'Valeurs Règlement Campagne'!$A$4:$AB$7,27,FALSE))&lt;=2,VLOOKUP(C9,'Valeurs Règlement Campagne'!$A$4:$AB$7,27,FALSE),IF(ABS(J9-VLOOKUP(C9,'Valeurs Règlement Campagne'!$A$4:$AB$7,28,FALSE))&lt;=2,VLOOKUP(C9,'Valeurs Règlement Campagne'!$A$4:$AB$7,28,FALSE),"")))+2))&gt;(IF(VLOOKUP(C9,'Valeurs Règlement Campagne'!$A$4:$AB$7,26,FALSE)=IF(ABS(J9-VLOOKUP(C9,'Valeurs Règlement Campagne'!$A$4:$AB$7,26,FALSE))&lt;=2,VLOOKUP(C9,'Valeurs Règlement Campagne'!$A$4:$AB$7,26,FALSE),IF(ABS(J9-VLOOKUP(C9,'Valeurs Règlement Campagne'!$A$4:$AB$7,27,FALSE))&lt;=2,VLOOKUP(C9,'Valeurs Règlement Campagne'!$A$4:$AB$7,27,FALSE),IF(ABS(J9-VLOOKUP(C9,'Valeurs Règlement Campagne'!$A$4:$AB$7,28,FALSE))&lt;=2,VLOOKUP(C9,'Valeurs Règlement Campagne'!$A$4:$AB$7,28,FALSE),""))),1,0)+IF(VLOOKUP(C9,'Valeurs Règlement Campagne'!$A$4:$AB$7,27,FALSE)=IF(ABS(J9-VLOOKUP(C9,'Valeurs Règlement Campagne'!$A$4:$AB$7,26,FALSE))&lt;=2,VLOOKUP(C9,'Valeurs Règlement Campagne'!$A$4:$AB$7,26,FALSE),IF(ABS(J9-VLOOKUP(C9,'Valeurs Règlement Campagne'!$A$4:$AB$7,27,FALSE))&lt;=2,VLOOKUP(C9,'Valeurs Règlement Campagne'!$A$4:$AB$7,27,FALSE),IF(ABS(J9-VLOOKUP(C9,'Valeurs Règlement Campagne'!$A$4:$AB$7,28,FALSE))&lt;=2,VLOOKUP(C9,'Valeurs Règlement Campagne'!$A$4:$AB$7,28,FALSE),""))),1,0)+IF(VLOOKUP(C9,'Valeurs Règlement Campagne'!$A$4:$AB$7,28,FALSE)=IF(ABS(J9-VLOOKUP(C9,'Valeurs Règlement Campagne'!$A$4:$AB$7,26,FALSE))&lt;=2,VLOOKUP(C9,'Valeurs Règlement Campagne'!$A$4:$AB$7,26,FALSE),IF(ABS(J9-VLOOKUP(C9,'Valeurs Règlement Campagne'!$A$4:$AB$7,27,FALSE))&lt;=2,VLOOKUP(C9,'Valeurs Règlement Campagne'!$A$4:$AB$7,27,FALSE),IF(ABS(J9-VLOOKUP(C9,'Valeurs Règlement Campagne'!$A$4:$AB$7,28,FALSE))&lt;=2,VLOOKUP(C9,'Valeurs Règlement Campagne'!$A$4:$AB$7,28,FALSE),""))),1,0)),"Doublon",TRUE)),IF(IF(J9=VLOOKUP(C9,'Valeurs Règlement Campagne'!$A$4:$AB$7,26,FALSE),VLOOKUP(C9,'Valeurs Règlement Campagne'!$A$4:$AB$7,26,FALSE),IF(J9=VLOOKUP(C9,'Valeurs Règlement Campagne'!$A$4:$AB$7,27,FALSE),VLOOKUP(C9,'Valeurs Règlement Campagne'!$A$4:$AB$7,27,FALSE),IF(J9=VLOOKUP(C9,'Valeurs Règlement Campagne'!$A$4:$AB$7,28,FALSE),VLOOKUP(C9,'Valeurs Règlement Campagne'!$A$4:$AB$7,28,FALSE),"")))="",FALSE,IF(COUNTIFS($C$6:C9,C9,$E$6:E9,"Connues",$J$6:J9,IF(J9=VLOOKUP(C9,'Valeurs Règlement Campagne'!$A$4:$AB$7,26,FALSE),VLOOKUP(C9,'Valeurs Règlement Campagne'!$A$4:$AB$7,26,FALSE),IF(J9=VLOOKUP(C9,'Valeurs Règlement Campagne'!$A$4:$AB$7,27,FALSE),VLOOKUP(C9,'Valeurs Règlement Campagne'!$A$4:$AB$7,27,FALSE),IF(J9=VLOOKUP(C9,'Valeurs Règlement Campagne'!$A$4:$AB$7,28,FALSE),VLOOKUP(C9,'Valeurs Règlement Campagne'!$A$4:$AB$7,28,FALSE),""))))&gt;(IF(VLOOKUP(C9,'Valeurs Règlement Campagne'!$A$4:$AB$7,26,FALSE)=IF(J9=VLOOKUP(C9,'Valeurs Règlement Campagne'!$A$4:$AB$7,26,FALSE),VLOOKUP(C9,'Valeurs Règlement Campagne'!$A$4:$AB$7,26,FALSE),IF(J9=VLOOKUP(C9,'Valeurs Règlement Campagne'!$A$4:$AB$7,27,FALSE),VLOOKUP(C9,'Valeurs Règlement Campagne'!$A$4:$AB$7,27,FALSE),IF(J9=VLOOKUP(C9,'Valeurs Règlement Campagne'!$A$4:$AB$7,28,FALSE),VLOOKUP(C9,'Valeurs Règlement Campagne'!$A$4:$AB$7,28,FALSE),""))),1,0)+IF(VLOOKUP(C9,'Valeurs Règlement Campagne'!$A$4:$AB$7,27,FALSE)=IF(J9=VLOOKUP(C9,'Valeurs Règlement Campagne'!$A$4:$AB$7,26,FALSE),VLOOKUP(C9,'Valeurs Règlement Campagne'!$A$4:$AB$7,26,FALSE),IF(J9=VLOOKUP(C9,'Valeurs Règlement Campagne'!$A$4:$AB$7,27,FALSE),VLOOKUP(C9,'Valeurs Règlement Campagne'!$A$4:$AB$7,27,FALSE),IF(J9=VLOOKUP(C9,'Valeurs Règlement Campagne'!$A$4:$AB$7,28,FALSE),VLOOKUP(C9,'Valeurs Règlement Campagne'!$A$4:$AB$7,28,FALSE),""))),1,0)+IF(VLOOKUP(C9,'Valeurs Règlement Campagne'!$A$4:$AB$7,28,FALSE)=IF(J9=VLOOKUP(C9,'Valeurs Règlement Campagne'!$A$4:$AB$7,26,FALSE),VLOOKUP(C9,'Valeurs Règlement Campagne'!$A$4:$AB$7,26,FALSE),IF(J9=VLOOKUP(C9,'Valeurs Règlement Campagne'!$A$4:$AB$7,27,FALSE),VLOOKUP(C9,'Valeurs Règlement Campagne'!$A$4:$AB$7,27,FALSE),IF(J9=VLOOKUP(C9,'Valeurs Règlement Campagne'!$A$4:$AB$7,28,FALSE),VLOOKUP(C9,'Valeurs Règlement Campagne'!$A$4:$AB$7,28,FALSE),""))),1,0)),"Doublon",TRUE)))," "))))," ")</f>
        <v xml:space="preserve"> </v>
      </c>
      <c r="Z9" s="329" t="str">
        <f t="shared" si="0"/>
        <v xml:space="preserve"> </v>
      </c>
      <c r="AA9" s="254"/>
      <c r="AB9" s="254" t="str">
        <f t="shared" si="1"/>
        <v xml:space="preserve"> </v>
      </c>
      <c r="AC9" s="254"/>
      <c r="AD9" s="254" t="str">
        <f t="shared" si="2"/>
        <v xml:space="preserve"> </v>
      </c>
      <c r="AE9" s="254"/>
      <c r="AF9" s="254" t="str">
        <f t="shared" si="3"/>
        <v xml:space="preserve"> </v>
      </c>
      <c r="AG9" s="299"/>
      <c r="AH9" s="50" t="str">
        <f t="shared" si="4"/>
        <v/>
      </c>
      <c r="AI9"/>
      <c r="AJ9"/>
      <c r="AK9"/>
      <c r="AL9"/>
      <c r="AM9"/>
    </row>
    <row r="10" spans="1:39" ht="20.75" customHeight="1">
      <c r="A10" s="102">
        <v>5</v>
      </c>
      <c r="B10" s="168" t="str">
        <f>IF(NOT(ISBLANK(Organisateur!B10)),Organisateur!B10," ")</f>
        <v xml:space="preserve"> </v>
      </c>
      <c r="C10" s="340" t="str">
        <f>IF(NOT(ISBLANK(Organisateur!C10)),Organisateur!C10," ")</f>
        <v xml:space="preserve"> </v>
      </c>
      <c r="D10" s="341"/>
      <c r="E10" s="170" t="str">
        <f>IF(NOT(ISBLANK(Organisateur!E10)),Organisateur!E10," ")</f>
        <v xml:space="preserve"> </v>
      </c>
      <c r="F10" s="172" t="str">
        <f>IF(NOT(ISBLANK(Organisateur!F10)),Organisateur!F10," ")</f>
        <v xml:space="preserve"> </v>
      </c>
      <c r="G10" s="195" t="str">
        <f>IF(NOT(ISBLANK(Organisateur!G10)),Organisateur!G10," ")</f>
        <v xml:space="preserve"> </v>
      </c>
      <c r="H10" s="196" t="str">
        <f>IF(NOT(ISBLANK(Organisateur!H10)),Organisateur!H10," ")</f>
        <v xml:space="preserve"> </v>
      </c>
      <c r="I10" s="197" t="str">
        <f>IF(NOT(ISBLANK(Organisateur!I10)),Organisateur!I10," ")</f>
        <v xml:space="preserve"> </v>
      </c>
      <c r="J10" s="198" t="str">
        <f>IF(NOT(ISBLANK(Organisateur!J10)),Organisateur!J10," ")</f>
        <v xml:space="preserve"> </v>
      </c>
      <c r="K10" s="40"/>
      <c r="L10" s="41" t="str">
        <f>IF($E10=" "," ",IF($E10=$D$31,VLOOKUP($C10,'Valeurs Règlement Campagne'!$A$4:$AB$7,14,FALSE),VLOOKUP($C10,'Valeurs Règlement Campagne'!$A$4:$M$7,4,FALSE)))</f>
        <v xml:space="preserve"> </v>
      </c>
      <c r="M10" s="42" t="str">
        <f>IF($E10=" "," ",IF($E10=$D$31,VLOOKUP($C10,'Valeurs Règlement Campagne'!$A$4:$AB$7,16,FALSE),VLOOKUP($C10,'Valeurs Règlement Campagne'!$A$4:$AB$7,5,FALSE)))</f>
        <v xml:space="preserve"> </v>
      </c>
      <c r="N10" s="41" t="str">
        <f>IF($E10=" "," ",IF($E10=$D$31,VLOOKUP($C10,'Valeurs Règlement Campagne'!$A$4:$AB$7,17,FALSE),VLOOKUP($C10,'Valeurs Règlement Campagne'!$A$4:$AB$7,6,FALSE)))</f>
        <v xml:space="preserve"> </v>
      </c>
      <c r="O10" s="43" t="str">
        <f>IF($E10=" "," ",IF($E10=$D$31,VLOOKUP($C10,'Valeurs Règlement Campagne'!$A$4:$AB$7,19,FALSE),VLOOKUP($C10,'Valeurs Règlement Campagne'!$A$4:$AB$7,7,FALSE)))</f>
        <v xml:space="preserve"> </v>
      </c>
      <c r="P10" s="44" t="str">
        <f>IF($E10=" "," ",IF($E10=$D$31,VLOOKUP($C10,'Valeurs Règlement Campagne'!$A$4:$AB$7,20,FALSE),VLOOKUP($C10,'Valeurs Règlement Campagne'!$A$4:$AB$7,8,FALSE)))</f>
        <v xml:space="preserve"> </v>
      </c>
      <c r="Q10" s="43" t="str">
        <f>IF($E10=" "," ",IF($E10=$D$31,VLOOKUP($C10,'Valeurs Règlement Campagne'!$A$4:$AB$7,22,FALSE),VLOOKUP($C10,'Valeurs Règlement Campagne'!$A$4:$AB$7,9,FALSE)))</f>
        <v xml:space="preserve"> </v>
      </c>
      <c r="R10" s="47" t="str">
        <f>IF($E10=" "," ",IF($E10=$D$31,VLOOKUP($C10,'Valeurs Règlement Campagne'!$A$4:$AB$7,25,FALSE),VLOOKUP($C10,'Valeurs Règlement Campagne'!$A$4:$AB$7,11,FALSE)))</f>
        <v xml:space="preserve"> </v>
      </c>
      <c r="S10" s="41" t="str">
        <f>IF($E10=" "," ",IF($E10=$D$31,VLOOKUP($C10,'Valeurs Règlement Campagne'!$A$4:$AB$7,26,FALSE),VLOOKUP($C10,'Valeurs Règlement Campagne'!$A$4:$AB$7,12,FALSE)))</f>
        <v xml:space="preserve"> </v>
      </c>
      <c r="T10" s="42" t="str">
        <f>IF($E10=" "," ",IF($E10=$D$31,VLOOKUP($C10,'Valeurs Règlement Campagne'!$A$4:$AB$7,28,FALSE),VLOOKUP($C10,'Valeurs Règlement Campagne'!$A$4:$AB$7,13,FALSE)))</f>
        <v xml:space="preserve"> </v>
      </c>
      <c r="U10" s="48" t="str" cm="1">
        <f t="array" ref="U10">IFERROR(IF(OR(C10="",C10=" ")," ",IF(NOT(ISNUMBER(F10))," ",IF(E10="Inconnues",AND(F10&gt;=L10,F10&lt;=M10),IF(E10="Connues",IF('Valeurs Règlement Campagne'!$L$14="OUI",IF(IF(ABS(F10-VLOOKUP(C10,'Valeurs Règlement Campagne'!$A$4:$AB$7,14,FALSE))&lt;=2,VLOOKUP(C10,'Valeurs Règlement Campagne'!$A$4:$AB$7,14,FALSE),IF(ABS(F10-VLOOKUP(C10,'Valeurs Règlement Campagne'!$A$4:$AB$7,15,FALSE))&lt;=2,VLOOKUP(C10,'Valeurs Règlement Campagne'!$A$4:$AB$7,15,FALSE),IF(ABS(F10-VLOOKUP(C10,'Valeurs Règlement Campagne'!$A$4:$AB$7,16,FALSE))&lt;=2,VLOOKUP(C10,'Valeurs Règlement Campagne'!$A$4:$AB$7,16,FALSE),"")))="",FALSE,IF(COUNTIFS($C$6:C10,C10,$E$6:E10,"Connues",$F$6:F10,"&gt;="&amp;(IF(ABS(F10-VLOOKUP(C10,'Valeurs Règlement Campagne'!$A$4:$AB$7,14,FALSE))&lt;=2,VLOOKUP(C10,'Valeurs Règlement Campagne'!$A$4:$AB$7,14,FALSE),IF(ABS(F10-VLOOKUP(C10,'Valeurs Règlement Campagne'!$A$4:$AB$7,15,FALSE))&lt;=2,VLOOKUP(C10,'Valeurs Règlement Campagne'!$A$4:$AB$7,15,FALSE),IF(ABS(F10-VLOOKUP(C10,'Valeurs Règlement Campagne'!$A$4:$AB$7,16,FALSE))&lt;=2,VLOOKUP(C10,'Valeurs Règlement Campagne'!$A$4:$AB$7,16,FALSE),"")))-2),$F$6:F10,"&lt;="&amp;(IF(ABS(F10-VLOOKUP(C10,'Valeurs Règlement Campagne'!$A$4:$AB$7,14,FALSE))&lt;=2,VLOOKUP(C10,'Valeurs Règlement Campagne'!$A$4:$AB$7,14,FALSE),IF(ABS(F10-VLOOKUP(C10,'Valeurs Règlement Campagne'!$A$4:$AB$7,15,FALSE))&lt;=2,VLOOKUP(C10,'Valeurs Règlement Campagne'!$A$4:$AB$7,15,FALSE),IF(ABS(F10-VLOOKUP(C10,'Valeurs Règlement Campagne'!$A$4:$AB$7,16,FALSE))&lt;=2,VLOOKUP(C10,'Valeurs Règlement Campagne'!$A$4:$AB$7,16,FALSE),"")))+2))&gt;(IF(VLOOKUP(C10,'Valeurs Règlement Campagne'!$A$4:$AB$7,14,FALSE)=IF(ABS(F10-VLOOKUP(C10,'Valeurs Règlement Campagne'!$A$4:$AB$7,14,FALSE))&lt;=2,VLOOKUP(C10,'Valeurs Règlement Campagne'!$A$4:$AB$7,14,FALSE),IF(ABS(F10-VLOOKUP(C10,'Valeurs Règlement Campagne'!$A$4:$AB$7,15,FALSE))&lt;=2,VLOOKUP(C10,'Valeurs Règlement Campagne'!$A$4:$AB$7,15,FALSE),IF(ABS(F10-VLOOKUP(C10,'Valeurs Règlement Campagne'!$A$4:$AB$7,16,FALSE))&lt;=2,VLOOKUP(C10,'Valeurs Règlement Campagne'!$A$4:$AB$7,16,FALSE),""))),1,0)+IF(VLOOKUP(C10,'Valeurs Règlement Campagne'!$A$4:$AB$7,15,FALSE)=IF(ABS(F10-VLOOKUP(C10,'Valeurs Règlement Campagne'!$A$4:$AB$7,14,FALSE))&lt;=2,VLOOKUP(C10,'Valeurs Règlement Campagne'!$A$4:$AB$7,14,FALSE),IF(ABS(F10-VLOOKUP(C10,'Valeurs Règlement Campagne'!$A$4:$AB$7,15,FALSE))&lt;=2,VLOOKUP(C10,'Valeurs Règlement Campagne'!$A$4:$AB$7,15,FALSE),IF(ABS(F10-VLOOKUP(C10,'Valeurs Règlement Campagne'!$A$4:$AB$7,16,FALSE))&lt;=2,VLOOKUP(C10,'Valeurs Règlement Campagne'!$A$4:$AB$7,16,FALSE),""))),1,0)+IF(VLOOKUP(C10,'Valeurs Règlement Campagne'!$A$4:$AB$7,16,FALSE)=IF(ABS(F10-VLOOKUP(C10,'Valeurs Règlement Campagne'!$A$4:$AB$7,14,FALSE))&lt;=2,VLOOKUP(C10,'Valeurs Règlement Campagne'!$A$4:$AB$7,14,FALSE),IF(ABS(F10-VLOOKUP(C10,'Valeurs Règlement Campagne'!$A$4:$AB$7,15,FALSE))&lt;=2,VLOOKUP(C10,'Valeurs Règlement Campagne'!$A$4:$AB$7,15,FALSE),IF(ABS(F10-VLOOKUP(C10,'Valeurs Règlement Campagne'!$A$4:$AB$7,16,FALSE))&lt;=2,VLOOKUP(C10,'Valeurs Règlement Campagne'!$A$4:$AB$7,16,FALSE),""))),1,0)),"Doublon",TRUE)),IF(IF(F10=VLOOKUP(C10,'Valeurs Règlement Campagne'!$A$4:$AB$7,14,FALSE),VLOOKUP(C10,'Valeurs Règlement Campagne'!$A$4:$AB$7,14,FALSE),IF(F10=VLOOKUP(C10,'Valeurs Règlement Campagne'!$A$4:$AB$7,15,FALSE),VLOOKUP(C10,'Valeurs Règlement Campagne'!$A$4:$AB$7,15,FALSE),IF(F10=VLOOKUP(C10,'Valeurs Règlement Campagne'!$A$4:$AB$7,16,FALSE),VLOOKUP(C10,'Valeurs Règlement Campagne'!$A$4:$AB$7,16,FALSE),"")))="",FALSE,IF(COUNTIFS($C$6:C10,C10,$E$6:E10,"Connues",$F$6:F10,IF(F10=VLOOKUP(C10,'Valeurs Règlement Campagne'!$A$4:$AB$7,14,FALSE),VLOOKUP(C10,'Valeurs Règlement Campagne'!$A$4:$AB$7,14,FALSE),IF(F10=VLOOKUP(C10,'Valeurs Règlement Campagne'!$A$4:$AB$7,15,FALSE),VLOOKUP(C10,'Valeurs Règlement Campagne'!$A$4:$AB$7,15,FALSE),IF(F10=VLOOKUP(C10,'Valeurs Règlement Campagne'!$A$4:$AB$7,16,FALSE),VLOOKUP(C10,'Valeurs Règlement Campagne'!$A$4:$AB$7,16,FALSE),""))))&gt;(IF(VLOOKUP(C10,'Valeurs Règlement Campagne'!$A$4:$AB$7,14,FALSE)=IF(F10=VLOOKUP(C10,'Valeurs Règlement Campagne'!$A$4:$AB$7,14,FALSE),VLOOKUP(C10,'Valeurs Règlement Campagne'!$A$4:$AB$7,14,FALSE),IF(F10=VLOOKUP(C10,'Valeurs Règlement Campagne'!$A$4:$AB$7,15,FALSE),VLOOKUP(C10,'Valeurs Règlement Campagne'!$A$4:$AB$7,15,FALSE),IF(F10=VLOOKUP(C10,'Valeurs Règlement Campagne'!$A$4:$AB$7,16,FALSE),VLOOKUP(C10,'Valeurs Règlement Campagne'!$A$4:$AB$7,16,FALSE),""))),1,0)+IF(VLOOKUP(C10,'Valeurs Règlement Campagne'!$A$4:$AB$7,15,FALSE)=IF(F10=VLOOKUP(C10,'Valeurs Règlement Campagne'!$A$4:$AB$7,14,FALSE),VLOOKUP(C10,'Valeurs Règlement Campagne'!$A$4:$AB$7,14,FALSE),IF(F10=VLOOKUP(C10,'Valeurs Règlement Campagne'!$A$4:$AB$7,15,FALSE),VLOOKUP(C10,'Valeurs Règlement Campagne'!$A$4:$AB$7,15,FALSE),IF(F10=VLOOKUP(C10,'Valeurs Règlement Campagne'!$A$4:$AB$7,16,FALSE),VLOOKUP(C10,'Valeurs Règlement Campagne'!$A$4:$AB$7,16,FALSE),""))),1,0)+IF(VLOOKUP(C10,'Valeurs Règlement Campagne'!$A$4:$AB$7,16,FALSE)=IF(F10=VLOOKUP(C10,'Valeurs Règlement Campagne'!$A$4:$AB$7,14,FALSE),VLOOKUP(C10,'Valeurs Règlement Campagne'!$A$4:$AB$7,14,FALSE),IF(F10=VLOOKUP(C10,'Valeurs Règlement Campagne'!$A$4:$AB$7,15,FALSE),VLOOKUP(C10,'Valeurs Règlement Campagne'!$A$4:$AB$7,15,FALSE),IF(F10=VLOOKUP(C10,'Valeurs Règlement Campagne'!$A$4:$AB$7,16,FALSE),VLOOKUP(C10,'Valeurs Règlement Campagne'!$A$4:$AB$7,16,FALSE),""))),1,0)),"Doublon",TRUE)))," "))))," ")</f>
        <v xml:space="preserve"> </v>
      </c>
      <c r="V10" s="49" t="str" cm="1">
        <f t="array" ref="V10">IFERROR(IF(OR(C10="",C10=" ")," ",IF(NOT(ISNUMBER(G10))," ",IF(E10="Inconnues",AND(G10&gt;=N10,G10&lt;=O10),IF(E10="Connues",IF('Valeurs Règlement Campagne'!$L$14="OUI",IF(IF(ABS(G10-VLOOKUP(C10,'Valeurs Règlement Campagne'!$A$4:$AB$7,17,FALSE))&lt;=2,VLOOKUP(C10,'Valeurs Règlement Campagne'!$A$4:$AB$7,17,FALSE),IF(ABS(G10-VLOOKUP(C10,'Valeurs Règlement Campagne'!$A$4:$AB$7,18,FALSE))&lt;=2,VLOOKUP(C10,'Valeurs Règlement Campagne'!$A$4:$AB$7,18,FALSE),IF(ABS(G10-VLOOKUP(C10,'Valeurs Règlement Campagne'!$A$4:$AB$7,19,FALSE))&lt;=2,VLOOKUP(C10,'Valeurs Règlement Campagne'!$A$4:$AB$7,19,FALSE),"")))="",FALSE,IF(COUNTIFS($C$6:C10,C10,$E$6:E10,"Connues",$G$6:G10,"&gt;="&amp;(IF(ABS(G10-VLOOKUP(C10,'Valeurs Règlement Campagne'!$A$4:$AB$7,17,FALSE))&lt;=2,VLOOKUP(C10,'Valeurs Règlement Campagne'!$A$4:$AB$7,17,FALSE),IF(ABS(G10-VLOOKUP(C10,'Valeurs Règlement Campagne'!$A$4:$AB$7,18,FALSE))&lt;=2,VLOOKUP(C10,'Valeurs Règlement Campagne'!$A$4:$AB$7,18,FALSE),IF(ABS(G10-VLOOKUP(C10,'Valeurs Règlement Campagne'!$A$4:$AB$7,19,FALSE))&lt;=2,VLOOKUP(C10,'Valeurs Règlement Campagne'!$A$4:$AB$7,19,FALSE),"")))-2),$G$6:G10,"&lt;="&amp;(IF(ABS(G10-VLOOKUP(C10,'Valeurs Règlement Campagne'!$A$4:$AB$7,17,FALSE))&lt;=2,VLOOKUP(C10,'Valeurs Règlement Campagne'!$A$4:$AB$7,17,FALSE),IF(ABS(G10-VLOOKUP(C10,'Valeurs Règlement Campagne'!$A$4:$AB$7,18,FALSE))&lt;=2,VLOOKUP(C10,'Valeurs Règlement Campagne'!$A$4:$AB$7,18,FALSE),IF(ABS(G10-VLOOKUP(C10,'Valeurs Règlement Campagne'!$A$4:$AB$7,19,FALSE))&lt;=2,VLOOKUP(C10,'Valeurs Règlement Campagne'!$A$4:$AB$7,19,FALSE),"")))+2))&gt;(IF(VLOOKUP(C10,'Valeurs Règlement Campagne'!$A$4:$AB$7,17,FALSE)=IF(ABS(G10-VLOOKUP(C10,'Valeurs Règlement Campagne'!$A$4:$AB$7,17,FALSE))&lt;=2,VLOOKUP(C10,'Valeurs Règlement Campagne'!$A$4:$AB$7,17,FALSE),IF(ABS(G10-VLOOKUP(C10,'Valeurs Règlement Campagne'!$A$4:$AB$7,18,FALSE))&lt;=2,VLOOKUP(C10,'Valeurs Règlement Campagne'!$A$4:$AB$7,18,FALSE),IF(ABS(G10-VLOOKUP(C10,'Valeurs Règlement Campagne'!$A$4:$AB$7,19,FALSE))&lt;=2,VLOOKUP(C10,'Valeurs Règlement Campagne'!$A$4:$AB$7,19,FALSE),""))),1,0)+IF(VLOOKUP(C10,'Valeurs Règlement Campagne'!$A$4:$AB$7,18,FALSE)=IF(ABS(G10-VLOOKUP(C10,'Valeurs Règlement Campagne'!$A$4:$AB$7,17,FALSE))&lt;=2,VLOOKUP(C10,'Valeurs Règlement Campagne'!$A$4:$AB$7,17,FALSE),IF(ABS(G10-VLOOKUP(C10,'Valeurs Règlement Campagne'!$A$4:$AB$7,18,FALSE))&lt;=2,VLOOKUP(C10,'Valeurs Règlement Campagne'!$A$4:$AB$7,18,FALSE),IF(ABS(G10-VLOOKUP(C10,'Valeurs Règlement Campagne'!$A$4:$AB$7,19,FALSE))&lt;=2,VLOOKUP(C10,'Valeurs Règlement Campagne'!$A$4:$AB$7,19,FALSE),""))),1,0)+IF(VLOOKUP(C10,'Valeurs Règlement Campagne'!$A$4:$AB$7,19,FALSE)=IF(ABS(G10-VLOOKUP(C10,'Valeurs Règlement Campagne'!$A$4:$AB$7,17,FALSE))&lt;=2,VLOOKUP(C10,'Valeurs Règlement Campagne'!$A$4:$AB$7,17,FALSE),IF(ABS(G10-VLOOKUP(C10,'Valeurs Règlement Campagne'!$A$4:$AB$7,18,FALSE))&lt;=2,VLOOKUP(C10,'Valeurs Règlement Campagne'!$A$4:$AB$7,18,FALSE),IF(ABS(G10-VLOOKUP(C10,'Valeurs Règlement Campagne'!$A$4:$AB$7,19,FALSE))&lt;=2,VLOOKUP(C10,'Valeurs Règlement Campagne'!$A$4:$AB$7,19,FALSE),""))),1,0)),"Doublon",TRUE)),IF(IF(G10=VLOOKUP(C10,'Valeurs Règlement Campagne'!$A$4:$AB$7,17,FALSE),VLOOKUP(C10,'Valeurs Règlement Campagne'!$A$4:$AB$7,17,FALSE),IF(G10=VLOOKUP(C10,'Valeurs Règlement Campagne'!$A$4:$AB$7,18,FALSE),VLOOKUP(C10,'Valeurs Règlement Campagne'!$A$4:$AB$7,18,FALSE),IF(G10=VLOOKUP(C10,'Valeurs Règlement Campagne'!$A$4:$AB$7,19,FALSE),VLOOKUP(C10,'Valeurs Règlement Campagne'!$A$4:$AB$7,19,FALSE),"")))="",FALSE,IF(COUNTIFS($C$6:C10,C10,$E$6:E10,"Connues",$G$6:G10,IF(G10=VLOOKUP(C10,'Valeurs Règlement Campagne'!$A$4:$AB$7,17,FALSE),VLOOKUP(C10,'Valeurs Règlement Campagne'!$A$4:$AB$7,17,FALSE),IF(G10=VLOOKUP(C10,'Valeurs Règlement Campagne'!$A$4:$AB$7,18,FALSE),VLOOKUP(C10,'Valeurs Règlement Campagne'!$A$4:$AB$7,18,FALSE),IF(G10=VLOOKUP(C10,'Valeurs Règlement Campagne'!$A$4:$AB$7,19,FALSE),VLOOKUP(C10,'Valeurs Règlement Campagne'!$A$4:$AB$7,19,FALSE),""))))&gt;(IF(VLOOKUP(C10,'Valeurs Règlement Campagne'!$A$4:$AB$7,17,FALSE)=IF(G10=VLOOKUP(C10,'Valeurs Règlement Campagne'!$A$4:$AB$7,17,FALSE),VLOOKUP(C10,'Valeurs Règlement Campagne'!$A$4:$AB$7,17,FALSE),IF(G10=VLOOKUP(C10,'Valeurs Règlement Campagne'!$A$4:$AB$7,18,FALSE),VLOOKUP(C10,'Valeurs Règlement Campagne'!$A$4:$AB$7,18,FALSE),IF(G10=VLOOKUP(C10,'Valeurs Règlement Campagne'!$A$4:$AB$7,19,FALSE),VLOOKUP(C10,'Valeurs Règlement Campagne'!$A$4:$AB$7,19,FALSE),""))),1,0)+IF(VLOOKUP(C10,'Valeurs Règlement Campagne'!$A$4:$AB$7,18,FALSE)=IF(G10=VLOOKUP(C10,'Valeurs Règlement Campagne'!$A$4:$AB$7,17,FALSE),VLOOKUP(C10,'Valeurs Règlement Campagne'!$A$4:$AB$7,17,FALSE),IF(G10=VLOOKUP(C10,'Valeurs Règlement Campagne'!$A$4:$AB$7,18,FALSE),VLOOKUP(C10,'Valeurs Règlement Campagne'!$A$4:$AB$7,18,FALSE),IF(G10=VLOOKUP(C10,'Valeurs Règlement Campagne'!$A$4:$AB$7,19,FALSE),VLOOKUP(C10,'Valeurs Règlement Campagne'!$A$4:$AB$7,19,FALSE),""))),1,0)+IF(VLOOKUP(C10,'Valeurs Règlement Campagne'!$A$4:$AB$7,19,FALSE)=IF(G10=VLOOKUP(C10,'Valeurs Règlement Campagne'!$A$4:$AB$7,17,FALSE),VLOOKUP(C10,'Valeurs Règlement Campagne'!$A$4:$AB$7,17,FALSE),IF(G10=VLOOKUP(C10,'Valeurs Règlement Campagne'!$A$4:$AB$7,18,FALSE),VLOOKUP(C10,'Valeurs Règlement Campagne'!$A$4:$AB$7,18,FALSE),IF(G10=VLOOKUP(C10,'Valeurs Règlement Campagne'!$A$4:$AB$7,19,FALSE),VLOOKUP(C10,'Valeurs Règlement Campagne'!$A$4:$AB$7,19,FALSE),""))),1,0)),"Doublon",TRUE)))," "))))," ")</f>
        <v xml:space="preserve"> </v>
      </c>
      <c r="W10" s="49" t="str" cm="1">
        <f t="array" ref="W10">IFERROR(IF(OR(C10="",C10=" ")," ",IF(NOT(ISNUMBER(H10))," ",IF(E10="Inconnues",AND(H10&gt;=P10,H10&lt;=Q10),IF(E10="Connues",IF('Valeurs Règlement Campagne'!$L$14="OUI",IF(IF(ABS(H10-VLOOKUP(C10,'Valeurs Règlement Campagne'!$A$4:$AB$7,20,FALSE))&lt;=2,VLOOKUP(C10,'Valeurs Règlement Campagne'!$A$4:$AB$7,20,FALSE),IF(ABS(H10-VLOOKUP(C10,'Valeurs Règlement Campagne'!$A$4:$AB$7,21,FALSE))&lt;=2,VLOOKUP(C10,'Valeurs Règlement Campagne'!$A$4:$AB$7,21,FALSE),IF(ABS(H10-VLOOKUP(C10,'Valeurs Règlement Campagne'!$A$4:$AB$7,22,FALSE))&lt;=2,VLOOKUP(C10,'Valeurs Règlement Campagne'!$A$4:$AB$7,22,FALSE),"")))="",FALSE,IF(COUNTIFS($C$6:C10,C10,$E$6:E10,"Connues",$H$6:H10,"&gt;="&amp;(IF(ABS(H10-VLOOKUP(C10,'Valeurs Règlement Campagne'!$A$4:$AB$7,20,FALSE))&lt;=2,VLOOKUP(C10,'Valeurs Règlement Campagne'!$A$4:$AB$7,20,FALSE),IF(ABS(H10-VLOOKUP(C10,'Valeurs Règlement Campagne'!$A$4:$AB$7,21,FALSE))&lt;=2,VLOOKUP(C10,'Valeurs Règlement Campagne'!$A$4:$AB$7,21,FALSE),IF(ABS(H10-VLOOKUP(C10,'Valeurs Règlement Campagne'!$A$4:$AB$7,22,FALSE))&lt;=2,VLOOKUP(C10,'Valeurs Règlement Campagne'!$A$4:$AB$7,22,FALSE),"")))-2),$H$6:H10,"&lt;="&amp;(IF(ABS(H10-VLOOKUP(C10,'Valeurs Règlement Campagne'!$A$4:$AB$7,20,FALSE))&lt;=2,VLOOKUP(C10,'Valeurs Règlement Campagne'!$A$4:$AB$7,20,FALSE),IF(ABS(H10-VLOOKUP(C10,'Valeurs Règlement Campagne'!$A$4:$AB$7,21,FALSE))&lt;=2,VLOOKUP(C10,'Valeurs Règlement Campagne'!$A$4:$AB$7,21,FALSE),IF(ABS(H10-VLOOKUP(C10,'Valeurs Règlement Campagne'!$A$4:$AB$7,22,FALSE))&lt;=2,VLOOKUP(C10,'Valeurs Règlement Campagne'!$A$4:$AB$7,22,FALSE),"")))+2))&gt;(IF(VLOOKUP(C10,'Valeurs Règlement Campagne'!$A$4:$AB$7,20,FALSE)=IF(ABS(H10-VLOOKUP(C10,'Valeurs Règlement Campagne'!$A$4:$AB$7,20,FALSE))&lt;=2,VLOOKUP(C10,'Valeurs Règlement Campagne'!$A$4:$AB$7,20,FALSE),IF(ABS(H10-VLOOKUP(C10,'Valeurs Règlement Campagne'!$A$4:$AB$7,21,FALSE))&lt;=2,VLOOKUP(C10,'Valeurs Règlement Campagne'!$A$4:$AB$7,21,FALSE),IF(ABS(H10-VLOOKUP(C10,'Valeurs Règlement Campagne'!$A$4:$AB$7,22,FALSE))&lt;=2,VLOOKUP(C10,'Valeurs Règlement Campagne'!$A$4:$AB$7,22,FALSE),""))),1,0)+IF(VLOOKUP(C10,'Valeurs Règlement Campagne'!$A$4:$AB$7,21,FALSE)=IF(ABS(H10-VLOOKUP(C10,'Valeurs Règlement Campagne'!$A$4:$AB$7,20,FALSE))&lt;=2,VLOOKUP(C10,'Valeurs Règlement Campagne'!$A$4:$AB$7,20,FALSE),IF(ABS(H10-VLOOKUP(C10,'Valeurs Règlement Campagne'!$A$4:$AB$7,21,FALSE))&lt;=2,VLOOKUP(C10,'Valeurs Règlement Campagne'!$A$4:$AB$7,21,FALSE),IF(ABS(H10-VLOOKUP(C10,'Valeurs Règlement Campagne'!$A$4:$AB$7,22,FALSE))&lt;=2,VLOOKUP(C10,'Valeurs Règlement Campagne'!$A$4:$AB$7,22,FALSE),""))),1,0)+IF(VLOOKUP(C10,'Valeurs Règlement Campagne'!$A$4:$AB$7,22,FALSE)=IF(ABS(H10-VLOOKUP(C10,'Valeurs Règlement Campagne'!$A$4:$AB$7,20,FALSE))&lt;=2,VLOOKUP(C10,'Valeurs Règlement Campagne'!$A$4:$AB$7,20,FALSE),IF(ABS(H10-VLOOKUP(C10,'Valeurs Règlement Campagne'!$A$4:$AB$7,21,FALSE))&lt;=2,VLOOKUP(C10,'Valeurs Règlement Campagne'!$A$4:$AB$7,21,FALSE),IF(ABS(H10-VLOOKUP(C10,'Valeurs Règlement Campagne'!$A$4:$AB$7,22,FALSE))&lt;=2,VLOOKUP(C10,'Valeurs Règlement Campagne'!$A$4:$AB$7,22,FALSE),""))),1,0)),"Doublon",TRUE)),IF(IF(H10=VLOOKUP(C10,'Valeurs Règlement Campagne'!$A$4:$AB$7,20,FALSE),VLOOKUP(C10,'Valeurs Règlement Campagne'!$A$4:$AB$7,20,FALSE),IF(H10=VLOOKUP(C10,'Valeurs Règlement Campagne'!$A$4:$AB$7,21,FALSE),VLOOKUP(C10,'Valeurs Règlement Campagne'!$A$4:$AB$7,21,FALSE),IF(H10=VLOOKUP(C10,'Valeurs Règlement Campagne'!$A$4:$AB$7,22,FALSE),VLOOKUP(C10,'Valeurs Règlement Campagne'!$A$4:$AB$7,22,FALSE),"")))="",FALSE,IF(COUNTIFS($C$6:C10,C10,$E$6:E10,"Connues",$H$6:H10,IF(H10=VLOOKUP(C10,'Valeurs Règlement Campagne'!$A$4:$AB$7,20,FALSE),VLOOKUP(C10,'Valeurs Règlement Campagne'!$A$4:$AB$7,20,FALSE),IF(H10=VLOOKUP(C10,'Valeurs Règlement Campagne'!$A$4:$AB$7,21,FALSE),VLOOKUP(C10,'Valeurs Règlement Campagne'!$A$4:$AB$7,21,FALSE),IF(H10=VLOOKUP(C10,'Valeurs Règlement Campagne'!$A$4:$AB$7,22,FALSE),VLOOKUP(C10,'Valeurs Règlement Campagne'!$A$4:$AB$7,22,FALSE),""))))&gt;(IF(VLOOKUP(C10,'Valeurs Règlement Campagne'!$A$4:$AB$7,20,FALSE)=IF(H10=VLOOKUP(C10,'Valeurs Règlement Campagne'!$A$4:$AB$7,20,FALSE),VLOOKUP(C10,'Valeurs Règlement Campagne'!$A$4:$AB$7,20,FALSE),IF(H10=VLOOKUP(C10,'Valeurs Règlement Campagne'!$A$4:$AB$7,21,FALSE),VLOOKUP(C10,'Valeurs Règlement Campagne'!$A$4:$AB$7,21,FALSE),IF(H10=VLOOKUP(C10,'Valeurs Règlement Campagne'!$A$4:$AB$7,22,FALSE),VLOOKUP(C10,'Valeurs Règlement Campagne'!$A$4:$AB$7,22,FALSE),""))),1,0)+IF(VLOOKUP(C10,'Valeurs Règlement Campagne'!$A$4:$AB$7,21,FALSE)=IF(H10=VLOOKUP(C10,'Valeurs Règlement Campagne'!$A$4:$AB$7,20,FALSE),VLOOKUP(C10,'Valeurs Règlement Campagne'!$A$4:$AB$7,20,FALSE),IF(H10=VLOOKUP(C10,'Valeurs Règlement Campagne'!$A$4:$AB$7,21,FALSE),VLOOKUP(C10,'Valeurs Règlement Campagne'!$A$4:$AB$7,21,FALSE),IF(H10=VLOOKUP(C10,'Valeurs Règlement Campagne'!$A$4:$AB$7,22,FALSE),VLOOKUP(C10,'Valeurs Règlement Campagne'!$A$4:$AB$7,22,FALSE),""))),1,0)+IF(VLOOKUP(C10,'Valeurs Règlement Campagne'!$A$4:$AB$7,22,FALSE)=IF(H10=VLOOKUP(C10,'Valeurs Règlement Campagne'!$A$4:$AB$7,20,FALSE),VLOOKUP(C10,'Valeurs Règlement Campagne'!$A$4:$AB$7,20,FALSE),IF(H10=VLOOKUP(C10,'Valeurs Règlement Campagne'!$A$4:$AB$7,21,FALSE),VLOOKUP(C10,'Valeurs Règlement Campagne'!$A$4:$AB$7,21,FALSE),IF(H10=VLOOKUP(C10,'Valeurs Règlement Campagne'!$A$4:$AB$7,22,FALSE),VLOOKUP(C10,'Valeurs Règlement Campagne'!$A$4:$AB$7,22,FALSE),""))),1,0)),"Doublon",TRUE)))," "))))," ")</f>
        <v xml:space="preserve"> </v>
      </c>
      <c r="X10" s="49" t="str" cm="1">
        <f t="array" ref="X10">IFERROR(IF(OR(C10="",C10=" ")," ",IF(NOT(ISNUMBER(I10))," ",IF(E10="Inconnues",AND(I10&gt;=P10,I10&lt;=R10),IF(E10="Connues",IF('Valeurs Règlement Campagne'!$L$14="OUI",IF(IF(ABS(I10-VLOOKUP(C10,'Valeurs Règlement Campagne'!$A$4:$AB$7,23,FALSE))&lt;=2,VLOOKUP(C10,'Valeurs Règlement Campagne'!$A$4:$AB$7,23,FALSE),IF(ABS(I10-VLOOKUP(C10,'Valeurs Règlement Campagne'!$A$4:$AB$7,24,FALSE))&lt;=2,VLOOKUP(C10,'Valeurs Règlement Campagne'!$A$4:$AB$7,24,FALSE),IF(ABS(I10-VLOOKUP(C10,'Valeurs Règlement Campagne'!$A$4:$AB$7,25,FALSE))&lt;=2,VLOOKUP(C10,'Valeurs Règlement Campagne'!$A$4:$AB$7,25,FALSE),"")))="",FALSE,IF(COUNTIFS($C$6:C10,C10,$E$6:E10,"Connues",$I$6:I10,"&gt;="&amp;(IF(ABS(I10-VLOOKUP(C10,'Valeurs Règlement Campagne'!$A$4:$AB$7,23,FALSE))&lt;=2,VLOOKUP(C10,'Valeurs Règlement Campagne'!$A$4:$AB$7,23,FALSE),IF(ABS(I10-VLOOKUP(C10,'Valeurs Règlement Campagne'!$A$4:$AB$7,24,FALSE))&lt;=2,VLOOKUP(C10,'Valeurs Règlement Campagne'!$A$4:$AB$7,24,FALSE),IF(ABS(I10-VLOOKUP(C10,'Valeurs Règlement Campagne'!$A$4:$AB$7,25,FALSE))&lt;=2,VLOOKUP(C10,'Valeurs Règlement Campagne'!$A$4:$AB$7,25,FALSE),"")))-2),$I$6:I10,"&lt;="&amp;(IF(ABS(I10-VLOOKUP(C10,'Valeurs Règlement Campagne'!$A$4:$AB$7,23,FALSE))&lt;=2,VLOOKUP(C10,'Valeurs Règlement Campagne'!$A$4:$AB$7,23,FALSE),IF(ABS(I10-VLOOKUP(C10,'Valeurs Règlement Campagne'!$A$4:$AB$7,24,FALSE))&lt;=2,VLOOKUP(C10,'Valeurs Règlement Campagne'!$A$4:$AB$7,24,FALSE),IF(ABS(I10-VLOOKUP(C10,'Valeurs Règlement Campagne'!$A$4:$AB$7,25,FALSE))&lt;=2,VLOOKUP(C10,'Valeurs Règlement Campagne'!$A$4:$AB$7,25,FALSE),"")))+2))&gt;(IF(VLOOKUP(C10,'Valeurs Règlement Campagne'!$A$4:$AB$7,23,FALSE)=IF(ABS(I10-VLOOKUP(C10,'Valeurs Règlement Campagne'!$A$4:$AB$7,23,FALSE))&lt;=2,VLOOKUP(C10,'Valeurs Règlement Campagne'!$A$4:$AB$7,23,FALSE),IF(ABS(I10-VLOOKUP(C10,'Valeurs Règlement Campagne'!$A$4:$AB$7,24,FALSE))&lt;=2,VLOOKUP(C10,'Valeurs Règlement Campagne'!$A$4:$AB$7,24,FALSE),IF(ABS(I10-VLOOKUP(C10,'Valeurs Règlement Campagne'!$A$4:$AB$7,25,FALSE))&lt;=2,VLOOKUP(C10,'Valeurs Règlement Campagne'!$A$4:$AB$7,25,FALSE),""))),1,0)+IF(VLOOKUP(C10,'Valeurs Règlement Campagne'!$A$4:$AB$7,24,FALSE)=IF(ABS(I10-VLOOKUP(C10,'Valeurs Règlement Campagne'!$A$4:$AB$7,23,FALSE))&lt;=2,VLOOKUP(C10,'Valeurs Règlement Campagne'!$A$4:$AB$7,23,FALSE),IF(ABS(I10-VLOOKUP(C10,'Valeurs Règlement Campagne'!$A$4:$AB$7,24,FALSE))&lt;=2,VLOOKUP(C10,'Valeurs Règlement Campagne'!$A$4:$AB$7,24,FALSE),IF(ABS(I10-VLOOKUP(C10,'Valeurs Règlement Campagne'!$A$4:$AB$7,25,FALSE))&lt;=2,VLOOKUP(C10,'Valeurs Règlement Campagne'!$A$4:$AB$7,25,FALSE),""))),1,0)+IF(VLOOKUP(C10,'Valeurs Règlement Campagne'!$A$4:$AB$7,25,FALSE)=IF(ABS(I10-VLOOKUP(C10,'Valeurs Règlement Campagne'!$A$4:$AB$7,23,FALSE))&lt;=2,VLOOKUP(C10,'Valeurs Règlement Campagne'!$A$4:$AB$7,23,FALSE),IF(ABS(I10-VLOOKUP(C10,'Valeurs Règlement Campagne'!$A$4:$AB$7,24,FALSE))&lt;=2,VLOOKUP(C10,'Valeurs Règlement Campagne'!$A$4:$AB$7,24,FALSE),IF(ABS(I10-VLOOKUP(C10,'Valeurs Règlement Campagne'!$A$4:$AB$7,25,FALSE))&lt;=2,VLOOKUP(C10,'Valeurs Règlement Campagne'!$A$4:$AB$7,25,FALSE),""))),1,0)),"Doublon",TRUE)),IF(IF(I10=VLOOKUP(C10,'Valeurs Règlement Campagne'!$A$4:$AB$7,23,FALSE),VLOOKUP(C10,'Valeurs Règlement Campagne'!$A$4:$AB$7,23,FALSE),IF(I10=VLOOKUP(C10,'Valeurs Règlement Campagne'!$A$4:$AB$7,24,FALSE),VLOOKUP(C10,'Valeurs Règlement Campagne'!$A$4:$AB$7,24,FALSE),IF(I10=VLOOKUP(C10,'Valeurs Règlement Campagne'!$A$4:$AB$7,25,FALSE),VLOOKUP(C10,'Valeurs Règlement Campagne'!$A$4:$AB$7,25,FALSE),"")))="",FALSE,IF(COUNTIFS($C$6:C10,C10,$E$6:E10,"Connues",$I$6:I10,IF(I10=VLOOKUP(C10,'Valeurs Règlement Campagne'!$A$4:$AB$7,23,FALSE),VLOOKUP(C10,'Valeurs Règlement Campagne'!$A$4:$AB$7,23,FALSE),IF(I10=VLOOKUP(C10,'Valeurs Règlement Campagne'!$A$4:$AB$7,24,FALSE),VLOOKUP(C10,'Valeurs Règlement Campagne'!$A$4:$AB$7,24,FALSE),IF(I10=VLOOKUP(C10,'Valeurs Règlement Campagne'!$A$4:$AB$7,25,FALSE),VLOOKUP(C10,'Valeurs Règlement Campagne'!$A$4:$AB$7,25,FALSE),""))))&gt;(IF(VLOOKUP(C10,'Valeurs Règlement Campagne'!$A$4:$AB$7,23,FALSE)=IF(I10=VLOOKUP(C10,'Valeurs Règlement Campagne'!$A$4:$AB$7,23,FALSE),VLOOKUP(C10,'Valeurs Règlement Campagne'!$A$4:$AB$7,23,FALSE),IF(I10=VLOOKUP(C10,'Valeurs Règlement Campagne'!$A$4:$AB$7,24,FALSE),VLOOKUP(C10,'Valeurs Règlement Campagne'!$A$4:$AB$7,24,FALSE),IF(I10=VLOOKUP(C10,'Valeurs Règlement Campagne'!$A$4:$AB$7,25,FALSE),VLOOKUP(C10,'Valeurs Règlement Campagne'!$A$4:$AB$7,25,FALSE),""))),1,0)+IF(VLOOKUP(C10,'Valeurs Règlement Campagne'!$A$4:$AB$7,24,FALSE)=IF(I10=VLOOKUP(C10,'Valeurs Règlement Campagne'!$A$4:$AB$7,23,FALSE),VLOOKUP(C10,'Valeurs Règlement Campagne'!$A$4:$AB$7,23,FALSE),IF(I10=VLOOKUP(C10,'Valeurs Règlement Campagne'!$A$4:$AB$7,24,FALSE),VLOOKUP(C10,'Valeurs Règlement Campagne'!$A$4:$AB$7,24,FALSE),IF(I10=VLOOKUP(C10,'Valeurs Règlement Campagne'!$A$4:$AB$7,25,FALSE),VLOOKUP(C10,'Valeurs Règlement Campagne'!$A$4:$AB$7,25,FALSE),""))),1,0)+IF(VLOOKUP(C10,'Valeurs Règlement Campagne'!$A$4:$AB$7,25,FALSE)=IF(I10=VLOOKUP(C10,'Valeurs Règlement Campagne'!$A$4:$AB$7,23,FALSE),VLOOKUP(C10,'Valeurs Règlement Campagne'!$A$4:$AB$7,23,FALSE),IF(I10=VLOOKUP(C10,'Valeurs Règlement Campagne'!$A$4:$AB$7,24,FALSE),VLOOKUP(C10,'Valeurs Règlement Campagne'!$A$4:$AB$7,24,FALSE),IF(I10=VLOOKUP(C10,'Valeurs Règlement Campagne'!$A$4:$AB$7,25,FALSE),VLOOKUP(C10,'Valeurs Règlement Campagne'!$A$4:$AB$7,25,FALSE),""))),1,0)),"Doublon",TRUE)))," "))))," ")</f>
        <v xml:space="preserve"> </v>
      </c>
      <c r="Y10" s="146" t="str" cm="1">
        <f t="array" ref="Y10">IFERROR(IF(OR(C10="",C10=" ")," ",IF(NOT(ISNUMBER(J10))," ",IF(E10="Inconnues",AND(J10&gt;=S10,J10&lt;=T10),IF(E10="Connues",IF('Valeurs Règlement Campagne'!$L$14="OUI",IF(IF(ABS(J10-VLOOKUP(C10,'Valeurs Règlement Campagne'!$A$4:$AB$7,26,FALSE))&lt;=2,VLOOKUP(C10,'Valeurs Règlement Campagne'!$A$4:$AB$7,26,FALSE),IF(ABS(J10-VLOOKUP(C10,'Valeurs Règlement Campagne'!$A$4:$AB$7,27,FALSE))&lt;=2,VLOOKUP(C10,'Valeurs Règlement Campagne'!$A$4:$AB$7,27,FALSE),IF(ABS(J10-VLOOKUP(C10,'Valeurs Règlement Campagne'!$A$4:$AB$7,28,FALSE))&lt;=2,VLOOKUP(C10,'Valeurs Règlement Campagne'!$A$4:$AB$7,28,FALSE),"")))="",FALSE,IF(COUNTIFS($C$6:C10,C10,$E$6:E10,"Connues",$J$6:J10,"&gt;="&amp;(IF(ABS(J10-VLOOKUP(C10,'Valeurs Règlement Campagne'!$A$4:$AB$7,26,FALSE))&lt;=2,VLOOKUP(C10,'Valeurs Règlement Campagne'!$A$4:$AB$7,26,FALSE),IF(ABS(J10-VLOOKUP(C10,'Valeurs Règlement Campagne'!$A$4:$AB$7,27,FALSE))&lt;=2,VLOOKUP(C10,'Valeurs Règlement Campagne'!$A$4:$AB$7,27,FALSE),IF(ABS(J10-VLOOKUP(C10,'Valeurs Règlement Campagne'!$A$4:$AB$7,28,FALSE))&lt;=2,VLOOKUP(C10,'Valeurs Règlement Campagne'!$A$4:$AB$7,28,FALSE),"")))-2),$J$6:J10,"&lt;="&amp;(IF(ABS(J10-VLOOKUP(C10,'Valeurs Règlement Campagne'!$A$4:$AB$7,26,FALSE))&lt;=2,VLOOKUP(C10,'Valeurs Règlement Campagne'!$A$4:$AB$7,26,FALSE),IF(ABS(J10-VLOOKUP(C10,'Valeurs Règlement Campagne'!$A$4:$AB$7,27,FALSE))&lt;=2,VLOOKUP(C10,'Valeurs Règlement Campagne'!$A$4:$AB$7,27,FALSE),IF(ABS(J10-VLOOKUP(C10,'Valeurs Règlement Campagne'!$A$4:$AB$7,28,FALSE))&lt;=2,VLOOKUP(C10,'Valeurs Règlement Campagne'!$A$4:$AB$7,28,FALSE),"")))+2))&gt;(IF(VLOOKUP(C10,'Valeurs Règlement Campagne'!$A$4:$AB$7,26,FALSE)=IF(ABS(J10-VLOOKUP(C10,'Valeurs Règlement Campagne'!$A$4:$AB$7,26,FALSE))&lt;=2,VLOOKUP(C10,'Valeurs Règlement Campagne'!$A$4:$AB$7,26,FALSE),IF(ABS(J10-VLOOKUP(C10,'Valeurs Règlement Campagne'!$A$4:$AB$7,27,FALSE))&lt;=2,VLOOKUP(C10,'Valeurs Règlement Campagne'!$A$4:$AB$7,27,FALSE),IF(ABS(J10-VLOOKUP(C10,'Valeurs Règlement Campagne'!$A$4:$AB$7,28,FALSE))&lt;=2,VLOOKUP(C10,'Valeurs Règlement Campagne'!$A$4:$AB$7,28,FALSE),""))),1,0)+IF(VLOOKUP(C10,'Valeurs Règlement Campagne'!$A$4:$AB$7,27,FALSE)=IF(ABS(J10-VLOOKUP(C10,'Valeurs Règlement Campagne'!$A$4:$AB$7,26,FALSE))&lt;=2,VLOOKUP(C10,'Valeurs Règlement Campagne'!$A$4:$AB$7,26,FALSE),IF(ABS(J10-VLOOKUP(C10,'Valeurs Règlement Campagne'!$A$4:$AB$7,27,FALSE))&lt;=2,VLOOKUP(C10,'Valeurs Règlement Campagne'!$A$4:$AB$7,27,FALSE),IF(ABS(J10-VLOOKUP(C10,'Valeurs Règlement Campagne'!$A$4:$AB$7,28,FALSE))&lt;=2,VLOOKUP(C10,'Valeurs Règlement Campagne'!$A$4:$AB$7,28,FALSE),""))),1,0)+IF(VLOOKUP(C10,'Valeurs Règlement Campagne'!$A$4:$AB$7,28,FALSE)=IF(ABS(J10-VLOOKUP(C10,'Valeurs Règlement Campagne'!$A$4:$AB$7,26,FALSE))&lt;=2,VLOOKUP(C10,'Valeurs Règlement Campagne'!$A$4:$AB$7,26,FALSE),IF(ABS(J10-VLOOKUP(C10,'Valeurs Règlement Campagne'!$A$4:$AB$7,27,FALSE))&lt;=2,VLOOKUP(C10,'Valeurs Règlement Campagne'!$A$4:$AB$7,27,FALSE),IF(ABS(J10-VLOOKUP(C10,'Valeurs Règlement Campagne'!$A$4:$AB$7,28,FALSE))&lt;=2,VLOOKUP(C10,'Valeurs Règlement Campagne'!$A$4:$AB$7,28,FALSE),""))),1,0)),"Doublon",TRUE)),IF(IF(J10=VLOOKUP(C10,'Valeurs Règlement Campagne'!$A$4:$AB$7,26,FALSE),VLOOKUP(C10,'Valeurs Règlement Campagne'!$A$4:$AB$7,26,FALSE),IF(J10=VLOOKUP(C10,'Valeurs Règlement Campagne'!$A$4:$AB$7,27,FALSE),VLOOKUP(C10,'Valeurs Règlement Campagne'!$A$4:$AB$7,27,FALSE),IF(J10=VLOOKUP(C10,'Valeurs Règlement Campagne'!$A$4:$AB$7,28,FALSE),VLOOKUP(C10,'Valeurs Règlement Campagne'!$A$4:$AB$7,28,FALSE),"")))="",FALSE,IF(COUNTIFS($C$6:C10,C10,$E$6:E10,"Connues",$J$6:J10,IF(J10=VLOOKUP(C10,'Valeurs Règlement Campagne'!$A$4:$AB$7,26,FALSE),VLOOKUP(C10,'Valeurs Règlement Campagne'!$A$4:$AB$7,26,FALSE),IF(J10=VLOOKUP(C10,'Valeurs Règlement Campagne'!$A$4:$AB$7,27,FALSE),VLOOKUP(C10,'Valeurs Règlement Campagne'!$A$4:$AB$7,27,FALSE),IF(J10=VLOOKUP(C10,'Valeurs Règlement Campagne'!$A$4:$AB$7,28,FALSE),VLOOKUP(C10,'Valeurs Règlement Campagne'!$A$4:$AB$7,28,FALSE),""))))&gt;(IF(VLOOKUP(C10,'Valeurs Règlement Campagne'!$A$4:$AB$7,26,FALSE)=IF(J10=VLOOKUP(C10,'Valeurs Règlement Campagne'!$A$4:$AB$7,26,FALSE),VLOOKUP(C10,'Valeurs Règlement Campagne'!$A$4:$AB$7,26,FALSE),IF(J10=VLOOKUP(C10,'Valeurs Règlement Campagne'!$A$4:$AB$7,27,FALSE),VLOOKUP(C10,'Valeurs Règlement Campagne'!$A$4:$AB$7,27,FALSE),IF(J10=VLOOKUP(C10,'Valeurs Règlement Campagne'!$A$4:$AB$7,28,FALSE),VLOOKUP(C10,'Valeurs Règlement Campagne'!$A$4:$AB$7,28,FALSE),""))),1,0)+IF(VLOOKUP(C10,'Valeurs Règlement Campagne'!$A$4:$AB$7,27,FALSE)=IF(J10=VLOOKUP(C10,'Valeurs Règlement Campagne'!$A$4:$AB$7,26,FALSE),VLOOKUP(C10,'Valeurs Règlement Campagne'!$A$4:$AB$7,26,FALSE),IF(J10=VLOOKUP(C10,'Valeurs Règlement Campagne'!$A$4:$AB$7,27,FALSE),VLOOKUP(C10,'Valeurs Règlement Campagne'!$A$4:$AB$7,27,FALSE),IF(J10=VLOOKUP(C10,'Valeurs Règlement Campagne'!$A$4:$AB$7,28,FALSE),VLOOKUP(C10,'Valeurs Règlement Campagne'!$A$4:$AB$7,28,FALSE),""))),1,0)+IF(VLOOKUP(C10,'Valeurs Règlement Campagne'!$A$4:$AB$7,28,FALSE)=IF(J10=VLOOKUP(C10,'Valeurs Règlement Campagne'!$A$4:$AB$7,26,FALSE),VLOOKUP(C10,'Valeurs Règlement Campagne'!$A$4:$AB$7,26,FALSE),IF(J10=VLOOKUP(C10,'Valeurs Règlement Campagne'!$A$4:$AB$7,27,FALSE),VLOOKUP(C10,'Valeurs Règlement Campagne'!$A$4:$AB$7,27,FALSE),IF(J10=VLOOKUP(C10,'Valeurs Règlement Campagne'!$A$4:$AB$7,28,FALSE),VLOOKUP(C10,'Valeurs Règlement Campagne'!$A$4:$AB$7,28,FALSE),""))),1,0)),"Doublon",TRUE)))," "))))," ")</f>
        <v xml:space="preserve"> </v>
      </c>
      <c r="Z10" s="329" t="str">
        <f t="shared" si="0"/>
        <v xml:space="preserve"> </v>
      </c>
      <c r="AA10" s="254"/>
      <c r="AB10" s="254" t="str">
        <f t="shared" si="1"/>
        <v xml:space="preserve"> </v>
      </c>
      <c r="AC10" s="254"/>
      <c r="AD10" s="254" t="str">
        <f t="shared" si="2"/>
        <v xml:space="preserve"> </v>
      </c>
      <c r="AE10" s="254"/>
      <c r="AF10" s="254" t="str">
        <f t="shared" si="3"/>
        <v xml:space="preserve"> </v>
      </c>
      <c r="AG10" s="299"/>
      <c r="AH10" s="50" t="str">
        <f t="shared" si="4"/>
        <v/>
      </c>
      <c r="AI10"/>
      <c r="AJ10"/>
      <c r="AK10"/>
      <c r="AL10"/>
      <c r="AM10"/>
    </row>
    <row r="11" spans="1:39" ht="20.75" customHeight="1">
      <c r="A11" s="102">
        <v>6</v>
      </c>
      <c r="B11" s="168" t="str">
        <f>IF(NOT(ISBLANK(Organisateur!B11)),Organisateur!B11," ")</f>
        <v xml:space="preserve"> </v>
      </c>
      <c r="C11" s="340" t="str">
        <f>IF(NOT(ISBLANK(Organisateur!C11)),Organisateur!C11," ")</f>
        <v xml:space="preserve"> </v>
      </c>
      <c r="D11" s="341"/>
      <c r="E11" s="170" t="str">
        <f>IF(NOT(ISBLANK(Organisateur!E11)),Organisateur!E11," ")</f>
        <v xml:space="preserve"> </v>
      </c>
      <c r="F11" s="172" t="str">
        <f>IF(NOT(ISBLANK(Organisateur!F11)),Organisateur!F11," ")</f>
        <v xml:space="preserve"> </v>
      </c>
      <c r="G11" s="195" t="str">
        <f>IF(NOT(ISBLANK(Organisateur!G11)),Organisateur!G11," ")</f>
        <v xml:space="preserve"> </v>
      </c>
      <c r="H11" s="196" t="str">
        <f>IF(NOT(ISBLANK(Organisateur!H11)),Organisateur!H11," ")</f>
        <v xml:space="preserve"> </v>
      </c>
      <c r="I11" s="197" t="str">
        <f>IF(NOT(ISBLANK(Organisateur!I11)),Organisateur!I11," ")</f>
        <v xml:space="preserve"> </v>
      </c>
      <c r="J11" s="198" t="str">
        <f>IF(NOT(ISBLANK(Organisateur!J11)),Organisateur!J11," ")</f>
        <v xml:space="preserve"> </v>
      </c>
      <c r="K11" s="40"/>
      <c r="L11" s="41" t="str">
        <f>IF($E11=" "," ",IF($E11=$D$31,VLOOKUP($C11,'Valeurs Règlement Campagne'!$A$4:$AB$7,14,FALSE),VLOOKUP($C11,'Valeurs Règlement Campagne'!$A$4:$M$7,4,FALSE)))</f>
        <v xml:space="preserve"> </v>
      </c>
      <c r="M11" s="42" t="str">
        <f>IF($E11=" "," ",IF($E11=$D$31,VLOOKUP($C11,'Valeurs Règlement Campagne'!$A$4:$AB$7,16,FALSE),VLOOKUP($C11,'Valeurs Règlement Campagne'!$A$4:$AB$7,5,FALSE)))</f>
        <v xml:space="preserve"> </v>
      </c>
      <c r="N11" s="41" t="str">
        <f>IF($E11=" "," ",IF($E11=$D$31,VLOOKUP($C11,'Valeurs Règlement Campagne'!$A$4:$AB$7,17,FALSE),VLOOKUP($C11,'Valeurs Règlement Campagne'!$A$4:$AB$7,6,FALSE)))</f>
        <v xml:space="preserve"> </v>
      </c>
      <c r="O11" s="43" t="str">
        <f>IF($E11=" "," ",IF($E11=$D$31,VLOOKUP($C11,'Valeurs Règlement Campagne'!$A$4:$AB$7,19,FALSE),VLOOKUP($C11,'Valeurs Règlement Campagne'!$A$4:$AB$7,7,FALSE)))</f>
        <v xml:space="preserve"> </v>
      </c>
      <c r="P11" s="44" t="str">
        <f>IF($E11=" "," ",IF($E11=$D$31,VLOOKUP($C11,'Valeurs Règlement Campagne'!$A$4:$AB$7,20,FALSE),VLOOKUP($C11,'Valeurs Règlement Campagne'!$A$4:$AB$7,8,FALSE)))</f>
        <v xml:space="preserve"> </v>
      </c>
      <c r="Q11" s="43" t="str">
        <f>IF($E11=" "," ",IF($E11=$D$31,VLOOKUP($C11,'Valeurs Règlement Campagne'!$A$4:$AB$7,22,FALSE),VLOOKUP($C11,'Valeurs Règlement Campagne'!$A$4:$AB$7,9,FALSE)))</f>
        <v xml:space="preserve"> </v>
      </c>
      <c r="R11" s="47" t="str">
        <f>IF($E11=" "," ",IF($E11=$D$31,VLOOKUP($C11,'Valeurs Règlement Campagne'!$A$4:$AB$7,25,FALSE),VLOOKUP($C11,'Valeurs Règlement Campagne'!$A$4:$AB$7,11,FALSE)))</f>
        <v xml:space="preserve"> </v>
      </c>
      <c r="S11" s="41" t="str">
        <f>IF($E11=" "," ",IF($E11=$D$31,VLOOKUP($C11,'Valeurs Règlement Campagne'!$A$4:$AB$7,26,FALSE),VLOOKUP($C11,'Valeurs Règlement Campagne'!$A$4:$AB$7,12,FALSE)))</f>
        <v xml:space="preserve"> </v>
      </c>
      <c r="T11" s="42" t="str">
        <f>IF($E11=" "," ",IF($E11=$D$31,VLOOKUP($C11,'Valeurs Règlement Campagne'!$A$4:$AB$7,28,FALSE),VLOOKUP($C11,'Valeurs Règlement Campagne'!$A$4:$AB$7,13,FALSE)))</f>
        <v xml:space="preserve"> </v>
      </c>
      <c r="U11" s="48" t="str" cm="1">
        <f t="array" ref="U11">IFERROR(IF(OR(C11="",C11=" ")," ",IF(NOT(ISNUMBER(F11))," ",IF(E11="Inconnues",AND(F11&gt;=L11,F11&lt;=M11),IF(E11="Connues",IF('Valeurs Règlement Campagne'!$L$14="OUI",IF(IF(ABS(F11-VLOOKUP(C11,'Valeurs Règlement Campagne'!$A$4:$AB$7,14,FALSE))&lt;=2,VLOOKUP(C11,'Valeurs Règlement Campagne'!$A$4:$AB$7,14,FALSE),IF(ABS(F11-VLOOKUP(C11,'Valeurs Règlement Campagne'!$A$4:$AB$7,15,FALSE))&lt;=2,VLOOKUP(C11,'Valeurs Règlement Campagne'!$A$4:$AB$7,15,FALSE),IF(ABS(F11-VLOOKUP(C11,'Valeurs Règlement Campagne'!$A$4:$AB$7,16,FALSE))&lt;=2,VLOOKUP(C11,'Valeurs Règlement Campagne'!$A$4:$AB$7,16,FALSE),"")))="",FALSE,IF(COUNTIFS($C$6:C11,C11,$E$6:E11,"Connues",$F$6:F11,"&gt;="&amp;(IF(ABS(F11-VLOOKUP(C11,'Valeurs Règlement Campagne'!$A$4:$AB$7,14,FALSE))&lt;=2,VLOOKUP(C11,'Valeurs Règlement Campagne'!$A$4:$AB$7,14,FALSE),IF(ABS(F11-VLOOKUP(C11,'Valeurs Règlement Campagne'!$A$4:$AB$7,15,FALSE))&lt;=2,VLOOKUP(C11,'Valeurs Règlement Campagne'!$A$4:$AB$7,15,FALSE),IF(ABS(F11-VLOOKUP(C11,'Valeurs Règlement Campagne'!$A$4:$AB$7,16,FALSE))&lt;=2,VLOOKUP(C11,'Valeurs Règlement Campagne'!$A$4:$AB$7,16,FALSE),"")))-2),$F$6:F11,"&lt;="&amp;(IF(ABS(F11-VLOOKUP(C11,'Valeurs Règlement Campagne'!$A$4:$AB$7,14,FALSE))&lt;=2,VLOOKUP(C11,'Valeurs Règlement Campagne'!$A$4:$AB$7,14,FALSE),IF(ABS(F11-VLOOKUP(C11,'Valeurs Règlement Campagne'!$A$4:$AB$7,15,FALSE))&lt;=2,VLOOKUP(C11,'Valeurs Règlement Campagne'!$A$4:$AB$7,15,FALSE),IF(ABS(F11-VLOOKUP(C11,'Valeurs Règlement Campagne'!$A$4:$AB$7,16,FALSE))&lt;=2,VLOOKUP(C11,'Valeurs Règlement Campagne'!$A$4:$AB$7,16,FALSE),"")))+2))&gt;(IF(VLOOKUP(C11,'Valeurs Règlement Campagne'!$A$4:$AB$7,14,FALSE)=IF(ABS(F11-VLOOKUP(C11,'Valeurs Règlement Campagne'!$A$4:$AB$7,14,FALSE))&lt;=2,VLOOKUP(C11,'Valeurs Règlement Campagne'!$A$4:$AB$7,14,FALSE),IF(ABS(F11-VLOOKUP(C11,'Valeurs Règlement Campagne'!$A$4:$AB$7,15,FALSE))&lt;=2,VLOOKUP(C11,'Valeurs Règlement Campagne'!$A$4:$AB$7,15,FALSE),IF(ABS(F11-VLOOKUP(C11,'Valeurs Règlement Campagne'!$A$4:$AB$7,16,FALSE))&lt;=2,VLOOKUP(C11,'Valeurs Règlement Campagne'!$A$4:$AB$7,16,FALSE),""))),1,0)+IF(VLOOKUP(C11,'Valeurs Règlement Campagne'!$A$4:$AB$7,15,FALSE)=IF(ABS(F11-VLOOKUP(C11,'Valeurs Règlement Campagne'!$A$4:$AB$7,14,FALSE))&lt;=2,VLOOKUP(C11,'Valeurs Règlement Campagne'!$A$4:$AB$7,14,FALSE),IF(ABS(F11-VLOOKUP(C11,'Valeurs Règlement Campagne'!$A$4:$AB$7,15,FALSE))&lt;=2,VLOOKUP(C11,'Valeurs Règlement Campagne'!$A$4:$AB$7,15,FALSE),IF(ABS(F11-VLOOKUP(C11,'Valeurs Règlement Campagne'!$A$4:$AB$7,16,FALSE))&lt;=2,VLOOKUP(C11,'Valeurs Règlement Campagne'!$A$4:$AB$7,16,FALSE),""))),1,0)+IF(VLOOKUP(C11,'Valeurs Règlement Campagne'!$A$4:$AB$7,16,FALSE)=IF(ABS(F11-VLOOKUP(C11,'Valeurs Règlement Campagne'!$A$4:$AB$7,14,FALSE))&lt;=2,VLOOKUP(C11,'Valeurs Règlement Campagne'!$A$4:$AB$7,14,FALSE),IF(ABS(F11-VLOOKUP(C11,'Valeurs Règlement Campagne'!$A$4:$AB$7,15,FALSE))&lt;=2,VLOOKUP(C11,'Valeurs Règlement Campagne'!$A$4:$AB$7,15,FALSE),IF(ABS(F11-VLOOKUP(C11,'Valeurs Règlement Campagne'!$A$4:$AB$7,16,FALSE))&lt;=2,VLOOKUP(C11,'Valeurs Règlement Campagne'!$A$4:$AB$7,16,FALSE),""))),1,0)),"Doublon",TRUE)),IF(IF(F11=VLOOKUP(C11,'Valeurs Règlement Campagne'!$A$4:$AB$7,14,FALSE),VLOOKUP(C11,'Valeurs Règlement Campagne'!$A$4:$AB$7,14,FALSE),IF(F11=VLOOKUP(C11,'Valeurs Règlement Campagne'!$A$4:$AB$7,15,FALSE),VLOOKUP(C11,'Valeurs Règlement Campagne'!$A$4:$AB$7,15,FALSE),IF(F11=VLOOKUP(C11,'Valeurs Règlement Campagne'!$A$4:$AB$7,16,FALSE),VLOOKUP(C11,'Valeurs Règlement Campagne'!$A$4:$AB$7,16,FALSE),"")))="",FALSE,IF(COUNTIFS($C$6:C11,C11,$E$6:E11,"Connues",$F$6:F11,IF(F11=VLOOKUP(C11,'Valeurs Règlement Campagne'!$A$4:$AB$7,14,FALSE),VLOOKUP(C11,'Valeurs Règlement Campagne'!$A$4:$AB$7,14,FALSE),IF(F11=VLOOKUP(C11,'Valeurs Règlement Campagne'!$A$4:$AB$7,15,FALSE),VLOOKUP(C11,'Valeurs Règlement Campagne'!$A$4:$AB$7,15,FALSE),IF(F11=VLOOKUP(C11,'Valeurs Règlement Campagne'!$A$4:$AB$7,16,FALSE),VLOOKUP(C11,'Valeurs Règlement Campagne'!$A$4:$AB$7,16,FALSE),""))))&gt;(IF(VLOOKUP(C11,'Valeurs Règlement Campagne'!$A$4:$AB$7,14,FALSE)=IF(F11=VLOOKUP(C11,'Valeurs Règlement Campagne'!$A$4:$AB$7,14,FALSE),VLOOKUP(C11,'Valeurs Règlement Campagne'!$A$4:$AB$7,14,FALSE),IF(F11=VLOOKUP(C11,'Valeurs Règlement Campagne'!$A$4:$AB$7,15,FALSE),VLOOKUP(C11,'Valeurs Règlement Campagne'!$A$4:$AB$7,15,FALSE),IF(F11=VLOOKUP(C11,'Valeurs Règlement Campagne'!$A$4:$AB$7,16,FALSE),VLOOKUP(C11,'Valeurs Règlement Campagne'!$A$4:$AB$7,16,FALSE),""))),1,0)+IF(VLOOKUP(C11,'Valeurs Règlement Campagne'!$A$4:$AB$7,15,FALSE)=IF(F11=VLOOKUP(C11,'Valeurs Règlement Campagne'!$A$4:$AB$7,14,FALSE),VLOOKUP(C11,'Valeurs Règlement Campagne'!$A$4:$AB$7,14,FALSE),IF(F11=VLOOKUP(C11,'Valeurs Règlement Campagne'!$A$4:$AB$7,15,FALSE),VLOOKUP(C11,'Valeurs Règlement Campagne'!$A$4:$AB$7,15,FALSE),IF(F11=VLOOKUP(C11,'Valeurs Règlement Campagne'!$A$4:$AB$7,16,FALSE),VLOOKUP(C11,'Valeurs Règlement Campagne'!$A$4:$AB$7,16,FALSE),""))),1,0)+IF(VLOOKUP(C11,'Valeurs Règlement Campagne'!$A$4:$AB$7,16,FALSE)=IF(F11=VLOOKUP(C11,'Valeurs Règlement Campagne'!$A$4:$AB$7,14,FALSE),VLOOKUP(C11,'Valeurs Règlement Campagne'!$A$4:$AB$7,14,FALSE),IF(F11=VLOOKUP(C11,'Valeurs Règlement Campagne'!$A$4:$AB$7,15,FALSE),VLOOKUP(C11,'Valeurs Règlement Campagne'!$A$4:$AB$7,15,FALSE),IF(F11=VLOOKUP(C11,'Valeurs Règlement Campagne'!$A$4:$AB$7,16,FALSE),VLOOKUP(C11,'Valeurs Règlement Campagne'!$A$4:$AB$7,16,FALSE),""))),1,0)),"Doublon",TRUE)))," "))))," ")</f>
        <v xml:space="preserve"> </v>
      </c>
      <c r="V11" s="49" t="str" cm="1">
        <f t="array" ref="V11">IFERROR(IF(OR(C11="",C11=" ")," ",IF(NOT(ISNUMBER(G11))," ",IF(E11="Inconnues",AND(G11&gt;=N11,G11&lt;=O11),IF(E11="Connues",IF('Valeurs Règlement Campagne'!$L$14="OUI",IF(IF(ABS(G11-VLOOKUP(C11,'Valeurs Règlement Campagne'!$A$4:$AB$7,17,FALSE))&lt;=2,VLOOKUP(C11,'Valeurs Règlement Campagne'!$A$4:$AB$7,17,FALSE),IF(ABS(G11-VLOOKUP(C11,'Valeurs Règlement Campagne'!$A$4:$AB$7,18,FALSE))&lt;=2,VLOOKUP(C11,'Valeurs Règlement Campagne'!$A$4:$AB$7,18,FALSE),IF(ABS(G11-VLOOKUP(C11,'Valeurs Règlement Campagne'!$A$4:$AB$7,19,FALSE))&lt;=2,VLOOKUP(C11,'Valeurs Règlement Campagne'!$A$4:$AB$7,19,FALSE),"")))="",FALSE,IF(COUNTIFS($C$6:C11,C11,$E$6:E11,"Connues",$G$6:G11,"&gt;="&amp;(IF(ABS(G11-VLOOKUP(C11,'Valeurs Règlement Campagne'!$A$4:$AB$7,17,FALSE))&lt;=2,VLOOKUP(C11,'Valeurs Règlement Campagne'!$A$4:$AB$7,17,FALSE),IF(ABS(G11-VLOOKUP(C11,'Valeurs Règlement Campagne'!$A$4:$AB$7,18,FALSE))&lt;=2,VLOOKUP(C11,'Valeurs Règlement Campagne'!$A$4:$AB$7,18,FALSE),IF(ABS(G11-VLOOKUP(C11,'Valeurs Règlement Campagne'!$A$4:$AB$7,19,FALSE))&lt;=2,VLOOKUP(C11,'Valeurs Règlement Campagne'!$A$4:$AB$7,19,FALSE),"")))-2),$G$6:G11,"&lt;="&amp;(IF(ABS(G11-VLOOKUP(C11,'Valeurs Règlement Campagne'!$A$4:$AB$7,17,FALSE))&lt;=2,VLOOKUP(C11,'Valeurs Règlement Campagne'!$A$4:$AB$7,17,FALSE),IF(ABS(G11-VLOOKUP(C11,'Valeurs Règlement Campagne'!$A$4:$AB$7,18,FALSE))&lt;=2,VLOOKUP(C11,'Valeurs Règlement Campagne'!$A$4:$AB$7,18,FALSE),IF(ABS(G11-VLOOKUP(C11,'Valeurs Règlement Campagne'!$A$4:$AB$7,19,FALSE))&lt;=2,VLOOKUP(C11,'Valeurs Règlement Campagne'!$A$4:$AB$7,19,FALSE),"")))+2))&gt;(IF(VLOOKUP(C11,'Valeurs Règlement Campagne'!$A$4:$AB$7,17,FALSE)=IF(ABS(G11-VLOOKUP(C11,'Valeurs Règlement Campagne'!$A$4:$AB$7,17,FALSE))&lt;=2,VLOOKUP(C11,'Valeurs Règlement Campagne'!$A$4:$AB$7,17,FALSE),IF(ABS(G11-VLOOKUP(C11,'Valeurs Règlement Campagne'!$A$4:$AB$7,18,FALSE))&lt;=2,VLOOKUP(C11,'Valeurs Règlement Campagne'!$A$4:$AB$7,18,FALSE),IF(ABS(G11-VLOOKUP(C11,'Valeurs Règlement Campagne'!$A$4:$AB$7,19,FALSE))&lt;=2,VLOOKUP(C11,'Valeurs Règlement Campagne'!$A$4:$AB$7,19,FALSE),""))),1,0)+IF(VLOOKUP(C11,'Valeurs Règlement Campagne'!$A$4:$AB$7,18,FALSE)=IF(ABS(G11-VLOOKUP(C11,'Valeurs Règlement Campagne'!$A$4:$AB$7,17,FALSE))&lt;=2,VLOOKUP(C11,'Valeurs Règlement Campagne'!$A$4:$AB$7,17,FALSE),IF(ABS(G11-VLOOKUP(C11,'Valeurs Règlement Campagne'!$A$4:$AB$7,18,FALSE))&lt;=2,VLOOKUP(C11,'Valeurs Règlement Campagne'!$A$4:$AB$7,18,FALSE),IF(ABS(G11-VLOOKUP(C11,'Valeurs Règlement Campagne'!$A$4:$AB$7,19,FALSE))&lt;=2,VLOOKUP(C11,'Valeurs Règlement Campagne'!$A$4:$AB$7,19,FALSE),""))),1,0)+IF(VLOOKUP(C11,'Valeurs Règlement Campagne'!$A$4:$AB$7,19,FALSE)=IF(ABS(G11-VLOOKUP(C11,'Valeurs Règlement Campagne'!$A$4:$AB$7,17,FALSE))&lt;=2,VLOOKUP(C11,'Valeurs Règlement Campagne'!$A$4:$AB$7,17,FALSE),IF(ABS(G11-VLOOKUP(C11,'Valeurs Règlement Campagne'!$A$4:$AB$7,18,FALSE))&lt;=2,VLOOKUP(C11,'Valeurs Règlement Campagne'!$A$4:$AB$7,18,FALSE),IF(ABS(G11-VLOOKUP(C11,'Valeurs Règlement Campagne'!$A$4:$AB$7,19,FALSE))&lt;=2,VLOOKUP(C11,'Valeurs Règlement Campagne'!$A$4:$AB$7,19,FALSE),""))),1,0)),"Doublon",TRUE)),IF(IF(G11=VLOOKUP(C11,'Valeurs Règlement Campagne'!$A$4:$AB$7,17,FALSE),VLOOKUP(C11,'Valeurs Règlement Campagne'!$A$4:$AB$7,17,FALSE),IF(G11=VLOOKUP(C11,'Valeurs Règlement Campagne'!$A$4:$AB$7,18,FALSE),VLOOKUP(C11,'Valeurs Règlement Campagne'!$A$4:$AB$7,18,FALSE),IF(G11=VLOOKUP(C11,'Valeurs Règlement Campagne'!$A$4:$AB$7,19,FALSE),VLOOKUP(C11,'Valeurs Règlement Campagne'!$A$4:$AB$7,19,FALSE),"")))="",FALSE,IF(COUNTIFS($C$6:C11,C11,$E$6:E11,"Connues",$G$6:G11,IF(G11=VLOOKUP(C11,'Valeurs Règlement Campagne'!$A$4:$AB$7,17,FALSE),VLOOKUP(C11,'Valeurs Règlement Campagne'!$A$4:$AB$7,17,FALSE),IF(G11=VLOOKUP(C11,'Valeurs Règlement Campagne'!$A$4:$AB$7,18,FALSE),VLOOKUP(C11,'Valeurs Règlement Campagne'!$A$4:$AB$7,18,FALSE),IF(G11=VLOOKUP(C11,'Valeurs Règlement Campagne'!$A$4:$AB$7,19,FALSE),VLOOKUP(C11,'Valeurs Règlement Campagne'!$A$4:$AB$7,19,FALSE),""))))&gt;(IF(VLOOKUP(C11,'Valeurs Règlement Campagne'!$A$4:$AB$7,17,FALSE)=IF(G11=VLOOKUP(C11,'Valeurs Règlement Campagne'!$A$4:$AB$7,17,FALSE),VLOOKUP(C11,'Valeurs Règlement Campagne'!$A$4:$AB$7,17,FALSE),IF(G11=VLOOKUP(C11,'Valeurs Règlement Campagne'!$A$4:$AB$7,18,FALSE),VLOOKUP(C11,'Valeurs Règlement Campagne'!$A$4:$AB$7,18,FALSE),IF(G11=VLOOKUP(C11,'Valeurs Règlement Campagne'!$A$4:$AB$7,19,FALSE),VLOOKUP(C11,'Valeurs Règlement Campagne'!$A$4:$AB$7,19,FALSE),""))),1,0)+IF(VLOOKUP(C11,'Valeurs Règlement Campagne'!$A$4:$AB$7,18,FALSE)=IF(G11=VLOOKUP(C11,'Valeurs Règlement Campagne'!$A$4:$AB$7,17,FALSE),VLOOKUP(C11,'Valeurs Règlement Campagne'!$A$4:$AB$7,17,FALSE),IF(G11=VLOOKUP(C11,'Valeurs Règlement Campagne'!$A$4:$AB$7,18,FALSE),VLOOKUP(C11,'Valeurs Règlement Campagne'!$A$4:$AB$7,18,FALSE),IF(G11=VLOOKUP(C11,'Valeurs Règlement Campagne'!$A$4:$AB$7,19,FALSE),VLOOKUP(C11,'Valeurs Règlement Campagne'!$A$4:$AB$7,19,FALSE),""))),1,0)+IF(VLOOKUP(C11,'Valeurs Règlement Campagne'!$A$4:$AB$7,19,FALSE)=IF(G11=VLOOKUP(C11,'Valeurs Règlement Campagne'!$A$4:$AB$7,17,FALSE),VLOOKUP(C11,'Valeurs Règlement Campagne'!$A$4:$AB$7,17,FALSE),IF(G11=VLOOKUP(C11,'Valeurs Règlement Campagne'!$A$4:$AB$7,18,FALSE),VLOOKUP(C11,'Valeurs Règlement Campagne'!$A$4:$AB$7,18,FALSE),IF(G11=VLOOKUP(C11,'Valeurs Règlement Campagne'!$A$4:$AB$7,19,FALSE),VLOOKUP(C11,'Valeurs Règlement Campagne'!$A$4:$AB$7,19,FALSE),""))),1,0)),"Doublon",TRUE)))," "))))," ")</f>
        <v xml:space="preserve"> </v>
      </c>
      <c r="W11" s="49" t="str" cm="1">
        <f t="array" ref="W11">IFERROR(IF(OR(C11="",C11=" ")," ",IF(NOT(ISNUMBER(H11))," ",IF(E11="Inconnues",AND(H11&gt;=P11,H11&lt;=Q11),IF(E11="Connues",IF('Valeurs Règlement Campagne'!$L$14="OUI",IF(IF(ABS(H11-VLOOKUP(C11,'Valeurs Règlement Campagne'!$A$4:$AB$7,20,FALSE))&lt;=2,VLOOKUP(C11,'Valeurs Règlement Campagne'!$A$4:$AB$7,20,FALSE),IF(ABS(H11-VLOOKUP(C11,'Valeurs Règlement Campagne'!$A$4:$AB$7,21,FALSE))&lt;=2,VLOOKUP(C11,'Valeurs Règlement Campagne'!$A$4:$AB$7,21,FALSE),IF(ABS(H11-VLOOKUP(C11,'Valeurs Règlement Campagne'!$A$4:$AB$7,22,FALSE))&lt;=2,VLOOKUP(C11,'Valeurs Règlement Campagne'!$A$4:$AB$7,22,FALSE),"")))="",FALSE,IF(COUNTIFS($C$6:C11,C11,$E$6:E11,"Connues",$H$6:H11,"&gt;="&amp;(IF(ABS(H11-VLOOKUP(C11,'Valeurs Règlement Campagne'!$A$4:$AB$7,20,FALSE))&lt;=2,VLOOKUP(C11,'Valeurs Règlement Campagne'!$A$4:$AB$7,20,FALSE),IF(ABS(H11-VLOOKUP(C11,'Valeurs Règlement Campagne'!$A$4:$AB$7,21,FALSE))&lt;=2,VLOOKUP(C11,'Valeurs Règlement Campagne'!$A$4:$AB$7,21,FALSE),IF(ABS(H11-VLOOKUP(C11,'Valeurs Règlement Campagne'!$A$4:$AB$7,22,FALSE))&lt;=2,VLOOKUP(C11,'Valeurs Règlement Campagne'!$A$4:$AB$7,22,FALSE),"")))-2),$H$6:H11,"&lt;="&amp;(IF(ABS(H11-VLOOKUP(C11,'Valeurs Règlement Campagne'!$A$4:$AB$7,20,FALSE))&lt;=2,VLOOKUP(C11,'Valeurs Règlement Campagne'!$A$4:$AB$7,20,FALSE),IF(ABS(H11-VLOOKUP(C11,'Valeurs Règlement Campagne'!$A$4:$AB$7,21,FALSE))&lt;=2,VLOOKUP(C11,'Valeurs Règlement Campagne'!$A$4:$AB$7,21,FALSE),IF(ABS(H11-VLOOKUP(C11,'Valeurs Règlement Campagne'!$A$4:$AB$7,22,FALSE))&lt;=2,VLOOKUP(C11,'Valeurs Règlement Campagne'!$A$4:$AB$7,22,FALSE),"")))+2))&gt;(IF(VLOOKUP(C11,'Valeurs Règlement Campagne'!$A$4:$AB$7,20,FALSE)=IF(ABS(H11-VLOOKUP(C11,'Valeurs Règlement Campagne'!$A$4:$AB$7,20,FALSE))&lt;=2,VLOOKUP(C11,'Valeurs Règlement Campagne'!$A$4:$AB$7,20,FALSE),IF(ABS(H11-VLOOKUP(C11,'Valeurs Règlement Campagne'!$A$4:$AB$7,21,FALSE))&lt;=2,VLOOKUP(C11,'Valeurs Règlement Campagne'!$A$4:$AB$7,21,FALSE),IF(ABS(H11-VLOOKUP(C11,'Valeurs Règlement Campagne'!$A$4:$AB$7,22,FALSE))&lt;=2,VLOOKUP(C11,'Valeurs Règlement Campagne'!$A$4:$AB$7,22,FALSE),""))),1,0)+IF(VLOOKUP(C11,'Valeurs Règlement Campagne'!$A$4:$AB$7,21,FALSE)=IF(ABS(H11-VLOOKUP(C11,'Valeurs Règlement Campagne'!$A$4:$AB$7,20,FALSE))&lt;=2,VLOOKUP(C11,'Valeurs Règlement Campagne'!$A$4:$AB$7,20,FALSE),IF(ABS(H11-VLOOKUP(C11,'Valeurs Règlement Campagne'!$A$4:$AB$7,21,FALSE))&lt;=2,VLOOKUP(C11,'Valeurs Règlement Campagne'!$A$4:$AB$7,21,FALSE),IF(ABS(H11-VLOOKUP(C11,'Valeurs Règlement Campagne'!$A$4:$AB$7,22,FALSE))&lt;=2,VLOOKUP(C11,'Valeurs Règlement Campagne'!$A$4:$AB$7,22,FALSE),""))),1,0)+IF(VLOOKUP(C11,'Valeurs Règlement Campagne'!$A$4:$AB$7,22,FALSE)=IF(ABS(H11-VLOOKUP(C11,'Valeurs Règlement Campagne'!$A$4:$AB$7,20,FALSE))&lt;=2,VLOOKUP(C11,'Valeurs Règlement Campagne'!$A$4:$AB$7,20,FALSE),IF(ABS(H11-VLOOKUP(C11,'Valeurs Règlement Campagne'!$A$4:$AB$7,21,FALSE))&lt;=2,VLOOKUP(C11,'Valeurs Règlement Campagne'!$A$4:$AB$7,21,FALSE),IF(ABS(H11-VLOOKUP(C11,'Valeurs Règlement Campagne'!$A$4:$AB$7,22,FALSE))&lt;=2,VLOOKUP(C11,'Valeurs Règlement Campagne'!$A$4:$AB$7,22,FALSE),""))),1,0)),"Doublon",TRUE)),IF(IF(H11=VLOOKUP(C11,'Valeurs Règlement Campagne'!$A$4:$AB$7,20,FALSE),VLOOKUP(C11,'Valeurs Règlement Campagne'!$A$4:$AB$7,20,FALSE),IF(H11=VLOOKUP(C11,'Valeurs Règlement Campagne'!$A$4:$AB$7,21,FALSE),VLOOKUP(C11,'Valeurs Règlement Campagne'!$A$4:$AB$7,21,FALSE),IF(H11=VLOOKUP(C11,'Valeurs Règlement Campagne'!$A$4:$AB$7,22,FALSE),VLOOKUP(C11,'Valeurs Règlement Campagne'!$A$4:$AB$7,22,FALSE),"")))="",FALSE,IF(COUNTIFS($C$6:C11,C11,$E$6:E11,"Connues",$H$6:H11,IF(H11=VLOOKUP(C11,'Valeurs Règlement Campagne'!$A$4:$AB$7,20,FALSE),VLOOKUP(C11,'Valeurs Règlement Campagne'!$A$4:$AB$7,20,FALSE),IF(H11=VLOOKUP(C11,'Valeurs Règlement Campagne'!$A$4:$AB$7,21,FALSE),VLOOKUP(C11,'Valeurs Règlement Campagne'!$A$4:$AB$7,21,FALSE),IF(H11=VLOOKUP(C11,'Valeurs Règlement Campagne'!$A$4:$AB$7,22,FALSE),VLOOKUP(C11,'Valeurs Règlement Campagne'!$A$4:$AB$7,22,FALSE),""))))&gt;(IF(VLOOKUP(C11,'Valeurs Règlement Campagne'!$A$4:$AB$7,20,FALSE)=IF(H11=VLOOKUP(C11,'Valeurs Règlement Campagne'!$A$4:$AB$7,20,FALSE),VLOOKUP(C11,'Valeurs Règlement Campagne'!$A$4:$AB$7,20,FALSE),IF(H11=VLOOKUP(C11,'Valeurs Règlement Campagne'!$A$4:$AB$7,21,FALSE),VLOOKUP(C11,'Valeurs Règlement Campagne'!$A$4:$AB$7,21,FALSE),IF(H11=VLOOKUP(C11,'Valeurs Règlement Campagne'!$A$4:$AB$7,22,FALSE),VLOOKUP(C11,'Valeurs Règlement Campagne'!$A$4:$AB$7,22,FALSE),""))),1,0)+IF(VLOOKUP(C11,'Valeurs Règlement Campagne'!$A$4:$AB$7,21,FALSE)=IF(H11=VLOOKUP(C11,'Valeurs Règlement Campagne'!$A$4:$AB$7,20,FALSE),VLOOKUP(C11,'Valeurs Règlement Campagne'!$A$4:$AB$7,20,FALSE),IF(H11=VLOOKUP(C11,'Valeurs Règlement Campagne'!$A$4:$AB$7,21,FALSE),VLOOKUP(C11,'Valeurs Règlement Campagne'!$A$4:$AB$7,21,FALSE),IF(H11=VLOOKUP(C11,'Valeurs Règlement Campagne'!$A$4:$AB$7,22,FALSE),VLOOKUP(C11,'Valeurs Règlement Campagne'!$A$4:$AB$7,22,FALSE),""))),1,0)+IF(VLOOKUP(C11,'Valeurs Règlement Campagne'!$A$4:$AB$7,22,FALSE)=IF(H11=VLOOKUP(C11,'Valeurs Règlement Campagne'!$A$4:$AB$7,20,FALSE),VLOOKUP(C11,'Valeurs Règlement Campagne'!$A$4:$AB$7,20,FALSE),IF(H11=VLOOKUP(C11,'Valeurs Règlement Campagne'!$A$4:$AB$7,21,FALSE),VLOOKUP(C11,'Valeurs Règlement Campagne'!$A$4:$AB$7,21,FALSE),IF(H11=VLOOKUP(C11,'Valeurs Règlement Campagne'!$A$4:$AB$7,22,FALSE),VLOOKUP(C11,'Valeurs Règlement Campagne'!$A$4:$AB$7,22,FALSE),""))),1,0)),"Doublon",TRUE)))," "))))," ")</f>
        <v xml:space="preserve"> </v>
      </c>
      <c r="X11" s="49" t="str" cm="1">
        <f t="array" ref="X11">IFERROR(IF(OR(C11="",C11=" ")," ",IF(NOT(ISNUMBER(I11))," ",IF(E11="Inconnues",AND(I11&gt;=P11,I11&lt;=R11),IF(E11="Connues",IF('Valeurs Règlement Campagne'!$L$14="OUI",IF(IF(ABS(I11-VLOOKUP(C11,'Valeurs Règlement Campagne'!$A$4:$AB$7,23,FALSE))&lt;=2,VLOOKUP(C11,'Valeurs Règlement Campagne'!$A$4:$AB$7,23,FALSE),IF(ABS(I11-VLOOKUP(C11,'Valeurs Règlement Campagne'!$A$4:$AB$7,24,FALSE))&lt;=2,VLOOKUP(C11,'Valeurs Règlement Campagne'!$A$4:$AB$7,24,FALSE),IF(ABS(I11-VLOOKUP(C11,'Valeurs Règlement Campagne'!$A$4:$AB$7,25,FALSE))&lt;=2,VLOOKUP(C11,'Valeurs Règlement Campagne'!$A$4:$AB$7,25,FALSE),"")))="",FALSE,IF(COUNTIFS($C$6:C11,C11,$E$6:E11,"Connues",$I$6:I11,"&gt;="&amp;(IF(ABS(I11-VLOOKUP(C11,'Valeurs Règlement Campagne'!$A$4:$AB$7,23,FALSE))&lt;=2,VLOOKUP(C11,'Valeurs Règlement Campagne'!$A$4:$AB$7,23,FALSE),IF(ABS(I11-VLOOKUP(C11,'Valeurs Règlement Campagne'!$A$4:$AB$7,24,FALSE))&lt;=2,VLOOKUP(C11,'Valeurs Règlement Campagne'!$A$4:$AB$7,24,FALSE),IF(ABS(I11-VLOOKUP(C11,'Valeurs Règlement Campagne'!$A$4:$AB$7,25,FALSE))&lt;=2,VLOOKUP(C11,'Valeurs Règlement Campagne'!$A$4:$AB$7,25,FALSE),"")))-2),$I$6:I11,"&lt;="&amp;(IF(ABS(I11-VLOOKUP(C11,'Valeurs Règlement Campagne'!$A$4:$AB$7,23,FALSE))&lt;=2,VLOOKUP(C11,'Valeurs Règlement Campagne'!$A$4:$AB$7,23,FALSE),IF(ABS(I11-VLOOKUP(C11,'Valeurs Règlement Campagne'!$A$4:$AB$7,24,FALSE))&lt;=2,VLOOKUP(C11,'Valeurs Règlement Campagne'!$A$4:$AB$7,24,FALSE),IF(ABS(I11-VLOOKUP(C11,'Valeurs Règlement Campagne'!$A$4:$AB$7,25,FALSE))&lt;=2,VLOOKUP(C11,'Valeurs Règlement Campagne'!$A$4:$AB$7,25,FALSE),"")))+2))&gt;(IF(VLOOKUP(C11,'Valeurs Règlement Campagne'!$A$4:$AB$7,23,FALSE)=IF(ABS(I11-VLOOKUP(C11,'Valeurs Règlement Campagne'!$A$4:$AB$7,23,FALSE))&lt;=2,VLOOKUP(C11,'Valeurs Règlement Campagne'!$A$4:$AB$7,23,FALSE),IF(ABS(I11-VLOOKUP(C11,'Valeurs Règlement Campagne'!$A$4:$AB$7,24,FALSE))&lt;=2,VLOOKUP(C11,'Valeurs Règlement Campagne'!$A$4:$AB$7,24,FALSE),IF(ABS(I11-VLOOKUP(C11,'Valeurs Règlement Campagne'!$A$4:$AB$7,25,FALSE))&lt;=2,VLOOKUP(C11,'Valeurs Règlement Campagne'!$A$4:$AB$7,25,FALSE),""))),1,0)+IF(VLOOKUP(C11,'Valeurs Règlement Campagne'!$A$4:$AB$7,24,FALSE)=IF(ABS(I11-VLOOKUP(C11,'Valeurs Règlement Campagne'!$A$4:$AB$7,23,FALSE))&lt;=2,VLOOKUP(C11,'Valeurs Règlement Campagne'!$A$4:$AB$7,23,FALSE),IF(ABS(I11-VLOOKUP(C11,'Valeurs Règlement Campagne'!$A$4:$AB$7,24,FALSE))&lt;=2,VLOOKUP(C11,'Valeurs Règlement Campagne'!$A$4:$AB$7,24,FALSE),IF(ABS(I11-VLOOKUP(C11,'Valeurs Règlement Campagne'!$A$4:$AB$7,25,FALSE))&lt;=2,VLOOKUP(C11,'Valeurs Règlement Campagne'!$A$4:$AB$7,25,FALSE),""))),1,0)+IF(VLOOKUP(C11,'Valeurs Règlement Campagne'!$A$4:$AB$7,25,FALSE)=IF(ABS(I11-VLOOKUP(C11,'Valeurs Règlement Campagne'!$A$4:$AB$7,23,FALSE))&lt;=2,VLOOKUP(C11,'Valeurs Règlement Campagne'!$A$4:$AB$7,23,FALSE),IF(ABS(I11-VLOOKUP(C11,'Valeurs Règlement Campagne'!$A$4:$AB$7,24,FALSE))&lt;=2,VLOOKUP(C11,'Valeurs Règlement Campagne'!$A$4:$AB$7,24,FALSE),IF(ABS(I11-VLOOKUP(C11,'Valeurs Règlement Campagne'!$A$4:$AB$7,25,FALSE))&lt;=2,VLOOKUP(C11,'Valeurs Règlement Campagne'!$A$4:$AB$7,25,FALSE),""))),1,0)),"Doublon",TRUE)),IF(IF(I11=VLOOKUP(C11,'Valeurs Règlement Campagne'!$A$4:$AB$7,23,FALSE),VLOOKUP(C11,'Valeurs Règlement Campagne'!$A$4:$AB$7,23,FALSE),IF(I11=VLOOKUP(C11,'Valeurs Règlement Campagne'!$A$4:$AB$7,24,FALSE),VLOOKUP(C11,'Valeurs Règlement Campagne'!$A$4:$AB$7,24,FALSE),IF(I11=VLOOKUP(C11,'Valeurs Règlement Campagne'!$A$4:$AB$7,25,FALSE),VLOOKUP(C11,'Valeurs Règlement Campagne'!$A$4:$AB$7,25,FALSE),"")))="",FALSE,IF(COUNTIFS($C$6:C11,C11,$E$6:E11,"Connues",$I$6:I11,IF(I11=VLOOKUP(C11,'Valeurs Règlement Campagne'!$A$4:$AB$7,23,FALSE),VLOOKUP(C11,'Valeurs Règlement Campagne'!$A$4:$AB$7,23,FALSE),IF(I11=VLOOKUP(C11,'Valeurs Règlement Campagne'!$A$4:$AB$7,24,FALSE),VLOOKUP(C11,'Valeurs Règlement Campagne'!$A$4:$AB$7,24,FALSE),IF(I11=VLOOKUP(C11,'Valeurs Règlement Campagne'!$A$4:$AB$7,25,FALSE),VLOOKUP(C11,'Valeurs Règlement Campagne'!$A$4:$AB$7,25,FALSE),""))))&gt;(IF(VLOOKUP(C11,'Valeurs Règlement Campagne'!$A$4:$AB$7,23,FALSE)=IF(I11=VLOOKUP(C11,'Valeurs Règlement Campagne'!$A$4:$AB$7,23,FALSE),VLOOKUP(C11,'Valeurs Règlement Campagne'!$A$4:$AB$7,23,FALSE),IF(I11=VLOOKUP(C11,'Valeurs Règlement Campagne'!$A$4:$AB$7,24,FALSE),VLOOKUP(C11,'Valeurs Règlement Campagne'!$A$4:$AB$7,24,FALSE),IF(I11=VLOOKUP(C11,'Valeurs Règlement Campagne'!$A$4:$AB$7,25,FALSE),VLOOKUP(C11,'Valeurs Règlement Campagne'!$A$4:$AB$7,25,FALSE),""))),1,0)+IF(VLOOKUP(C11,'Valeurs Règlement Campagne'!$A$4:$AB$7,24,FALSE)=IF(I11=VLOOKUP(C11,'Valeurs Règlement Campagne'!$A$4:$AB$7,23,FALSE),VLOOKUP(C11,'Valeurs Règlement Campagne'!$A$4:$AB$7,23,FALSE),IF(I11=VLOOKUP(C11,'Valeurs Règlement Campagne'!$A$4:$AB$7,24,FALSE),VLOOKUP(C11,'Valeurs Règlement Campagne'!$A$4:$AB$7,24,FALSE),IF(I11=VLOOKUP(C11,'Valeurs Règlement Campagne'!$A$4:$AB$7,25,FALSE),VLOOKUP(C11,'Valeurs Règlement Campagne'!$A$4:$AB$7,25,FALSE),""))),1,0)+IF(VLOOKUP(C11,'Valeurs Règlement Campagne'!$A$4:$AB$7,25,FALSE)=IF(I11=VLOOKUP(C11,'Valeurs Règlement Campagne'!$A$4:$AB$7,23,FALSE),VLOOKUP(C11,'Valeurs Règlement Campagne'!$A$4:$AB$7,23,FALSE),IF(I11=VLOOKUP(C11,'Valeurs Règlement Campagne'!$A$4:$AB$7,24,FALSE),VLOOKUP(C11,'Valeurs Règlement Campagne'!$A$4:$AB$7,24,FALSE),IF(I11=VLOOKUP(C11,'Valeurs Règlement Campagne'!$A$4:$AB$7,25,FALSE),VLOOKUP(C11,'Valeurs Règlement Campagne'!$A$4:$AB$7,25,FALSE),""))),1,0)),"Doublon",TRUE)))," "))))," ")</f>
        <v xml:space="preserve"> </v>
      </c>
      <c r="Y11" s="146" t="str" cm="1">
        <f t="array" ref="Y11">IFERROR(IF(OR(C11="",C11=" ")," ",IF(NOT(ISNUMBER(J11))," ",IF(E11="Inconnues",AND(J11&gt;=S11,J11&lt;=T11),IF(E11="Connues",IF('Valeurs Règlement Campagne'!$L$14="OUI",IF(IF(ABS(J11-VLOOKUP(C11,'Valeurs Règlement Campagne'!$A$4:$AB$7,26,FALSE))&lt;=2,VLOOKUP(C11,'Valeurs Règlement Campagne'!$A$4:$AB$7,26,FALSE),IF(ABS(J11-VLOOKUP(C11,'Valeurs Règlement Campagne'!$A$4:$AB$7,27,FALSE))&lt;=2,VLOOKUP(C11,'Valeurs Règlement Campagne'!$A$4:$AB$7,27,FALSE),IF(ABS(J11-VLOOKUP(C11,'Valeurs Règlement Campagne'!$A$4:$AB$7,28,FALSE))&lt;=2,VLOOKUP(C11,'Valeurs Règlement Campagne'!$A$4:$AB$7,28,FALSE),"")))="",FALSE,IF(COUNTIFS($C$6:C11,C11,$E$6:E11,"Connues",$J$6:J11,"&gt;="&amp;(IF(ABS(J11-VLOOKUP(C11,'Valeurs Règlement Campagne'!$A$4:$AB$7,26,FALSE))&lt;=2,VLOOKUP(C11,'Valeurs Règlement Campagne'!$A$4:$AB$7,26,FALSE),IF(ABS(J11-VLOOKUP(C11,'Valeurs Règlement Campagne'!$A$4:$AB$7,27,FALSE))&lt;=2,VLOOKUP(C11,'Valeurs Règlement Campagne'!$A$4:$AB$7,27,FALSE),IF(ABS(J11-VLOOKUP(C11,'Valeurs Règlement Campagne'!$A$4:$AB$7,28,FALSE))&lt;=2,VLOOKUP(C11,'Valeurs Règlement Campagne'!$A$4:$AB$7,28,FALSE),"")))-2),$J$6:J11,"&lt;="&amp;(IF(ABS(J11-VLOOKUP(C11,'Valeurs Règlement Campagne'!$A$4:$AB$7,26,FALSE))&lt;=2,VLOOKUP(C11,'Valeurs Règlement Campagne'!$A$4:$AB$7,26,FALSE),IF(ABS(J11-VLOOKUP(C11,'Valeurs Règlement Campagne'!$A$4:$AB$7,27,FALSE))&lt;=2,VLOOKUP(C11,'Valeurs Règlement Campagne'!$A$4:$AB$7,27,FALSE),IF(ABS(J11-VLOOKUP(C11,'Valeurs Règlement Campagne'!$A$4:$AB$7,28,FALSE))&lt;=2,VLOOKUP(C11,'Valeurs Règlement Campagne'!$A$4:$AB$7,28,FALSE),"")))+2))&gt;(IF(VLOOKUP(C11,'Valeurs Règlement Campagne'!$A$4:$AB$7,26,FALSE)=IF(ABS(J11-VLOOKUP(C11,'Valeurs Règlement Campagne'!$A$4:$AB$7,26,FALSE))&lt;=2,VLOOKUP(C11,'Valeurs Règlement Campagne'!$A$4:$AB$7,26,FALSE),IF(ABS(J11-VLOOKUP(C11,'Valeurs Règlement Campagne'!$A$4:$AB$7,27,FALSE))&lt;=2,VLOOKUP(C11,'Valeurs Règlement Campagne'!$A$4:$AB$7,27,FALSE),IF(ABS(J11-VLOOKUP(C11,'Valeurs Règlement Campagne'!$A$4:$AB$7,28,FALSE))&lt;=2,VLOOKUP(C11,'Valeurs Règlement Campagne'!$A$4:$AB$7,28,FALSE),""))),1,0)+IF(VLOOKUP(C11,'Valeurs Règlement Campagne'!$A$4:$AB$7,27,FALSE)=IF(ABS(J11-VLOOKUP(C11,'Valeurs Règlement Campagne'!$A$4:$AB$7,26,FALSE))&lt;=2,VLOOKUP(C11,'Valeurs Règlement Campagne'!$A$4:$AB$7,26,FALSE),IF(ABS(J11-VLOOKUP(C11,'Valeurs Règlement Campagne'!$A$4:$AB$7,27,FALSE))&lt;=2,VLOOKUP(C11,'Valeurs Règlement Campagne'!$A$4:$AB$7,27,FALSE),IF(ABS(J11-VLOOKUP(C11,'Valeurs Règlement Campagne'!$A$4:$AB$7,28,FALSE))&lt;=2,VLOOKUP(C11,'Valeurs Règlement Campagne'!$A$4:$AB$7,28,FALSE),""))),1,0)+IF(VLOOKUP(C11,'Valeurs Règlement Campagne'!$A$4:$AB$7,28,FALSE)=IF(ABS(J11-VLOOKUP(C11,'Valeurs Règlement Campagne'!$A$4:$AB$7,26,FALSE))&lt;=2,VLOOKUP(C11,'Valeurs Règlement Campagne'!$A$4:$AB$7,26,FALSE),IF(ABS(J11-VLOOKUP(C11,'Valeurs Règlement Campagne'!$A$4:$AB$7,27,FALSE))&lt;=2,VLOOKUP(C11,'Valeurs Règlement Campagne'!$A$4:$AB$7,27,FALSE),IF(ABS(J11-VLOOKUP(C11,'Valeurs Règlement Campagne'!$A$4:$AB$7,28,FALSE))&lt;=2,VLOOKUP(C11,'Valeurs Règlement Campagne'!$A$4:$AB$7,28,FALSE),""))),1,0)),"Doublon",TRUE)),IF(IF(J11=VLOOKUP(C11,'Valeurs Règlement Campagne'!$A$4:$AB$7,26,FALSE),VLOOKUP(C11,'Valeurs Règlement Campagne'!$A$4:$AB$7,26,FALSE),IF(J11=VLOOKUP(C11,'Valeurs Règlement Campagne'!$A$4:$AB$7,27,FALSE),VLOOKUP(C11,'Valeurs Règlement Campagne'!$A$4:$AB$7,27,FALSE),IF(J11=VLOOKUP(C11,'Valeurs Règlement Campagne'!$A$4:$AB$7,28,FALSE),VLOOKUP(C11,'Valeurs Règlement Campagne'!$A$4:$AB$7,28,FALSE),"")))="",FALSE,IF(COUNTIFS($C$6:C11,C11,$E$6:E11,"Connues",$J$6:J11,IF(J11=VLOOKUP(C11,'Valeurs Règlement Campagne'!$A$4:$AB$7,26,FALSE),VLOOKUP(C11,'Valeurs Règlement Campagne'!$A$4:$AB$7,26,FALSE),IF(J11=VLOOKUP(C11,'Valeurs Règlement Campagne'!$A$4:$AB$7,27,FALSE),VLOOKUP(C11,'Valeurs Règlement Campagne'!$A$4:$AB$7,27,FALSE),IF(J11=VLOOKUP(C11,'Valeurs Règlement Campagne'!$A$4:$AB$7,28,FALSE),VLOOKUP(C11,'Valeurs Règlement Campagne'!$A$4:$AB$7,28,FALSE),""))))&gt;(IF(VLOOKUP(C11,'Valeurs Règlement Campagne'!$A$4:$AB$7,26,FALSE)=IF(J11=VLOOKUP(C11,'Valeurs Règlement Campagne'!$A$4:$AB$7,26,FALSE),VLOOKUP(C11,'Valeurs Règlement Campagne'!$A$4:$AB$7,26,FALSE),IF(J11=VLOOKUP(C11,'Valeurs Règlement Campagne'!$A$4:$AB$7,27,FALSE),VLOOKUP(C11,'Valeurs Règlement Campagne'!$A$4:$AB$7,27,FALSE),IF(J11=VLOOKUP(C11,'Valeurs Règlement Campagne'!$A$4:$AB$7,28,FALSE),VLOOKUP(C11,'Valeurs Règlement Campagne'!$A$4:$AB$7,28,FALSE),""))),1,0)+IF(VLOOKUP(C11,'Valeurs Règlement Campagne'!$A$4:$AB$7,27,FALSE)=IF(J11=VLOOKUP(C11,'Valeurs Règlement Campagne'!$A$4:$AB$7,26,FALSE),VLOOKUP(C11,'Valeurs Règlement Campagne'!$A$4:$AB$7,26,FALSE),IF(J11=VLOOKUP(C11,'Valeurs Règlement Campagne'!$A$4:$AB$7,27,FALSE),VLOOKUP(C11,'Valeurs Règlement Campagne'!$A$4:$AB$7,27,FALSE),IF(J11=VLOOKUP(C11,'Valeurs Règlement Campagne'!$A$4:$AB$7,28,FALSE),VLOOKUP(C11,'Valeurs Règlement Campagne'!$A$4:$AB$7,28,FALSE),""))),1,0)+IF(VLOOKUP(C11,'Valeurs Règlement Campagne'!$A$4:$AB$7,28,FALSE)=IF(J11=VLOOKUP(C11,'Valeurs Règlement Campagne'!$A$4:$AB$7,26,FALSE),VLOOKUP(C11,'Valeurs Règlement Campagne'!$A$4:$AB$7,26,FALSE),IF(J11=VLOOKUP(C11,'Valeurs Règlement Campagne'!$A$4:$AB$7,27,FALSE),VLOOKUP(C11,'Valeurs Règlement Campagne'!$A$4:$AB$7,27,FALSE),IF(J11=VLOOKUP(C11,'Valeurs Règlement Campagne'!$A$4:$AB$7,28,FALSE),VLOOKUP(C11,'Valeurs Règlement Campagne'!$A$4:$AB$7,28,FALSE),""))),1,0)),"Doublon",TRUE)))," "))))," ")</f>
        <v xml:space="preserve"> </v>
      </c>
      <c r="Z11" s="329" t="str">
        <f t="shared" si="0"/>
        <v xml:space="preserve"> </v>
      </c>
      <c r="AA11" s="254"/>
      <c r="AB11" s="254" t="str">
        <f t="shared" si="1"/>
        <v xml:space="preserve"> </v>
      </c>
      <c r="AC11" s="254"/>
      <c r="AD11" s="254" t="str">
        <f t="shared" si="2"/>
        <v xml:space="preserve"> </v>
      </c>
      <c r="AE11" s="254"/>
      <c r="AF11" s="254" t="str">
        <f t="shared" si="3"/>
        <v xml:space="preserve"> </v>
      </c>
      <c r="AG11" s="299"/>
      <c r="AH11" s="50" t="str">
        <f t="shared" si="4"/>
        <v/>
      </c>
      <c r="AI11"/>
      <c r="AJ11"/>
      <c r="AK11"/>
      <c r="AL11"/>
      <c r="AM11"/>
    </row>
    <row r="12" spans="1:39" ht="20.75" customHeight="1">
      <c r="A12" s="102">
        <v>7</v>
      </c>
      <c r="B12" s="168" t="str">
        <f>IF(NOT(ISBLANK(Organisateur!B12)),Organisateur!B12," ")</f>
        <v xml:space="preserve"> </v>
      </c>
      <c r="C12" s="340" t="str">
        <f>IF(NOT(ISBLANK(Organisateur!C12)),Organisateur!C12," ")</f>
        <v xml:space="preserve"> </v>
      </c>
      <c r="D12" s="341"/>
      <c r="E12" s="170" t="str">
        <f>IF(NOT(ISBLANK(Organisateur!E12)),Organisateur!E12," ")</f>
        <v xml:space="preserve"> </v>
      </c>
      <c r="F12" s="172" t="str">
        <f>IF(NOT(ISBLANK(Organisateur!F12)),Organisateur!F12," ")</f>
        <v xml:space="preserve"> </v>
      </c>
      <c r="G12" s="195" t="str">
        <f>IF(NOT(ISBLANK(Organisateur!G12)),Organisateur!G12," ")</f>
        <v xml:space="preserve"> </v>
      </c>
      <c r="H12" s="196" t="str">
        <f>IF(NOT(ISBLANK(Organisateur!H12)),Organisateur!H12," ")</f>
        <v xml:space="preserve"> </v>
      </c>
      <c r="I12" s="197" t="str">
        <f>IF(NOT(ISBLANK(Organisateur!I12)),Organisateur!I12," ")</f>
        <v xml:space="preserve"> </v>
      </c>
      <c r="J12" s="198" t="str">
        <f>IF(NOT(ISBLANK(Organisateur!J12)),Organisateur!J12," ")</f>
        <v xml:space="preserve"> </v>
      </c>
      <c r="K12" s="40"/>
      <c r="L12" s="41" t="str">
        <f>IF($E12=" "," ",IF($E12=$D$31,VLOOKUP($C12,'Valeurs Règlement Campagne'!$A$4:$AB$7,14,FALSE),VLOOKUP($C12,'Valeurs Règlement Campagne'!$A$4:$M$7,4,FALSE)))</f>
        <v xml:space="preserve"> </v>
      </c>
      <c r="M12" s="42" t="str">
        <f>IF($E12=" "," ",IF($E12=$D$31,VLOOKUP($C12,'Valeurs Règlement Campagne'!$A$4:$AB$7,16,FALSE),VLOOKUP($C12,'Valeurs Règlement Campagne'!$A$4:$AB$7,5,FALSE)))</f>
        <v xml:space="preserve"> </v>
      </c>
      <c r="N12" s="41" t="str">
        <f>IF($E12=" "," ",IF($E12=$D$31,VLOOKUP($C12,'Valeurs Règlement Campagne'!$A$4:$AB$7,17,FALSE),VLOOKUP($C12,'Valeurs Règlement Campagne'!$A$4:$AB$7,6,FALSE)))</f>
        <v xml:space="preserve"> </v>
      </c>
      <c r="O12" s="43" t="str">
        <f>IF($E12=" "," ",IF($E12=$D$31,VLOOKUP($C12,'Valeurs Règlement Campagne'!$A$4:$AB$7,19,FALSE),VLOOKUP($C12,'Valeurs Règlement Campagne'!$A$4:$AB$7,7,FALSE)))</f>
        <v xml:space="preserve"> </v>
      </c>
      <c r="P12" s="44" t="str">
        <f>IF($E12=" "," ",IF($E12=$D$31,VLOOKUP($C12,'Valeurs Règlement Campagne'!$A$4:$AB$7,20,FALSE),VLOOKUP($C12,'Valeurs Règlement Campagne'!$A$4:$AB$7,8,FALSE)))</f>
        <v xml:space="preserve"> </v>
      </c>
      <c r="Q12" s="43" t="str">
        <f>IF($E12=" "," ",IF($E12=$D$31,VLOOKUP($C12,'Valeurs Règlement Campagne'!$A$4:$AB$7,22,FALSE),VLOOKUP($C12,'Valeurs Règlement Campagne'!$A$4:$AB$7,9,FALSE)))</f>
        <v xml:space="preserve"> </v>
      </c>
      <c r="R12" s="47" t="str">
        <f>IF($E12=" "," ",IF($E12=$D$31,VLOOKUP($C12,'Valeurs Règlement Campagne'!$A$4:$AB$7,25,FALSE),VLOOKUP($C12,'Valeurs Règlement Campagne'!$A$4:$AB$7,11,FALSE)))</f>
        <v xml:space="preserve"> </v>
      </c>
      <c r="S12" s="41" t="str">
        <f>IF($E12=" "," ",IF($E12=$D$31,VLOOKUP($C12,'Valeurs Règlement Campagne'!$A$4:$AB$7,26,FALSE),VLOOKUP($C12,'Valeurs Règlement Campagne'!$A$4:$AB$7,12,FALSE)))</f>
        <v xml:space="preserve"> </v>
      </c>
      <c r="T12" s="42" t="str">
        <f>IF($E12=" "," ",IF($E12=$D$31,VLOOKUP($C12,'Valeurs Règlement Campagne'!$A$4:$AB$7,28,FALSE),VLOOKUP($C12,'Valeurs Règlement Campagne'!$A$4:$AB$7,13,FALSE)))</f>
        <v xml:space="preserve"> </v>
      </c>
      <c r="U12" s="48" t="str" cm="1">
        <f t="array" ref="U12">IFERROR(IF(OR(C12="",C12=" ")," ",IF(NOT(ISNUMBER(F12))," ",IF(E12="Inconnues",AND(F12&gt;=L12,F12&lt;=M12),IF(E12="Connues",IF('Valeurs Règlement Campagne'!$L$14="OUI",IF(IF(ABS(F12-VLOOKUP(C12,'Valeurs Règlement Campagne'!$A$4:$AB$7,14,FALSE))&lt;=2,VLOOKUP(C12,'Valeurs Règlement Campagne'!$A$4:$AB$7,14,FALSE),IF(ABS(F12-VLOOKUP(C12,'Valeurs Règlement Campagne'!$A$4:$AB$7,15,FALSE))&lt;=2,VLOOKUP(C12,'Valeurs Règlement Campagne'!$A$4:$AB$7,15,FALSE),IF(ABS(F12-VLOOKUP(C12,'Valeurs Règlement Campagne'!$A$4:$AB$7,16,FALSE))&lt;=2,VLOOKUP(C12,'Valeurs Règlement Campagne'!$A$4:$AB$7,16,FALSE),"")))="",FALSE,IF(COUNTIFS($C$6:C12,C12,$E$6:E12,"Connues",$F$6:F12,"&gt;="&amp;(IF(ABS(F12-VLOOKUP(C12,'Valeurs Règlement Campagne'!$A$4:$AB$7,14,FALSE))&lt;=2,VLOOKUP(C12,'Valeurs Règlement Campagne'!$A$4:$AB$7,14,FALSE),IF(ABS(F12-VLOOKUP(C12,'Valeurs Règlement Campagne'!$A$4:$AB$7,15,FALSE))&lt;=2,VLOOKUP(C12,'Valeurs Règlement Campagne'!$A$4:$AB$7,15,FALSE),IF(ABS(F12-VLOOKUP(C12,'Valeurs Règlement Campagne'!$A$4:$AB$7,16,FALSE))&lt;=2,VLOOKUP(C12,'Valeurs Règlement Campagne'!$A$4:$AB$7,16,FALSE),"")))-2),$F$6:F12,"&lt;="&amp;(IF(ABS(F12-VLOOKUP(C12,'Valeurs Règlement Campagne'!$A$4:$AB$7,14,FALSE))&lt;=2,VLOOKUP(C12,'Valeurs Règlement Campagne'!$A$4:$AB$7,14,FALSE),IF(ABS(F12-VLOOKUP(C12,'Valeurs Règlement Campagne'!$A$4:$AB$7,15,FALSE))&lt;=2,VLOOKUP(C12,'Valeurs Règlement Campagne'!$A$4:$AB$7,15,FALSE),IF(ABS(F12-VLOOKUP(C12,'Valeurs Règlement Campagne'!$A$4:$AB$7,16,FALSE))&lt;=2,VLOOKUP(C12,'Valeurs Règlement Campagne'!$A$4:$AB$7,16,FALSE),"")))+2))&gt;(IF(VLOOKUP(C12,'Valeurs Règlement Campagne'!$A$4:$AB$7,14,FALSE)=IF(ABS(F12-VLOOKUP(C12,'Valeurs Règlement Campagne'!$A$4:$AB$7,14,FALSE))&lt;=2,VLOOKUP(C12,'Valeurs Règlement Campagne'!$A$4:$AB$7,14,FALSE),IF(ABS(F12-VLOOKUP(C12,'Valeurs Règlement Campagne'!$A$4:$AB$7,15,FALSE))&lt;=2,VLOOKUP(C12,'Valeurs Règlement Campagne'!$A$4:$AB$7,15,FALSE),IF(ABS(F12-VLOOKUP(C12,'Valeurs Règlement Campagne'!$A$4:$AB$7,16,FALSE))&lt;=2,VLOOKUP(C12,'Valeurs Règlement Campagne'!$A$4:$AB$7,16,FALSE),""))),1,0)+IF(VLOOKUP(C12,'Valeurs Règlement Campagne'!$A$4:$AB$7,15,FALSE)=IF(ABS(F12-VLOOKUP(C12,'Valeurs Règlement Campagne'!$A$4:$AB$7,14,FALSE))&lt;=2,VLOOKUP(C12,'Valeurs Règlement Campagne'!$A$4:$AB$7,14,FALSE),IF(ABS(F12-VLOOKUP(C12,'Valeurs Règlement Campagne'!$A$4:$AB$7,15,FALSE))&lt;=2,VLOOKUP(C12,'Valeurs Règlement Campagne'!$A$4:$AB$7,15,FALSE),IF(ABS(F12-VLOOKUP(C12,'Valeurs Règlement Campagne'!$A$4:$AB$7,16,FALSE))&lt;=2,VLOOKUP(C12,'Valeurs Règlement Campagne'!$A$4:$AB$7,16,FALSE),""))),1,0)+IF(VLOOKUP(C12,'Valeurs Règlement Campagne'!$A$4:$AB$7,16,FALSE)=IF(ABS(F12-VLOOKUP(C12,'Valeurs Règlement Campagne'!$A$4:$AB$7,14,FALSE))&lt;=2,VLOOKUP(C12,'Valeurs Règlement Campagne'!$A$4:$AB$7,14,FALSE),IF(ABS(F12-VLOOKUP(C12,'Valeurs Règlement Campagne'!$A$4:$AB$7,15,FALSE))&lt;=2,VLOOKUP(C12,'Valeurs Règlement Campagne'!$A$4:$AB$7,15,FALSE),IF(ABS(F12-VLOOKUP(C12,'Valeurs Règlement Campagne'!$A$4:$AB$7,16,FALSE))&lt;=2,VLOOKUP(C12,'Valeurs Règlement Campagne'!$A$4:$AB$7,16,FALSE),""))),1,0)),"Doublon",TRUE)),IF(IF(F12=VLOOKUP(C12,'Valeurs Règlement Campagne'!$A$4:$AB$7,14,FALSE),VLOOKUP(C12,'Valeurs Règlement Campagne'!$A$4:$AB$7,14,FALSE),IF(F12=VLOOKUP(C12,'Valeurs Règlement Campagne'!$A$4:$AB$7,15,FALSE),VLOOKUP(C12,'Valeurs Règlement Campagne'!$A$4:$AB$7,15,FALSE),IF(F12=VLOOKUP(C12,'Valeurs Règlement Campagne'!$A$4:$AB$7,16,FALSE),VLOOKUP(C12,'Valeurs Règlement Campagne'!$A$4:$AB$7,16,FALSE),"")))="",FALSE,IF(COUNTIFS($C$6:C12,C12,$E$6:E12,"Connues",$F$6:F12,IF(F12=VLOOKUP(C12,'Valeurs Règlement Campagne'!$A$4:$AB$7,14,FALSE),VLOOKUP(C12,'Valeurs Règlement Campagne'!$A$4:$AB$7,14,FALSE),IF(F12=VLOOKUP(C12,'Valeurs Règlement Campagne'!$A$4:$AB$7,15,FALSE),VLOOKUP(C12,'Valeurs Règlement Campagne'!$A$4:$AB$7,15,FALSE),IF(F12=VLOOKUP(C12,'Valeurs Règlement Campagne'!$A$4:$AB$7,16,FALSE),VLOOKUP(C12,'Valeurs Règlement Campagne'!$A$4:$AB$7,16,FALSE),""))))&gt;(IF(VLOOKUP(C12,'Valeurs Règlement Campagne'!$A$4:$AB$7,14,FALSE)=IF(F12=VLOOKUP(C12,'Valeurs Règlement Campagne'!$A$4:$AB$7,14,FALSE),VLOOKUP(C12,'Valeurs Règlement Campagne'!$A$4:$AB$7,14,FALSE),IF(F12=VLOOKUP(C12,'Valeurs Règlement Campagne'!$A$4:$AB$7,15,FALSE),VLOOKUP(C12,'Valeurs Règlement Campagne'!$A$4:$AB$7,15,FALSE),IF(F12=VLOOKUP(C12,'Valeurs Règlement Campagne'!$A$4:$AB$7,16,FALSE),VLOOKUP(C12,'Valeurs Règlement Campagne'!$A$4:$AB$7,16,FALSE),""))),1,0)+IF(VLOOKUP(C12,'Valeurs Règlement Campagne'!$A$4:$AB$7,15,FALSE)=IF(F12=VLOOKUP(C12,'Valeurs Règlement Campagne'!$A$4:$AB$7,14,FALSE),VLOOKUP(C12,'Valeurs Règlement Campagne'!$A$4:$AB$7,14,FALSE),IF(F12=VLOOKUP(C12,'Valeurs Règlement Campagne'!$A$4:$AB$7,15,FALSE),VLOOKUP(C12,'Valeurs Règlement Campagne'!$A$4:$AB$7,15,FALSE),IF(F12=VLOOKUP(C12,'Valeurs Règlement Campagne'!$A$4:$AB$7,16,FALSE),VLOOKUP(C12,'Valeurs Règlement Campagne'!$A$4:$AB$7,16,FALSE),""))),1,0)+IF(VLOOKUP(C12,'Valeurs Règlement Campagne'!$A$4:$AB$7,16,FALSE)=IF(F12=VLOOKUP(C12,'Valeurs Règlement Campagne'!$A$4:$AB$7,14,FALSE),VLOOKUP(C12,'Valeurs Règlement Campagne'!$A$4:$AB$7,14,FALSE),IF(F12=VLOOKUP(C12,'Valeurs Règlement Campagne'!$A$4:$AB$7,15,FALSE),VLOOKUP(C12,'Valeurs Règlement Campagne'!$A$4:$AB$7,15,FALSE),IF(F12=VLOOKUP(C12,'Valeurs Règlement Campagne'!$A$4:$AB$7,16,FALSE),VLOOKUP(C12,'Valeurs Règlement Campagne'!$A$4:$AB$7,16,FALSE),""))),1,0)),"Doublon",TRUE)))," "))))," ")</f>
        <v xml:space="preserve"> </v>
      </c>
      <c r="V12" s="49" t="str" cm="1">
        <f t="array" ref="V12">IFERROR(IF(OR(C12="",C12=" ")," ",IF(NOT(ISNUMBER(G12))," ",IF(E12="Inconnues",AND(G12&gt;=N12,G12&lt;=O12),IF(E12="Connues",IF('Valeurs Règlement Campagne'!$L$14="OUI",IF(IF(ABS(G12-VLOOKUP(C12,'Valeurs Règlement Campagne'!$A$4:$AB$7,17,FALSE))&lt;=2,VLOOKUP(C12,'Valeurs Règlement Campagne'!$A$4:$AB$7,17,FALSE),IF(ABS(G12-VLOOKUP(C12,'Valeurs Règlement Campagne'!$A$4:$AB$7,18,FALSE))&lt;=2,VLOOKUP(C12,'Valeurs Règlement Campagne'!$A$4:$AB$7,18,FALSE),IF(ABS(G12-VLOOKUP(C12,'Valeurs Règlement Campagne'!$A$4:$AB$7,19,FALSE))&lt;=2,VLOOKUP(C12,'Valeurs Règlement Campagne'!$A$4:$AB$7,19,FALSE),"")))="",FALSE,IF(COUNTIFS($C$6:C12,C12,$E$6:E12,"Connues",$G$6:G12,"&gt;="&amp;(IF(ABS(G12-VLOOKUP(C12,'Valeurs Règlement Campagne'!$A$4:$AB$7,17,FALSE))&lt;=2,VLOOKUP(C12,'Valeurs Règlement Campagne'!$A$4:$AB$7,17,FALSE),IF(ABS(G12-VLOOKUP(C12,'Valeurs Règlement Campagne'!$A$4:$AB$7,18,FALSE))&lt;=2,VLOOKUP(C12,'Valeurs Règlement Campagne'!$A$4:$AB$7,18,FALSE),IF(ABS(G12-VLOOKUP(C12,'Valeurs Règlement Campagne'!$A$4:$AB$7,19,FALSE))&lt;=2,VLOOKUP(C12,'Valeurs Règlement Campagne'!$A$4:$AB$7,19,FALSE),"")))-2),$G$6:G12,"&lt;="&amp;(IF(ABS(G12-VLOOKUP(C12,'Valeurs Règlement Campagne'!$A$4:$AB$7,17,FALSE))&lt;=2,VLOOKUP(C12,'Valeurs Règlement Campagne'!$A$4:$AB$7,17,FALSE),IF(ABS(G12-VLOOKUP(C12,'Valeurs Règlement Campagne'!$A$4:$AB$7,18,FALSE))&lt;=2,VLOOKUP(C12,'Valeurs Règlement Campagne'!$A$4:$AB$7,18,FALSE),IF(ABS(G12-VLOOKUP(C12,'Valeurs Règlement Campagne'!$A$4:$AB$7,19,FALSE))&lt;=2,VLOOKUP(C12,'Valeurs Règlement Campagne'!$A$4:$AB$7,19,FALSE),"")))+2))&gt;(IF(VLOOKUP(C12,'Valeurs Règlement Campagne'!$A$4:$AB$7,17,FALSE)=IF(ABS(G12-VLOOKUP(C12,'Valeurs Règlement Campagne'!$A$4:$AB$7,17,FALSE))&lt;=2,VLOOKUP(C12,'Valeurs Règlement Campagne'!$A$4:$AB$7,17,FALSE),IF(ABS(G12-VLOOKUP(C12,'Valeurs Règlement Campagne'!$A$4:$AB$7,18,FALSE))&lt;=2,VLOOKUP(C12,'Valeurs Règlement Campagne'!$A$4:$AB$7,18,FALSE),IF(ABS(G12-VLOOKUP(C12,'Valeurs Règlement Campagne'!$A$4:$AB$7,19,FALSE))&lt;=2,VLOOKUP(C12,'Valeurs Règlement Campagne'!$A$4:$AB$7,19,FALSE),""))),1,0)+IF(VLOOKUP(C12,'Valeurs Règlement Campagne'!$A$4:$AB$7,18,FALSE)=IF(ABS(G12-VLOOKUP(C12,'Valeurs Règlement Campagne'!$A$4:$AB$7,17,FALSE))&lt;=2,VLOOKUP(C12,'Valeurs Règlement Campagne'!$A$4:$AB$7,17,FALSE),IF(ABS(G12-VLOOKUP(C12,'Valeurs Règlement Campagne'!$A$4:$AB$7,18,FALSE))&lt;=2,VLOOKUP(C12,'Valeurs Règlement Campagne'!$A$4:$AB$7,18,FALSE),IF(ABS(G12-VLOOKUP(C12,'Valeurs Règlement Campagne'!$A$4:$AB$7,19,FALSE))&lt;=2,VLOOKUP(C12,'Valeurs Règlement Campagne'!$A$4:$AB$7,19,FALSE),""))),1,0)+IF(VLOOKUP(C12,'Valeurs Règlement Campagne'!$A$4:$AB$7,19,FALSE)=IF(ABS(G12-VLOOKUP(C12,'Valeurs Règlement Campagne'!$A$4:$AB$7,17,FALSE))&lt;=2,VLOOKUP(C12,'Valeurs Règlement Campagne'!$A$4:$AB$7,17,FALSE),IF(ABS(G12-VLOOKUP(C12,'Valeurs Règlement Campagne'!$A$4:$AB$7,18,FALSE))&lt;=2,VLOOKUP(C12,'Valeurs Règlement Campagne'!$A$4:$AB$7,18,FALSE),IF(ABS(G12-VLOOKUP(C12,'Valeurs Règlement Campagne'!$A$4:$AB$7,19,FALSE))&lt;=2,VLOOKUP(C12,'Valeurs Règlement Campagne'!$A$4:$AB$7,19,FALSE),""))),1,0)),"Doublon",TRUE)),IF(IF(G12=VLOOKUP(C12,'Valeurs Règlement Campagne'!$A$4:$AB$7,17,FALSE),VLOOKUP(C12,'Valeurs Règlement Campagne'!$A$4:$AB$7,17,FALSE),IF(G12=VLOOKUP(C12,'Valeurs Règlement Campagne'!$A$4:$AB$7,18,FALSE),VLOOKUP(C12,'Valeurs Règlement Campagne'!$A$4:$AB$7,18,FALSE),IF(G12=VLOOKUP(C12,'Valeurs Règlement Campagne'!$A$4:$AB$7,19,FALSE),VLOOKUP(C12,'Valeurs Règlement Campagne'!$A$4:$AB$7,19,FALSE),"")))="",FALSE,IF(COUNTIFS($C$6:C12,C12,$E$6:E12,"Connues",$G$6:G12,IF(G12=VLOOKUP(C12,'Valeurs Règlement Campagne'!$A$4:$AB$7,17,FALSE),VLOOKUP(C12,'Valeurs Règlement Campagne'!$A$4:$AB$7,17,FALSE),IF(G12=VLOOKUP(C12,'Valeurs Règlement Campagne'!$A$4:$AB$7,18,FALSE),VLOOKUP(C12,'Valeurs Règlement Campagne'!$A$4:$AB$7,18,FALSE),IF(G12=VLOOKUP(C12,'Valeurs Règlement Campagne'!$A$4:$AB$7,19,FALSE),VLOOKUP(C12,'Valeurs Règlement Campagne'!$A$4:$AB$7,19,FALSE),""))))&gt;(IF(VLOOKUP(C12,'Valeurs Règlement Campagne'!$A$4:$AB$7,17,FALSE)=IF(G12=VLOOKUP(C12,'Valeurs Règlement Campagne'!$A$4:$AB$7,17,FALSE),VLOOKUP(C12,'Valeurs Règlement Campagne'!$A$4:$AB$7,17,FALSE),IF(G12=VLOOKUP(C12,'Valeurs Règlement Campagne'!$A$4:$AB$7,18,FALSE),VLOOKUP(C12,'Valeurs Règlement Campagne'!$A$4:$AB$7,18,FALSE),IF(G12=VLOOKUP(C12,'Valeurs Règlement Campagne'!$A$4:$AB$7,19,FALSE),VLOOKUP(C12,'Valeurs Règlement Campagne'!$A$4:$AB$7,19,FALSE),""))),1,0)+IF(VLOOKUP(C12,'Valeurs Règlement Campagne'!$A$4:$AB$7,18,FALSE)=IF(G12=VLOOKUP(C12,'Valeurs Règlement Campagne'!$A$4:$AB$7,17,FALSE),VLOOKUP(C12,'Valeurs Règlement Campagne'!$A$4:$AB$7,17,FALSE),IF(G12=VLOOKUP(C12,'Valeurs Règlement Campagne'!$A$4:$AB$7,18,FALSE),VLOOKUP(C12,'Valeurs Règlement Campagne'!$A$4:$AB$7,18,FALSE),IF(G12=VLOOKUP(C12,'Valeurs Règlement Campagne'!$A$4:$AB$7,19,FALSE),VLOOKUP(C12,'Valeurs Règlement Campagne'!$A$4:$AB$7,19,FALSE),""))),1,0)+IF(VLOOKUP(C12,'Valeurs Règlement Campagne'!$A$4:$AB$7,19,FALSE)=IF(G12=VLOOKUP(C12,'Valeurs Règlement Campagne'!$A$4:$AB$7,17,FALSE),VLOOKUP(C12,'Valeurs Règlement Campagne'!$A$4:$AB$7,17,FALSE),IF(G12=VLOOKUP(C12,'Valeurs Règlement Campagne'!$A$4:$AB$7,18,FALSE),VLOOKUP(C12,'Valeurs Règlement Campagne'!$A$4:$AB$7,18,FALSE),IF(G12=VLOOKUP(C12,'Valeurs Règlement Campagne'!$A$4:$AB$7,19,FALSE),VLOOKUP(C12,'Valeurs Règlement Campagne'!$A$4:$AB$7,19,FALSE),""))),1,0)),"Doublon",TRUE)))," "))))," ")</f>
        <v xml:space="preserve"> </v>
      </c>
      <c r="W12" s="49" t="str" cm="1">
        <f t="array" ref="W12">IFERROR(IF(OR(C12="",C12=" ")," ",IF(NOT(ISNUMBER(H12))," ",IF(E12="Inconnues",AND(H12&gt;=P12,H12&lt;=Q12),IF(E12="Connues",IF('Valeurs Règlement Campagne'!$L$14="OUI",IF(IF(ABS(H12-VLOOKUP(C12,'Valeurs Règlement Campagne'!$A$4:$AB$7,20,FALSE))&lt;=2,VLOOKUP(C12,'Valeurs Règlement Campagne'!$A$4:$AB$7,20,FALSE),IF(ABS(H12-VLOOKUP(C12,'Valeurs Règlement Campagne'!$A$4:$AB$7,21,FALSE))&lt;=2,VLOOKUP(C12,'Valeurs Règlement Campagne'!$A$4:$AB$7,21,FALSE),IF(ABS(H12-VLOOKUP(C12,'Valeurs Règlement Campagne'!$A$4:$AB$7,22,FALSE))&lt;=2,VLOOKUP(C12,'Valeurs Règlement Campagne'!$A$4:$AB$7,22,FALSE),"")))="",FALSE,IF(COUNTIFS($C$6:C12,C12,$E$6:E12,"Connues",$H$6:H12,"&gt;="&amp;(IF(ABS(H12-VLOOKUP(C12,'Valeurs Règlement Campagne'!$A$4:$AB$7,20,FALSE))&lt;=2,VLOOKUP(C12,'Valeurs Règlement Campagne'!$A$4:$AB$7,20,FALSE),IF(ABS(H12-VLOOKUP(C12,'Valeurs Règlement Campagne'!$A$4:$AB$7,21,FALSE))&lt;=2,VLOOKUP(C12,'Valeurs Règlement Campagne'!$A$4:$AB$7,21,FALSE),IF(ABS(H12-VLOOKUP(C12,'Valeurs Règlement Campagne'!$A$4:$AB$7,22,FALSE))&lt;=2,VLOOKUP(C12,'Valeurs Règlement Campagne'!$A$4:$AB$7,22,FALSE),"")))-2),$H$6:H12,"&lt;="&amp;(IF(ABS(H12-VLOOKUP(C12,'Valeurs Règlement Campagne'!$A$4:$AB$7,20,FALSE))&lt;=2,VLOOKUP(C12,'Valeurs Règlement Campagne'!$A$4:$AB$7,20,FALSE),IF(ABS(H12-VLOOKUP(C12,'Valeurs Règlement Campagne'!$A$4:$AB$7,21,FALSE))&lt;=2,VLOOKUP(C12,'Valeurs Règlement Campagne'!$A$4:$AB$7,21,FALSE),IF(ABS(H12-VLOOKUP(C12,'Valeurs Règlement Campagne'!$A$4:$AB$7,22,FALSE))&lt;=2,VLOOKUP(C12,'Valeurs Règlement Campagne'!$A$4:$AB$7,22,FALSE),"")))+2))&gt;(IF(VLOOKUP(C12,'Valeurs Règlement Campagne'!$A$4:$AB$7,20,FALSE)=IF(ABS(H12-VLOOKUP(C12,'Valeurs Règlement Campagne'!$A$4:$AB$7,20,FALSE))&lt;=2,VLOOKUP(C12,'Valeurs Règlement Campagne'!$A$4:$AB$7,20,FALSE),IF(ABS(H12-VLOOKUP(C12,'Valeurs Règlement Campagne'!$A$4:$AB$7,21,FALSE))&lt;=2,VLOOKUP(C12,'Valeurs Règlement Campagne'!$A$4:$AB$7,21,FALSE),IF(ABS(H12-VLOOKUP(C12,'Valeurs Règlement Campagne'!$A$4:$AB$7,22,FALSE))&lt;=2,VLOOKUP(C12,'Valeurs Règlement Campagne'!$A$4:$AB$7,22,FALSE),""))),1,0)+IF(VLOOKUP(C12,'Valeurs Règlement Campagne'!$A$4:$AB$7,21,FALSE)=IF(ABS(H12-VLOOKUP(C12,'Valeurs Règlement Campagne'!$A$4:$AB$7,20,FALSE))&lt;=2,VLOOKUP(C12,'Valeurs Règlement Campagne'!$A$4:$AB$7,20,FALSE),IF(ABS(H12-VLOOKUP(C12,'Valeurs Règlement Campagne'!$A$4:$AB$7,21,FALSE))&lt;=2,VLOOKUP(C12,'Valeurs Règlement Campagne'!$A$4:$AB$7,21,FALSE),IF(ABS(H12-VLOOKUP(C12,'Valeurs Règlement Campagne'!$A$4:$AB$7,22,FALSE))&lt;=2,VLOOKUP(C12,'Valeurs Règlement Campagne'!$A$4:$AB$7,22,FALSE),""))),1,0)+IF(VLOOKUP(C12,'Valeurs Règlement Campagne'!$A$4:$AB$7,22,FALSE)=IF(ABS(H12-VLOOKUP(C12,'Valeurs Règlement Campagne'!$A$4:$AB$7,20,FALSE))&lt;=2,VLOOKUP(C12,'Valeurs Règlement Campagne'!$A$4:$AB$7,20,FALSE),IF(ABS(H12-VLOOKUP(C12,'Valeurs Règlement Campagne'!$A$4:$AB$7,21,FALSE))&lt;=2,VLOOKUP(C12,'Valeurs Règlement Campagne'!$A$4:$AB$7,21,FALSE),IF(ABS(H12-VLOOKUP(C12,'Valeurs Règlement Campagne'!$A$4:$AB$7,22,FALSE))&lt;=2,VLOOKUP(C12,'Valeurs Règlement Campagne'!$A$4:$AB$7,22,FALSE),""))),1,0)),"Doublon",TRUE)),IF(IF(H12=VLOOKUP(C12,'Valeurs Règlement Campagne'!$A$4:$AB$7,20,FALSE),VLOOKUP(C12,'Valeurs Règlement Campagne'!$A$4:$AB$7,20,FALSE),IF(H12=VLOOKUP(C12,'Valeurs Règlement Campagne'!$A$4:$AB$7,21,FALSE),VLOOKUP(C12,'Valeurs Règlement Campagne'!$A$4:$AB$7,21,FALSE),IF(H12=VLOOKUP(C12,'Valeurs Règlement Campagne'!$A$4:$AB$7,22,FALSE),VLOOKUP(C12,'Valeurs Règlement Campagne'!$A$4:$AB$7,22,FALSE),"")))="",FALSE,IF(COUNTIFS($C$6:C12,C12,$E$6:E12,"Connues",$H$6:H12,IF(H12=VLOOKUP(C12,'Valeurs Règlement Campagne'!$A$4:$AB$7,20,FALSE),VLOOKUP(C12,'Valeurs Règlement Campagne'!$A$4:$AB$7,20,FALSE),IF(H12=VLOOKUP(C12,'Valeurs Règlement Campagne'!$A$4:$AB$7,21,FALSE),VLOOKUP(C12,'Valeurs Règlement Campagne'!$A$4:$AB$7,21,FALSE),IF(H12=VLOOKUP(C12,'Valeurs Règlement Campagne'!$A$4:$AB$7,22,FALSE),VLOOKUP(C12,'Valeurs Règlement Campagne'!$A$4:$AB$7,22,FALSE),""))))&gt;(IF(VLOOKUP(C12,'Valeurs Règlement Campagne'!$A$4:$AB$7,20,FALSE)=IF(H12=VLOOKUP(C12,'Valeurs Règlement Campagne'!$A$4:$AB$7,20,FALSE),VLOOKUP(C12,'Valeurs Règlement Campagne'!$A$4:$AB$7,20,FALSE),IF(H12=VLOOKUP(C12,'Valeurs Règlement Campagne'!$A$4:$AB$7,21,FALSE),VLOOKUP(C12,'Valeurs Règlement Campagne'!$A$4:$AB$7,21,FALSE),IF(H12=VLOOKUP(C12,'Valeurs Règlement Campagne'!$A$4:$AB$7,22,FALSE),VLOOKUP(C12,'Valeurs Règlement Campagne'!$A$4:$AB$7,22,FALSE),""))),1,0)+IF(VLOOKUP(C12,'Valeurs Règlement Campagne'!$A$4:$AB$7,21,FALSE)=IF(H12=VLOOKUP(C12,'Valeurs Règlement Campagne'!$A$4:$AB$7,20,FALSE),VLOOKUP(C12,'Valeurs Règlement Campagne'!$A$4:$AB$7,20,FALSE),IF(H12=VLOOKUP(C12,'Valeurs Règlement Campagne'!$A$4:$AB$7,21,FALSE),VLOOKUP(C12,'Valeurs Règlement Campagne'!$A$4:$AB$7,21,FALSE),IF(H12=VLOOKUP(C12,'Valeurs Règlement Campagne'!$A$4:$AB$7,22,FALSE),VLOOKUP(C12,'Valeurs Règlement Campagne'!$A$4:$AB$7,22,FALSE),""))),1,0)+IF(VLOOKUP(C12,'Valeurs Règlement Campagne'!$A$4:$AB$7,22,FALSE)=IF(H12=VLOOKUP(C12,'Valeurs Règlement Campagne'!$A$4:$AB$7,20,FALSE),VLOOKUP(C12,'Valeurs Règlement Campagne'!$A$4:$AB$7,20,FALSE),IF(H12=VLOOKUP(C12,'Valeurs Règlement Campagne'!$A$4:$AB$7,21,FALSE),VLOOKUP(C12,'Valeurs Règlement Campagne'!$A$4:$AB$7,21,FALSE),IF(H12=VLOOKUP(C12,'Valeurs Règlement Campagne'!$A$4:$AB$7,22,FALSE),VLOOKUP(C12,'Valeurs Règlement Campagne'!$A$4:$AB$7,22,FALSE),""))),1,0)),"Doublon",TRUE)))," "))))," ")</f>
        <v xml:space="preserve"> </v>
      </c>
      <c r="X12" s="49" t="str" cm="1">
        <f t="array" ref="X12">IFERROR(IF(OR(C12="",C12=" ")," ",IF(NOT(ISNUMBER(I12))," ",IF(E12="Inconnues",AND(I12&gt;=P12,I12&lt;=R12),IF(E12="Connues",IF('Valeurs Règlement Campagne'!$L$14="OUI",IF(IF(ABS(I12-VLOOKUP(C12,'Valeurs Règlement Campagne'!$A$4:$AB$7,23,FALSE))&lt;=2,VLOOKUP(C12,'Valeurs Règlement Campagne'!$A$4:$AB$7,23,FALSE),IF(ABS(I12-VLOOKUP(C12,'Valeurs Règlement Campagne'!$A$4:$AB$7,24,FALSE))&lt;=2,VLOOKUP(C12,'Valeurs Règlement Campagne'!$A$4:$AB$7,24,FALSE),IF(ABS(I12-VLOOKUP(C12,'Valeurs Règlement Campagne'!$A$4:$AB$7,25,FALSE))&lt;=2,VLOOKUP(C12,'Valeurs Règlement Campagne'!$A$4:$AB$7,25,FALSE),"")))="",FALSE,IF(COUNTIFS($C$6:C12,C12,$E$6:E12,"Connues",$I$6:I12,"&gt;="&amp;(IF(ABS(I12-VLOOKUP(C12,'Valeurs Règlement Campagne'!$A$4:$AB$7,23,FALSE))&lt;=2,VLOOKUP(C12,'Valeurs Règlement Campagne'!$A$4:$AB$7,23,FALSE),IF(ABS(I12-VLOOKUP(C12,'Valeurs Règlement Campagne'!$A$4:$AB$7,24,FALSE))&lt;=2,VLOOKUP(C12,'Valeurs Règlement Campagne'!$A$4:$AB$7,24,FALSE),IF(ABS(I12-VLOOKUP(C12,'Valeurs Règlement Campagne'!$A$4:$AB$7,25,FALSE))&lt;=2,VLOOKUP(C12,'Valeurs Règlement Campagne'!$A$4:$AB$7,25,FALSE),"")))-2),$I$6:I12,"&lt;="&amp;(IF(ABS(I12-VLOOKUP(C12,'Valeurs Règlement Campagne'!$A$4:$AB$7,23,FALSE))&lt;=2,VLOOKUP(C12,'Valeurs Règlement Campagne'!$A$4:$AB$7,23,FALSE),IF(ABS(I12-VLOOKUP(C12,'Valeurs Règlement Campagne'!$A$4:$AB$7,24,FALSE))&lt;=2,VLOOKUP(C12,'Valeurs Règlement Campagne'!$A$4:$AB$7,24,FALSE),IF(ABS(I12-VLOOKUP(C12,'Valeurs Règlement Campagne'!$A$4:$AB$7,25,FALSE))&lt;=2,VLOOKUP(C12,'Valeurs Règlement Campagne'!$A$4:$AB$7,25,FALSE),"")))+2))&gt;(IF(VLOOKUP(C12,'Valeurs Règlement Campagne'!$A$4:$AB$7,23,FALSE)=IF(ABS(I12-VLOOKUP(C12,'Valeurs Règlement Campagne'!$A$4:$AB$7,23,FALSE))&lt;=2,VLOOKUP(C12,'Valeurs Règlement Campagne'!$A$4:$AB$7,23,FALSE),IF(ABS(I12-VLOOKUP(C12,'Valeurs Règlement Campagne'!$A$4:$AB$7,24,FALSE))&lt;=2,VLOOKUP(C12,'Valeurs Règlement Campagne'!$A$4:$AB$7,24,FALSE),IF(ABS(I12-VLOOKUP(C12,'Valeurs Règlement Campagne'!$A$4:$AB$7,25,FALSE))&lt;=2,VLOOKUP(C12,'Valeurs Règlement Campagne'!$A$4:$AB$7,25,FALSE),""))),1,0)+IF(VLOOKUP(C12,'Valeurs Règlement Campagne'!$A$4:$AB$7,24,FALSE)=IF(ABS(I12-VLOOKUP(C12,'Valeurs Règlement Campagne'!$A$4:$AB$7,23,FALSE))&lt;=2,VLOOKUP(C12,'Valeurs Règlement Campagne'!$A$4:$AB$7,23,FALSE),IF(ABS(I12-VLOOKUP(C12,'Valeurs Règlement Campagne'!$A$4:$AB$7,24,FALSE))&lt;=2,VLOOKUP(C12,'Valeurs Règlement Campagne'!$A$4:$AB$7,24,FALSE),IF(ABS(I12-VLOOKUP(C12,'Valeurs Règlement Campagne'!$A$4:$AB$7,25,FALSE))&lt;=2,VLOOKUP(C12,'Valeurs Règlement Campagne'!$A$4:$AB$7,25,FALSE),""))),1,0)+IF(VLOOKUP(C12,'Valeurs Règlement Campagne'!$A$4:$AB$7,25,FALSE)=IF(ABS(I12-VLOOKUP(C12,'Valeurs Règlement Campagne'!$A$4:$AB$7,23,FALSE))&lt;=2,VLOOKUP(C12,'Valeurs Règlement Campagne'!$A$4:$AB$7,23,FALSE),IF(ABS(I12-VLOOKUP(C12,'Valeurs Règlement Campagne'!$A$4:$AB$7,24,FALSE))&lt;=2,VLOOKUP(C12,'Valeurs Règlement Campagne'!$A$4:$AB$7,24,FALSE),IF(ABS(I12-VLOOKUP(C12,'Valeurs Règlement Campagne'!$A$4:$AB$7,25,FALSE))&lt;=2,VLOOKUP(C12,'Valeurs Règlement Campagne'!$A$4:$AB$7,25,FALSE),""))),1,0)),"Doublon",TRUE)),IF(IF(I12=VLOOKUP(C12,'Valeurs Règlement Campagne'!$A$4:$AB$7,23,FALSE),VLOOKUP(C12,'Valeurs Règlement Campagne'!$A$4:$AB$7,23,FALSE),IF(I12=VLOOKUP(C12,'Valeurs Règlement Campagne'!$A$4:$AB$7,24,FALSE),VLOOKUP(C12,'Valeurs Règlement Campagne'!$A$4:$AB$7,24,FALSE),IF(I12=VLOOKUP(C12,'Valeurs Règlement Campagne'!$A$4:$AB$7,25,FALSE),VLOOKUP(C12,'Valeurs Règlement Campagne'!$A$4:$AB$7,25,FALSE),"")))="",FALSE,IF(COUNTIFS($C$6:C12,C12,$E$6:E12,"Connues",$I$6:I12,IF(I12=VLOOKUP(C12,'Valeurs Règlement Campagne'!$A$4:$AB$7,23,FALSE),VLOOKUP(C12,'Valeurs Règlement Campagne'!$A$4:$AB$7,23,FALSE),IF(I12=VLOOKUP(C12,'Valeurs Règlement Campagne'!$A$4:$AB$7,24,FALSE),VLOOKUP(C12,'Valeurs Règlement Campagne'!$A$4:$AB$7,24,FALSE),IF(I12=VLOOKUP(C12,'Valeurs Règlement Campagne'!$A$4:$AB$7,25,FALSE),VLOOKUP(C12,'Valeurs Règlement Campagne'!$A$4:$AB$7,25,FALSE),""))))&gt;(IF(VLOOKUP(C12,'Valeurs Règlement Campagne'!$A$4:$AB$7,23,FALSE)=IF(I12=VLOOKUP(C12,'Valeurs Règlement Campagne'!$A$4:$AB$7,23,FALSE),VLOOKUP(C12,'Valeurs Règlement Campagne'!$A$4:$AB$7,23,FALSE),IF(I12=VLOOKUP(C12,'Valeurs Règlement Campagne'!$A$4:$AB$7,24,FALSE),VLOOKUP(C12,'Valeurs Règlement Campagne'!$A$4:$AB$7,24,FALSE),IF(I12=VLOOKUP(C12,'Valeurs Règlement Campagne'!$A$4:$AB$7,25,FALSE),VLOOKUP(C12,'Valeurs Règlement Campagne'!$A$4:$AB$7,25,FALSE),""))),1,0)+IF(VLOOKUP(C12,'Valeurs Règlement Campagne'!$A$4:$AB$7,24,FALSE)=IF(I12=VLOOKUP(C12,'Valeurs Règlement Campagne'!$A$4:$AB$7,23,FALSE),VLOOKUP(C12,'Valeurs Règlement Campagne'!$A$4:$AB$7,23,FALSE),IF(I12=VLOOKUP(C12,'Valeurs Règlement Campagne'!$A$4:$AB$7,24,FALSE),VLOOKUP(C12,'Valeurs Règlement Campagne'!$A$4:$AB$7,24,FALSE),IF(I12=VLOOKUP(C12,'Valeurs Règlement Campagne'!$A$4:$AB$7,25,FALSE),VLOOKUP(C12,'Valeurs Règlement Campagne'!$A$4:$AB$7,25,FALSE),""))),1,0)+IF(VLOOKUP(C12,'Valeurs Règlement Campagne'!$A$4:$AB$7,25,FALSE)=IF(I12=VLOOKUP(C12,'Valeurs Règlement Campagne'!$A$4:$AB$7,23,FALSE),VLOOKUP(C12,'Valeurs Règlement Campagne'!$A$4:$AB$7,23,FALSE),IF(I12=VLOOKUP(C12,'Valeurs Règlement Campagne'!$A$4:$AB$7,24,FALSE),VLOOKUP(C12,'Valeurs Règlement Campagne'!$A$4:$AB$7,24,FALSE),IF(I12=VLOOKUP(C12,'Valeurs Règlement Campagne'!$A$4:$AB$7,25,FALSE),VLOOKUP(C12,'Valeurs Règlement Campagne'!$A$4:$AB$7,25,FALSE),""))),1,0)),"Doublon",TRUE)))," "))))," ")</f>
        <v xml:space="preserve"> </v>
      </c>
      <c r="Y12" s="146" t="str" cm="1">
        <f t="array" ref="Y12">IFERROR(IF(OR(C12="",C12=" ")," ",IF(NOT(ISNUMBER(J12))," ",IF(E12="Inconnues",AND(J12&gt;=S12,J12&lt;=T12),IF(E12="Connues",IF('Valeurs Règlement Campagne'!$L$14="OUI",IF(IF(ABS(J12-VLOOKUP(C12,'Valeurs Règlement Campagne'!$A$4:$AB$7,26,FALSE))&lt;=2,VLOOKUP(C12,'Valeurs Règlement Campagne'!$A$4:$AB$7,26,FALSE),IF(ABS(J12-VLOOKUP(C12,'Valeurs Règlement Campagne'!$A$4:$AB$7,27,FALSE))&lt;=2,VLOOKUP(C12,'Valeurs Règlement Campagne'!$A$4:$AB$7,27,FALSE),IF(ABS(J12-VLOOKUP(C12,'Valeurs Règlement Campagne'!$A$4:$AB$7,28,FALSE))&lt;=2,VLOOKUP(C12,'Valeurs Règlement Campagne'!$A$4:$AB$7,28,FALSE),"")))="",FALSE,IF(COUNTIFS($C$6:C12,C12,$E$6:E12,"Connues",$J$6:J12,"&gt;="&amp;(IF(ABS(J12-VLOOKUP(C12,'Valeurs Règlement Campagne'!$A$4:$AB$7,26,FALSE))&lt;=2,VLOOKUP(C12,'Valeurs Règlement Campagne'!$A$4:$AB$7,26,FALSE),IF(ABS(J12-VLOOKUP(C12,'Valeurs Règlement Campagne'!$A$4:$AB$7,27,FALSE))&lt;=2,VLOOKUP(C12,'Valeurs Règlement Campagne'!$A$4:$AB$7,27,FALSE),IF(ABS(J12-VLOOKUP(C12,'Valeurs Règlement Campagne'!$A$4:$AB$7,28,FALSE))&lt;=2,VLOOKUP(C12,'Valeurs Règlement Campagne'!$A$4:$AB$7,28,FALSE),"")))-2),$J$6:J12,"&lt;="&amp;(IF(ABS(J12-VLOOKUP(C12,'Valeurs Règlement Campagne'!$A$4:$AB$7,26,FALSE))&lt;=2,VLOOKUP(C12,'Valeurs Règlement Campagne'!$A$4:$AB$7,26,FALSE),IF(ABS(J12-VLOOKUP(C12,'Valeurs Règlement Campagne'!$A$4:$AB$7,27,FALSE))&lt;=2,VLOOKUP(C12,'Valeurs Règlement Campagne'!$A$4:$AB$7,27,FALSE),IF(ABS(J12-VLOOKUP(C12,'Valeurs Règlement Campagne'!$A$4:$AB$7,28,FALSE))&lt;=2,VLOOKUP(C12,'Valeurs Règlement Campagne'!$A$4:$AB$7,28,FALSE),"")))+2))&gt;(IF(VLOOKUP(C12,'Valeurs Règlement Campagne'!$A$4:$AB$7,26,FALSE)=IF(ABS(J12-VLOOKUP(C12,'Valeurs Règlement Campagne'!$A$4:$AB$7,26,FALSE))&lt;=2,VLOOKUP(C12,'Valeurs Règlement Campagne'!$A$4:$AB$7,26,FALSE),IF(ABS(J12-VLOOKUP(C12,'Valeurs Règlement Campagne'!$A$4:$AB$7,27,FALSE))&lt;=2,VLOOKUP(C12,'Valeurs Règlement Campagne'!$A$4:$AB$7,27,FALSE),IF(ABS(J12-VLOOKUP(C12,'Valeurs Règlement Campagne'!$A$4:$AB$7,28,FALSE))&lt;=2,VLOOKUP(C12,'Valeurs Règlement Campagne'!$A$4:$AB$7,28,FALSE),""))),1,0)+IF(VLOOKUP(C12,'Valeurs Règlement Campagne'!$A$4:$AB$7,27,FALSE)=IF(ABS(J12-VLOOKUP(C12,'Valeurs Règlement Campagne'!$A$4:$AB$7,26,FALSE))&lt;=2,VLOOKUP(C12,'Valeurs Règlement Campagne'!$A$4:$AB$7,26,FALSE),IF(ABS(J12-VLOOKUP(C12,'Valeurs Règlement Campagne'!$A$4:$AB$7,27,FALSE))&lt;=2,VLOOKUP(C12,'Valeurs Règlement Campagne'!$A$4:$AB$7,27,FALSE),IF(ABS(J12-VLOOKUP(C12,'Valeurs Règlement Campagne'!$A$4:$AB$7,28,FALSE))&lt;=2,VLOOKUP(C12,'Valeurs Règlement Campagne'!$A$4:$AB$7,28,FALSE),""))),1,0)+IF(VLOOKUP(C12,'Valeurs Règlement Campagne'!$A$4:$AB$7,28,FALSE)=IF(ABS(J12-VLOOKUP(C12,'Valeurs Règlement Campagne'!$A$4:$AB$7,26,FALSE))&lt;=2,VLOOKUP(C12,'Valeurs Règlement Campagne'!$A$4:$AB$7,26,FALSE),IF(ABS(J12-VLOOKUP(C12,'Valeurs Règlement Campagne'!$A$4:$AB$7,27,FALSE))&lt;=2,VLOOKUP(C12,'Valeurs Règlement Campagne'!$A$4:$AB$7,27,FALSE),IF(ABS(J12-VLOOKUP(C12,'Valeurs Règlement Campagne'!$A$4:$AB$7,28,FALSE))&lt;=2,VLOOKUP(C12,'Valeurs Règlement Campagne'!$A$4:$AB$7,28,FALSE),""))),1,0)),"Doublon",TRUE)),IF(IF(J12=VLOOKUP(C12,'Valeurs Règlement Campagne'!$A$4:$AB$7,26,FALSE),VLOOKUP(C12,'Valeurs Règlement Campagne'!$A$4:$AB$7,26,FALSE),IF(J12=VLOOKUP(C12,'Valeurs Règlement Campagne'!$A$4:$AB$7,27,FALSE),VLOOKUP(C12,'Valeurs Règlement Campagne'!$A$4:$AB$7,27,FALSE),IF(J12=VLOOKUP(C12,'Valeurs Règlement Campagne'!$A$4:$AB$7,28,FALSE),VLOOKUP(C12,'Valeurs Règlement Campagne'!$A$4:$AB$7,28,FALSE),"")))="",FALSE,IF(COUNTIFS($C$6:C12,C12,$E$6:E12,"Connues",$J$6:J12,IF(J12=VLOOKUP(C12,'Valeurs Règlement Campagne'!$A$4:$AB$7,26,FALSE),VLOOKUP(C12,'Valeurs Règlement Campagne'!$A$4:$AB$7,26,FALSE),IF(J12=VLOOKUP(C12,'Valeurs Règlement Campagne'!$A$4:$AB$7,27,FALSE),VLOOKUP(C12,'Valeurs Règlement Campagne'!$A$4:$AB$7,27,FALSE),IF(J12=VLOOKUP(C12,'Valeurs Règlement Campagne'!$A$4:$AB$7,28,FALSE),VLOOKUP(C12,'Valeurs Règlement Campagne'!$A$4:$AB$7,28,FALSE),""))))&gt;(IF(VLOOKUP(C12,'Valeurs Règlement Campagne'!$A$4:$AB$7,26,FALSE)=IF(J12=VLOOKUP(C12,'Valeurs Règlement Campagne'!$A$4:$AB$7,26,FALSE),VLOOKUP(C12,'Valeurs Règlement Campagne'!$A$4:$AB$7,26,FALSE),IF(J12=VLOOKUP(C12,'Valeurs Règlement Campagne'!$A$4:$AB$7,27,FALSE),VLOOKUP(C12,'Valeurs Règlement Campagne'!$A$4:$AB$7,27,FALSE),IF(J12=VLOOKUP(C12,'Valeurs Règlement Campagne'!$A$4:$AB$7,28,FALSE),VLOOKUP(C12,'Valeurs Règlement Campagne'!$A$4:$AB$7,28,FALSE),""))),1,0)+IF(VLOOKUP(C12,'Valeurs Règlement Campagne'!$A$4:$AB$7,27,FALSE)=IF(J12=VLOOKUP(C12,'Valeurs Règlement Campagne'!$A$4:$AB$7,26,FALSE),VLOOKUP(C12,'Valeurs Règlement Campagne'!$A$4:$AB$7,26,FALSE),IF(J12=VLOOKUP(C12,'Valeurs Règlement Campagne'!$A$4:$AB$7,27,FALSE),VLOOKUP(C12,'Valeurs Règlement Campagne'!$A$4:$AB$7,27,FALSE),IF(J12=VLOOKUP(C12,'Valeurs Règlement Campagne'!$A$4:$AB$7,28,FALSE),VLOOKUP(C12,'Valeurs Règlement Campagne'!$A$4:$AB$7,28,FALSE),""))),1,0)+IF(VLOOKUP(C12,'Valeurs Règlement Campagne'!$A$4:$AB$7,28,FALSE)=IF(J12=VLOOKUP(C12,'Valeurs Règlement Campagne'!$A$4:$AB$7,26,FALSE),VLOOKUP(C12,'Valeurs Règlement Campagne'!$A$4:$AB$7,26,FALSE),IF(J12=VLOOKUP(C12,'Valeurs Règlement Campagne'!$A$4:$AB$7,27,FALSE),VLOOKUP(C12,'Valeurs Règlement Campagne'!$A$4:$AB$7,27,FALSE),IF(J12=VLOOKUP(C12,'Valeurs Règlement Campagne'!$A$4:$AB$7,28,FALSE),VLOOKUP(C12,'Valeurs Règlement Campagne'!$A$4:$AB$7,28,FALSE),""))),1,0)),"Doublon",TRUE)))," "))))," ")</f>
        <v xml:space="preserve"> </v>
      </c>
      <c r="Z12" s="329" t="str">
        <f t="shared" si="0"/>
        <v xml:space="preserve"> </v>
      </c>
      <c r="AA12" s="254"/>
      <c r="AB12" s="254" t="str">
        <f t="shared" si="1"/>
        <v xml:space="preserve"> </v>
      </c>
      <c r="AC12" s="254"/>
      <c r="AD12" s="254" t="str">
        <f t="shared" si="2"/>
        <v xml:space="preserve"> </v>
      </c>
      <c r="AE12" s="254"/>
      <c r="AF12" s="254" t="str">
        <f t="shared" si="3"/>
        <v xml:space="preserve"> </v>
      </c>
      <c r="AG12" s="299"/>
      <c r="AH12" s="50" t="str">
        <f t="shared" si="4"/>
        <v/>
      </c>
      <c r="AI12"/>
      <c r="AJ12"/>
      <c r="AK12"/>
      <c r="AL12"/>
      <c r="AM12"/>
    </row>
    <row r="13" spans="1:39" ht="20.75" customHeight="1">
      <c r="A13" s="102">
        <v>8</v>
      </c>
      <c r="B13" s="168" t="str">
        <f>IF(NOT(ISBLANK(Organisateur!B13)),Organisateur!B13," ")</f>
        <v xml:space="preserve"> </v>
      </c>
      <c r="C13" s="340" t="str">
        <f>IF(NOT(ISBLANK(Organisateur!C13)),Organisateur!C13," ")</f>
        <v xml:space="preserve"> </v>
      </c>
      <c r="D13" s="341"/>
      <c r="E13" s="170" t="str">
        <f>IF(NOT(ISBLANK(Organisateur!E13)),Organisateur!E13," ")</f>
        <v xml:space="preserve"> </v>
      </c>
      <c r="F13" s="172" t="str">
        <f>IF(NOT(ISBLANK(Organisateur!F13)),Organisateur!F13," ")</f>
        <v xml:space="preserve"> </v>
      </c>
      <c r="G13" s="195" t="str">
        <f>IF(NOT(ISBLANK(Organisateur!G13)),Organisateur!G13," ")</f>
        <v xml:space="preserve"> </v>
      </c>
      <c r="H13" s="196" t="str">
        <f>IF(NOT(ISBLANK(Organisateur!H13)),Organisateur!H13," ")</f>
        <v xml:space="preserve"> </v>
      </c>
      <c r="I13" s="197" t="str">
        <f>IF(NOT(ISBLANK(Organisateur!I13)),Organisateur!I13," ")</f>
        <v xml:space="preserve"> </v>
      </c>
      <c r="J13" s="198" t="str">
        <f>IF(NOT(ISBLANK(Organisateur!J13)),Organisateur!J13," ")</f>
        <v xml:space="preserve"> </v>
      </c>
      <c r="K13" s="40"/>
      <c r="L13" s="41" t="str">
        <f>IF($E13=" "," ",IF($E13=$D$31,VLOOKUP($C13,'Valeurs Règlement Campagne'!$A$4:$AB$7,14,FALSE),VLOOKUP($C13,'Valeurs Règlement Campagne'!$A$4:$M$7,4,FALSE)))</f>
        <v xml:space="preserve"> </v>
      </c>
      <c r="M13" s="42" t="str">
        <f>IF($E13=" "," ",IF($E13=$D$31,VLOOKUP($C13,'Valeurs Règlement Campagne'!$A$4:$AB$7,16,FALSE),VLOOKUP($C13,'Valeurs Règlement Campagne'!$A$4:$AB$7,5,FALSE)))</f>
        <v xml:space="preserve"> </v>
      </c>
      <c r="N13" s="41" t="str">
        <f>IF($E13=" "," ",IF($E13=$D$31,VLOOKUP($C13,'Valeurs Règlement Campagne'!$A$4:$AB$7,17,FALSE),VLOOKUP($C13,'Valeurs Règlement Campagne'!$A$4:$AB$7,6,FALSE)))</f>
        <v xml:space="preserve"> </v>
      </c>
      <c r="O13" s="43" t="str">
        <f>IF($E13=" "," ",IF($E13=$D$31,VLOOKUP($C13,'Valeurs Règlement Campagne'!$A$4:$AB$7,19,FALSE),VLOOKUP($C13,'Valeurs Règlement Campagne'!$A$4:$AB$7,7,FALSE)))</f>
        <v xml:space="preserve"> </v>
      </c>
      <c r="P13" s="44" t="str">
        <f>IF($E13=" "," ",IF($E13=$D$31,VLOOKUP($C13,'Valeurs Règlement Campagne'!$A$4:$AB$7,20,FALSE),VLOOKUP($C13,'Valeurs Règlement Campagne'!$A$4:$AB$7,8,FALSE)))</f>
        <v xml:space="preserve"> </v>
      </c>
      <c r="Q13" s="43" t="str">
        <f>IF($E13=" "," ",IF($E13=$D$31,VLOOKUP($C13,'Valeurs Règlement Campagne'!$A$4:$AB$7,22,FALSE),VLOOKUP($C13,'Valeurs Règlement Campagne'!$A$4:$AB$7,9,FALSE)))</f>
        <v xml:space="preserve"> </v>
      </c>
      <c r="R13" s="47" t="str">
        <f>IF($E13=" "," ",IF($E13=$D$31,VLOOKUP($C13,'Valeurs Règlement Campagne'!$A$4:$AB$7,25,FALSE),VLOOKUP($C13,'Valeurs Règlement Campagne'!$A$4:$AB$7,11,FALSE)))</f>
        <v xml:space="preserve"> </v>
      </c>
      <c r="S13" s="41" t="str">
        <f>IF($E13=" "," ",IF($E13=$D$31,VLOOKUP($C13,'Valeurs Règlement Campagne'!$A$4:$AB$7,26,FALSE),VLOOKUP($C13,'Valeurs Règlement Campagne'!$A$4:$AB$7,12,FALSE)))</f>
        <v xml:space="preserve"> </v>
      </c>
      <c r="T13" s="42" t="str">
        <f>IF($E13=" "," ",IF($E13=$D$31,VLOOKUP($C13,'Valeurs Règlement Campagne'!$A$4:$AB$7,28,FALSE),VLOOKUP($C13,'Valeurs Règlement Campagne'!$A$4:$AB$7,13,FALSE)))</f>
        <v xml:space="preserve"> </v>
      </c>
      <c r="U13" s="48" t="str" cm="1">
        <f t="array" ref="U13">IFERROR(IF(OR(C13="",C13=" ")," ",IF(NOT(ISNUMBER(F13))," ",IF(E13="Inconnues",AND(F13&gt;=L13,F13&lt;=M13),IF(E13="Connues",IF('Valeurs Règlement Campagne'!$L$14="OUI",IF(IF(ABS(F13-VLOOKUP(C13,'Valeurs Règlement Campagne'!$A$4:$AB$7,14,FALSE))&lt;=2,VLOOKUP(C13,'Valeurs Règlement Campagne'!$A$4:$AB$7,14,FALSE),IF(ABS(F13-VLOOKUP(C13,'Valeurs Règlement Campagne'!$A$4:$AB$7,15,FALSE))&lt;=2,VLOOKUP(C13,'Valeurs Règlement Campagne'!$A$4:$AB$7,15,FALSE),IF(ABS(F13-VLOOKUP(C13,'Valeurs Règlement Campagne'!$A$4:$AB$7,16,FALSE))&lt;=2,VLOOKUP(C13,'Valeurs Règlement Campagne'!$A$4:$AB$7,16,FALSE),"")))="",FALSE,IF(COUNTIFS($C$6:C13,C13,$E$6:E13,"Connues",$F$6:F13,"&gt;="&amp;(IF(ABS(F13-VLOOKUP(C13,'Valeurs Règlement Campagne'!$A$4:$AB$7,14,FALSE))&lt;=2,VLOOKUP(C13,'Valeurs Règlement Campagne'!$A$4:$AB$7,14,FALSE),IF(ABS(F13-VLOOKUP(C13,'Valeurs Règlement Campagne'!$A$4:$AB$7,15,FALSE))&lt;=2,VLOOKUP(C13,'Valeurs Règlement Campagne'!$A$4:$AB$7,15,FALSE),IF(ABS(F13-VLOOKUP(C13,'Valeurs Règlement Campagne'!$A$4:$AB$7,16,FALSE))&lt;=2,VLOOKUP(C13,'Valeurs Règlement Campagne'!$A$4:$AB$7,16,FALSE),"")))-2),$F$6:F13,"&lt;="&amp;(IF(ABS(F13-VLOOKUP(C13,'Valeurs Règlement Campagne'!$A$4:$AB$7,14,FALSE))&lt;=2,VLOOKUP(C13,'Valeurs Règlement Campagne'!$A$4:$AB$7,14,FALSE),IF(ABS(F13-VLOOKUP(C13,'Valeurs Règlement Campagne'!$A$4:$AB$7,15,FALSE))&lt;=2,VLOOKUP(C13,'Valeurs Règlement Campagne'!$A$4:$AB$7,15,FALSE),IF(ABS(F13-VLOOKUP(C13,'Valeurs Règlement Campagne'!$A$4:$AB$7,16,FALSE))&lt;=2,VLOOKUP(C13,'Valeurs Règlement Campagne'!$A$4:$AB$7,16,FALSE),"")))+2))&gt;(IF(VLOOKUP(C13,'Valeurs Règlement Campagne'!$A$4:$AB$7,14,FALSE)=IF(ABS(F13-VLOOKUP(C13,'Valeurs Règlement Campagne'!$A$4:$AB$7,14,FALSE))&lt;=2,VLOOKUP(C13,'Valeurs Règlement Campagne'!$A$4:$AB$7,14,FALSE),IF(ABS(F13-VLOOKUP(C13,'Valeurs Règlement Campagne'!$A$4:$AB$7,15,FALSE))&lt;=2,VLOOKUP(C13,'Valeurs Règlement Campagne'!$A$4:$AB$7,15,FALSE),IF(ABS(F13-VLOOKUP(C13,'Valeurs Règlement Campagne'!$A$4:$AB$7,16,FALSE))&lt;=2,VLOOKUP(C13,'Valeurs Règlement Campagne'!$A$4:$AB$7,16,FALSE),""))),1,0)+IF(VLOOKUP(C13,'Valeurs Règlement Campagne'!$A$4:$AB$7,15,FALSE)=IF(ABS(F13-VLOOKUP(C13,'Valeurs Règlement Campagne'!$A$4:$AB$7,14,FALSE))&lt;=2,VLOOKUP(C13,'Valeurs Règlement Campagne'!$A$4:$AB$7,14,FALSE),IF(ABS(F13-VLOOKUP(C13,'Valeurs Règlement Campagne'!$A$4:$AB$7,15,FALSE))&lt;=2,VLOOKUP(C13,'Valeurs Règlement Campagne'!$A$4:$AB$7,15,FALSE),IF(ABS(F13-VLOOKUP(C13,'Valeurs Règlement Campagne'!$A$4:$AB$7,16,FALSE))&lt;=2,VLOOKUP(C13,'Valeurs Règlement Campagne'!$A$4:$AB$7,16,FALSE),""))),1,0)+IF(VLOOKUP(C13,'Valeurs Règlement Campagne'!$A$4:$AB$7,16,FALSE)=IF(ABS(F13-VLOOKUP(C13,'Valeurs Règlement Campagne'!$A$4:$AB$7,14,FALSE))&lt;=2,VLOOKUP(C13,'Valeurs Règlement Campagne'!$A$4:$AB$7,14,FALSE),IF(ABS(F13-VLOOKUP(C13,'Valeurs Règlement Campagne'!$A$4:$AB$7,15,FALSE))&lt;=2,VLOOKUP(C13,'Valeurs Règlement Campagne'!$A$4:$AB$7,15,FALSE),IF(ABS(F13-VLOOKUP(C13,'Valeurs Règlement Campagne'!$A$4:$AB$7,16,FALSE))&lt;=2,VLOOKUP(C13,'Valeurs Règlement Campagne'!$A$4:$AB$7,16,FALSE),""))),1,0)),"Doublon",TRUE)),IF(IF(F13=VLOOKUP(C13,'Valeurs Règlement Campagne'!$A$4:$AB$7,14,FALSE),VLOOKUP(C13,'Valeurs Règlement Campagne'!$A$4:$AB$7,14,FALSE),IF(F13=VLOOKUP(C13,'Valeurs Règlement Campagne'!$A$4:$AB$7,15,FALSE),VLOOKUP(C13,'Valeurs Règlement Campagne'!$A$4:$AB$7,15,FALSE),IF(F13=VLOOKUP(C13,'Valeurs Règlement Campagne'!$A$4:$AB$7,16,FALSE),VLOOKUP(C13,'Valeurs Règlement Campagne'!$A$4:$AB$7,16,FALSE),"")))="",FALSE,IF(COUNTIFS($C$6:C13,C13,$E$6:E13,"Connues",$F$6:F13,IF(F13=VLOOKUP(C13,'Valeurs Règlement Campagne'!$A$4:$AB$7,14,FALSE),VLOOKUP(C13,'Valeurs Règlement Campagne'!$A$4:$AB$7,14,FALSE),IF(F13=VLOOKUP(C13,'Valeurs Règlement Campagne'!$A$4:$AB$7,15,FALSE),VLOOKUP(C13,'Valeurs Règlement Campagne'!$A$4:$AB$7,15,FALSE),IF(F13=VLOOKUP(C13,'Valeurs Règlement Campagne'!$A$4:$AB$7,16,FALSE),VLOOKUP(C13,'Valeurs Règlement Campagne'!$A$4:$AB$7,16,FALSE),""))))&gt;(IF(VLOOKUP(C13,'Valeurs Règlement Campagne'!$A$4:$AB$7,14,FALSE)=IF(F13=VLOOKUP(C13,'Valeurs Règlement Campagne'!$A$4:$AB$7,14,FALSE),VLOOKUP(C13,'Valeurs Règlement Campagne'!$A$4:$AB$7,14,FALSE),IF(F13=VLOOKUP(C13,'Valeurs Règlement Campagne'!$A$4:$AB$7,15,FALSE),VLOOKUP(C13,'Valeurs Règlement Campagne'!$A$4:$AB$7,15,FALSE),IF(F13=VLOOKUP(C13,'Valeurs Règlement Campagne'!$A$4:$AB$7,16,FALSE),VLOOKUP(C13,'Valeurs Règlement Campagne'!$A$4:$AB$7,16,FALSE),""))),1,0)+IF(VLOOKUP(C13,'Valeurs Règlement Campagne'!$A$4:$AB$7,15,FALSE)=IF(F13=VLOOKUP(C13,'Valeurs Règlement Campagne'!$A$4:$AB$7,14,FALSE),VLOOKUP(C13,'Valeurs Règlement Campagne'!$A$4:$AB$7,14,FALSE),IF(F13=VLOOKUP(C13,'Valeurs Règlement Campagne'!$A$4:$AB$7,15,FALSE),VLOOKUP(C13,'Valeurs Règlement Campagne'!$A$4:$AB$7,15,FALSE),IF(F13=VLOOKUP(C13,'Valeurs Règlement Campagne'!$A$4:$AB$7,16,FALSE),VLOOKUP(C13,'Valeurs Règlement Campagne'!$A$4:$AB$7,16,FALSE),""))),1,0)+IF(VLOOKUP(C13,'Valeurs Règlement Campagne'!$A$4:$AB$7,16,FALSE)=IF(F13=VLOOKUP(C13,'Valeurs Règlement Campagne'!$A$4:$AB$7,14,FALSE),VLOOKUP(C13,'Valeurs Règlement Campagne'!$A$4:$AB$7,14,FALSE),IF(F13=VLOOKUP(C13,'Valeurs Règlement Campagne'!$A$4:$AB$7,15,FALSE),VLOOKUP(C13,'Valeurs Règlement Campagne'!$A$4:$AB$7,15,FALSE),IF(F13=VLOOKUP(C13,'Valeurs Règlement Campagne'!$A$4:$AB$7,16,FALSE),VLOOKUP(C13,'Valeurs Règlement Campagne'!$A$4:$AB$7,16,FALSE),""))),1,0)),"Doublon",TRUE)))," "))))," ")</f>
        <v xml:space="preserve"> </v>
      </c>
      <c r="V13" s="49" t="str" cm="1">
        <f t="array" ref="V13">IFERROR(IF(OR(C13="",C13=" ")," ",IF(NOT(ISNUMBER(G13))," ",IF(E13="Inconnues",AND(G13&gt;=N13,G13&lt;=O13),IF(E13="Connues",IF('Valeurs Règlement Campagne'!$L$14="OUI",IF(IF(ABS(G13-VLOOKUP(C13,'Valeurs Règlement Campagne'!$A$4:$AB$7,17,FALSE))&lt;=2,VLOOKUP(C13,'Valeurs Règlement Campagne'!$A$4:$AB$7,17,FALSE),IF(ABS(G13-VLOOKUP(C13,'Valeurs Règlement Campagne'!$A$4:$AB$7,18,FALSE))&lt;=2,VLOOKUP(C13,'Valeurs Règlement Campagne'!$A$4:$AB$7,18,FALSE),IF(ABS(G13-VLOOKUP(C13,'Valeurs Règlement Campagne'!$A$4:$AB$7,19,FALSE))&lt;=2,VLOOKUP(C13,'Valeurs Règlement Campagne'!$A$4:$AB$7,19,FALSE),"")))="",FALSE,IF(COUNTIFS($C$6:C13,C13,$E$6:E13,"Connues",$G$6:G13,"&gt;="&amp;(IF(ABS(G13-VLOOKUP(C13,'Valeurs Règlement Campagne'!$A$4:$AB$7,17,FALSE))&lt;=2,VLOOKUP(C13,'Valeurs Règlement Campagne'!$A$4:$AB$7,17,FALSE),IF(ABS(G13-VLOOKUP(C13,'Valeurs Règlement Campagne'!$A$4:$AB$7,18,FALSE))&lt;=2,VLOOKUP(C13,'Valeurs Règlement Campagne'!$A$4:$AB$7,18,FALSE),IF(ABS(G13-VLOOKUP(C13,'Valeurs Règlement Campagne'!$A$4:$AB$7,19,FALSE))&lt;=2,VLOOKUP(C13,'Valeurs Règlement Campagne'!$A$4:$AB$7,19,FALSE),"")))-2),$G$6:G13,"&lt;="&amp;(IF(ABS(G13-VLOOKUP(C13,'Valeurs Règlement Campagne'!$A$4:$AB$7,17,FALSE))&lt;=2,VLOOKUP(C13,'Valeurs Règlement Campagne'!$A$4:$AB$7,17,FALSE),IF(ABS(G13-VLOOKUP(C13,'Valeurs Règlement Campagne'!$A$4:$AB$7,18,FALSE))&lt;=2,VLOOKUP(C13,'Valeurs Règlement Campagne'!$A$4:$AB$7,18,FALSE),IF(ABS(G13-VLOOKUP(C13,'Valeurs Règlement Campagne'!$A$4:$AB$7,19,FALSE))&lt;=2,VLOOKUP(C13,'Valeurs Règlement Campagne'!$A$4:$AB$7,19,FALSE),"")))+2))&gt;(IF(VLOOKUP(C13,'Valeurs Règlement Campagne'!$A$4:$AB$7,17,FALSE)=IF(ABS(G13-VLOOKUP(C13,'Valeurs Règlement Campagne'!$A$4:$AB$7,17,FALSE))&lt;=2,VLOOKUP(C13,'Valeurs Règlement Campagne'!$A$4:$AB$7,17,FALSE),IF(ABS(G13-VLOOKUP(C13,'Valeurs Règlement Campagne'!$A$4:$AB$7,18,FALSE))&lt;=2,VLOOKUP(C13,'Valeurs Règlement Campagne'!$A$4:$AB$7,18,FALSE),IF(ABS(G13-VLOOKUP(C13,'Valeurs Règlement Campagne'!$A$4:$AB$7,19,FALSE))&lt;=2,VLOOKUP(C13,'Valeurs Règlement Campagne'!$A$4:$AB$7,19,FALSE),""))),1,0)+IF(VLOOKUP(C13,'Valeurs Règlement Campagne'!$A$4:$AB$7,18,FALSE)=IF(ABS(G13-VLOOKUP(C13,'Valeurs Règlement Campagne'!$A$4:$AB$7,17,FALSE))&lt;=2,VLOOKUP(C13,'Valeurs Règlement Campagne'!$A$4:$AB$7,17,FALSE),IF(ABS(G13-VLOOKUP(C13,'Valeurs Règlement Campagne'!$A$4:$AB$7,18,FALSE))&lt;=2,VLOOKUP(C13,'Valeurs Règlement Campagne'!$A$4:$AB$7,18,FALSE),IF(ABS(G13-VLOOKUP(C13,'Valeurs Règlement Campagne'!$A$4:$AB$7,19,FALSE))&lt;=2,VLOOKUP(C13,'Valeurs Règlement Campagne'!$A$4:$AB$7,19,FALSE),""))),1,0)+IF(VLOOKUP(C13,'Valeurs Règlement Campagne'!$A$4:$AB$7,19,FALSE)=IF(ABS(G13-VLOOKUP(C13,'Valeurs Règlement Campagne'!$A$4:$AB$7,17,FALSE))&lt;=2,VLOOKUP(C13,'Valeurs Règlement Campagne'!$A$4:$AB$7,17,FALSE),IF(ABS(G13-VLOOKUP(C13,'Valeurs Règlement Campagne'!$A$4:$AB$7,18,FALSE))&lt;=2,VLOOKUP(C13,'Valeurs Règlement Campagne'!$A$4:$AB$7,18,FALSE),IF(ABS(G13-VLOOKUP(C13,'Valeurs Règlement Campagne'!$A$4:$AB$7,19,FALSE))&lt;=2,VLOOKUP(C13,'Valeurs Règlement Campagne'!$A$4:$AB$7,19,FALSE),""))),1,0)),"Doublon",TRUE)),IF(IF(G13=VLOOKUP(C13,'Valeurs Règlement Campagne'!$A$4:$AB$7,17,FALSE),VLOOKUP(C13,'Valeurs Règlement Campagne'!$A$4:$AB$7,17,FALSE),IF(G13=VLOOKUP(C13,'Valeurs Règlement Campagne'!$A$4:$AB$7,18,FALSE),VLOOKUP(C13,'Valeurs Règlement Campagne'!$A$4:$AB$7,18,FALSE),IF(G13=VLOOKUP(C13,'Valeurs Règlement Campagne'!$A$4:$AB$7,19,FALSE),VLOOKUP(C13,'Valeurs Règlement Campagne'!$A$4:$AB$7,19,FALSE),"")))="",FALSE,IF(COUNTIFS($C$6:C13,C13,$E$6:E13,"Connues",$G$6:G13,IF(G13=VLOOKUP(C13,'Valeurs Règlement Campagne'!$A$4:$AB$7,17,FALSE),VLOOKUP(C13,'Valeurs Règlement Campagne'!$A$4:$AB$7,17,FALSE),IF(G13=VLOOKUP(C13,'Valeurs Règlement Campagne'!$A$4:$AB$7,18,FALSE),VLOOKUP(C13,'Valeurs Règlement Campagne'!$A$4:$AB$7,18,FALSE),IF(G13=VLOOKUP(C13,'Valeurs Règlement Campagne'!$A$4:$AB$7,19,FALSE),VLOOKUP(C13,'Valeurs Règlement Campagne'!$A$4:$AB$7,19,FALSE),""))))&gt;(IF(VLOOKUP(C13,'Valeurs Règlement Campagne'!$A$4:$AB$7,17,FALSE)=IF(G13=VLOOKUP(C13,'Valeurs Règlement Campagne'!$A$4:$AB$7,17,FALSE),VLOOKUP(C13,'Valeurs Règlement Campagne'!$A$4:$AB$7,17,FALSE),IF(G13=VLOOKUP(C13,'Valeurs Règlement Campagne'!$A$4:$AB$7,18,FALSE),VLOOKUP(C13,'Valeurs Règlement Campagne'!$A$4:$AB$7,18,FALSE),IF(G13=VLOOKUP(C13,'Valeurs Règlement Campagne'!$A$4:$AB$7,19,FALSE),VLOOKUP(C13,'Valeurs Règlement Campagne'!$A$4:$AB$7,19,FALSE),""))),1,0)+IF(VLOOKUP(C13,'Valeurs Règlement Campagne'!$A$4:$AB$7,18,FALSE)=IF(G13=VLOOKUP(C13,'Valeurs Règlement Campagne'!$A$4:$AB$7,17,FALSE),VLOOKUP(C13,'Valeurs Règlement Campagne'!$A$4:$AB$7,17,FALSE),IF(G13=VLOOKUP(C13,'Valeurs Règlement Campagne'!$A$4:$AB$7,18,FALSE),VLOOKUP(C13,'Valeurs Règlement Campagne'!$A$4:$AB$7,18,FALSE),IF(G13=VLOOKUP(C13,'Valeurs Règlement Campagne'!$A$4:$AB$7,19,FALSE),VLOOKUP(C13,'Valeurs Règlement Campagne'!$A$4:$AB$7,19,FALSE),""))),1,0)+IF(VLOOKUP(C13,'Valeurs Règlement Campagne'!$A$4:$AB$7,19,FALSE)=IF(G13=VLOOKUP(C13,'Valeurs Règlement Campagne'!$A$4:$AB$7,17,FALSE),VLOOKUP(C13,'Valeurs Règlement Campagne'!$A$4:$AB$7,17,FALSE),IF(G13=VLOOKUP(C13,'Valeurs Règlement Campagne'!$A$4:$AB$7,18,FALSE),VLOOKUP(C13,'Valeurs Règlement Campagne'!$A$4:$AB$7,18,FALSE),IF(G13=VLOOKUP(C13,'Valeurs Règlement Campagne'!$A$4:$AB$7,19,FALSE),VLOOKUP(C13,'Valeurs Règlement Campagne'!$A$4:$AB$7,19,FALSE),""))),1,0)),"Doublon",TRUE)))," "))))," ")</f>
        <v xml:space="preserve"> </v>
      </c>
      <c r="W13" s="49" t="str" cm="1">
        <f t="array" ref="W13">IFERROR(IF(OR(C13="",C13=" ")," ",IF(NOT(ISNUMBER(H13))," ",IF(E13="Inconnues",AND(H13&gt;=P13,H13&lt;=Q13),IF(E13="Connues",IF('Valeurs Règlement Campagne'!$L$14="OUI",IF(IF(ABS(H13-VLOOKUP(C13,'Valeurs Règlement Campagne'!$A$4:$AB$7,20,FALSE))&lt;=2,VLOOKUP(C13,'Valeurs Règlement Campagne'!$A$4:$AB$7,20,FALSE),IF(ABS(H13-VLOOKUP(C13,'Valeurs Règlement Campagne'!$A$4:$AB$7,21,FALSE))&lt;=2,VLOOKUP(C13,'Valeurs Règlement Campagne'!$A$4:$AB$7,21,FALSE),IF(ABS(H13-VLOOKUP(C13,'Valeurs Règlement Campagne'!$A$4:$AB$7,22,FALSE))&lt;=2,VLOOKUP(C13,'Valeurs Règlement Campagne'!$A$4:$AB$7,22,FALSE),"")))="",FALSE,IF(COUNTIFS($C$6:C13,C13,$E$6:E13,"Connues",$H$6:H13,"&gt;="&amp;(IF(ABS(H13-VLOOKUP(C13,'Valeurs Règlement Campagne'!$A$4:$AB$7,20,FALSE))&lt;=2,VLOOKUP(C13,'Valeurs Règlement Campagne'!$A$4:$AB$7,20,FALSE),IF(ABS(H13-VLOOKUP(C13,'Valeurs Règlement Campagne'!$A$4:$AB$7,21,FALSE))&lt;=2,VLOOKUP(C13,'Valeurs Règlement Campagne'!$A$4:$AB$7,21,FALSE),IF(ABS(H13-VLOOKUP(C13,'Valeurs Règlement Campagne'!$A$4:$AB$7,22,FALSE))&lt;=2,VLOOKUP(C13,'Valeurs Règlement Campagne'!$A$4:$AB$7,22,FALSE),"")))-2),$H$6:H13,"&lt;="&amp;(IF(ABS(H13-VLOOKUP(C13,'Valeurs Règlement Campagne'!$A$4:$AB$7,20,FALSE))&lt;=2,VLOOKUP(C13,'Valeurs Règlement Campagne'!$A$4:$AB$7,20,FALSE),IF(ABS(H13-VLOOKUP(C13,'Valeurs Règlement Campagne'!$A$4:$AB$7,21,FALSE))&lt;=2,VLOOKUP(C13,'Valeurs Règlement Campagne'!$A$4:$AB$7,21,FALSE),IF(ABS(H13-VLOOKUP(C13,'Valeurs Règlement Campagne'!$A$4:$AB$7,22,FALSE))&lt;=2,VLOOKUP(C13,'Valeurs Règlement Campagne'!$A$4:$AB$7,22,FALSE),"")))+2))&gt;(IF(VLOOKUP(C13,'Valeurs Règlement Campagne'!$A$4:$AB$7,20,FALSE)=IF(ABS(H13-VLOOKUP(C13,'Valeurs Règlement Campagne'!$A$4:$AB$7,20,FALSE))&lt;=2,VLOOKUP(C13,'Valeurs Règlement Campagne'!$A$4:$AB$7,20,FALSE),IF(ABS(H13-VLOOKUP(C13,'Valeurs Règlement Campagne'!$A$4:$AB$7,21,FALSE))&lt;=2,VLOOKUP(C13,'Valeurs Règlement Campagne'!$A$4:$AB$7,21,FALSE),IF(ABS(H13-VLOOKUP(C13,'Valeurs Règlement Campagne'!$A$4:$AB$7,22,FALSE))&lt;=2,VLOOKUP(C13,'Valeurs Règlement Campagne'!$A$4:$AB$7,22,FALSE),""))),1,0)+IF(VLOOKUP(C13,'Valeurs Règlement Campagne'!$A$4:$AB$7,21,FALSE)=IF(ABS(H13-VLOOKUP(C13,'Valeurs Règlement Campagne'!$A$4:$AB$7,20,FALSE))&lt;=2,VLOOKUP(C13,'Valeurs Règlement Campagne'!$A$4:$AB$7,20,FALSE),IF(ABS(H13-VLOOKUP(C13,'Valeurs Règlement Campagne'!$A$4:$AB$7,21,FALSE))&lt;=2,VLOOKUP(C13,'Valeurs Règlement Campagne'!$A$4:$AB$7,21,FALSE),IF(ABS(H13-VLOOKUP(C13,'Valeurs Règlement Campagne'!$A$4:$AB$7,22,FALSE))&lt;=2,VLOOKUP(C13,'Valeurs Règlement Campagne'!$A$4:$AB$7,22,FALSE),""))),1,0)+IF(VLOOKUP(C13,'Valeurs Règlement Campagne'!$A$4:$AB$7,22,FALSE)=IF(ABS(H13-VLOOKUP(C13,'Valeurs Règlement Campagne'!$A$4:$AB$7,20,FALSE))&lt;=2,VLOOKUP(C13,'Valeurs Règlement Campagne'!$A$4:$AB$7,20,FALSE),IF(ABS(H13-VLOOKUP(C13,'Valeurs Règlement Campagne'!$A$4:$AB$7,21,FALSE))&lt;=2,VLOOKUP(C13,'Valeurs Règlement Campagne'!$A$4:$AB$7,21,FALSE),IF(ABS(H13-VLOOKUP(C13,'Valeurs Règlement Campagne'!$A$4:$AB$7,22,FALSE))&lt;=2,VLOOKUP(C13,'Valeurs Règlement Campagne'!$A$4:$AB$7,22,FALSE),""))),1,0)),"Doublon",TRUE)),IF(IF(H13=VLOOKUP(C13,'Valeurs Règlement Campagne'!$A$4:$AB$7,20,FALSE),VLOOKUP(C13,'Valeurs Règlement Campagne'!$A$4:$AB$7,20,FALSE),IF(H13=VLOOKUP(C13,'Valeurs Règlement Campagne'!$A$4:$AB$7,21,FALSE),VLOOKUP(C13,'Valeurs Règlement Campagne'!$A$4:$AB$7,21,FALSE),IF(H13=VLOOKUP(C13,'Valeurs Règlement Campagne'!$A$4:$AB$7,22,FALSE),VLOOKUP(C13,'Valeurs Règlement Campagne'!$A$4:$AB$7,22,FALSE),"")))="",FALSE,IF(COUNTIFS($C$6:C13,C13,$E$6:E13,"Connues",$H$6:H13,IF(H13=VLOOKUP(C13,'Valeurs Règlement Campagne'!$A$4:$AB$7,20,FALSE),VLOOKUP(C13,'Valeurs Règlement Campagne'!$A$4:$AB$7,20,FALSE),IF(H13=VLOOKUP(C13,'Valeurs Règlement Campagne'!$A$4:$AB$7,21,FALSE),VLOOKUP(C13,'Valeurs Règlement Campagne'!$A$4:$AB$7,21,FALSE),IF(H13=VLOOKUP(C13,'Valeurs Règlement Campagne'!$A$4:$AB$7,22,FALSE),VLOOKUP(C13,'Valeurs Règlement Campagne'!$A$4:$AB$7,22,FALSE),""))))&gt;(IF(VLOOKUP(C13,'Valeurs Règlement Campagne'!$A$4:$AB$7,20,FALSE)=IF(H13=VLOOKUP(C13,'Valeurs Règlement Campagne'!$A$4:$AB$7,20,FALSE),VLOOKUP(C13,'Valeurs Règlement Campagne'!$A$4:$AB$7,20,FALSE),IF(H13=VLOOKUP(C13,'Valeurs Règlement Campagne'!$A$4:$AB$7,21,FALSE),VLOOKUP(C13,'Valeurs Règlement Campagne'!$A$4:$AB$7,21,FALSE),IF(H13=VLOOKUP(C13,'Valeurs Règlement Campagne'!$A$4:$AB$7,22,FALSE),VLOOKUP(C13,'Valeurs Règlement Campagne'!$A$4:$AB$7,22,FALSE),""))),1,0)+IF(VLOOKUP(C13,'Valeurs Règlement Campagne'!$A$4:$AB$7,21,FALSE)=IF(H13=VLOOKUP(C13,'Valeurs Règlement Campagne'!$A$4:$AB$7,20,FALSE),VLOOKUP(C13,'Valeurs Règlement Campagne'!$A$4:$AB$7,20,FALSE),IF(H13=VLOOKUP(C13,'Valeurs Règlement Campagne'!$A$4:$AB$7,21,FALSE),VLOOKUP(C13,'Valeurs Règlement Campagne'!$A$4:$AB$7,21,FALSE),IF(H13=VLOOKUP(C13,'Valeurs Règlement Campagne'!$A$4:$AB$7,22,FALSE),VLOOKUP(C13,'Valeurs Règlement Campagne'!$A$4:$AB$7,22,FALSE),""))),1,0)+IF(VLOOKUP(C13,'Valeurs Règlement Campagne'!$A$4:$AB$7,22,FALSE)=IF(H13=VLOOKUP(C13,'Valeurs Règlement Campagne'!$A$4:$AB$7,20,FALSE),VLOOKUP(C13,'Valeurs Règlement Campagne'!$A$4:$AB$7,20,FALSE),IF(H13=VLOOKUP(C13,'Valeurs Règlement Campagne'!$A$4:$AB$7,21,FALSE),VLOOKUP(C13,'Valeurs Règlement Campagne'!$A$4:$AB$7,21,FALSE),IF(H13=VLOOKUP(C13,'Valeurs Règlement Campagne'!$A$4:$AB$7,22,FALSE),VLOOKUP(C13,'Valeurs Règlement Campagne'!$A$4:$AB$7,22,FALSE),""))),1,0)),"Doublon",TRUE)))," "))))," ")</f>
        <v xml:space="preserve"> </v>
      </c>
      <c r="X13" s="49" t="str" cm="1">
        <f t="array" ref="X13">IFERROR(IF(OR(C13="",C13=" ")," ",IF(NOT(ISNUMBER(I13))," ",IF(E13="Inconnues",AND(I13&gt;=P13,I13&lt;=R13),IF(E13="Connues",IF('Valeurs Règlement Campagne'!$L$14="OUI",IF(IF(ABS(I13-VLOOKUP(C13,'Valeurs Règlement Campagne'!$A$4:$AB$7,23,FALSE))&lt;=2,VLOOKUP(C13,'Valeurs Règlement Campagne'!$A$4:$AB$7,23,FALSE),IF(ABS(I13-VLOOKUP(C13,'Valeurs Règlement Campagne'!$A$4:$AB$7,24,FALSE))&lt;=2,VLOOKUP(C13,'Valeurs Règlement Campagne'!$A$4:$AB$7,24,FALSE),IF(ABS(I13-VLOOKUP(C13,'Valeurs Règlement Campagne'!$A$4:$AB$7,25,FALSE))&lt;=2,VLOOKUP(C13,'Valeurs Règlement Campagne'!$A$4:$AB$7,25,FALSE),"")))="",FALSE,IF(COUNTIFS($C$6:C13,C13,$E$6:E13,"Connues",$I$6:I13,"&gt;="&amp;(IF(ABS(I13-VLOOKUP(C13,'Valeurs Règlement Campagne'!$A$4:$AB$7,23,FALSE))&lt;=2,VLOOKUP(C13,'Valeurs Règlement Campagne'!$A$4:$AB$7,23,FALSE),IF(ABS(I13-VLOOKUP(C13,'Valeurs Règlement Campagne'!$A$4:$AB$7,24,FALSE))&lt;=2,VLOOKUP(C13,'Valeurs Règlement Campagne'!$A$4:$AB$7,24,FALSE),IF(ABS(I13-VLOOKUP(C13,'Valeurs Règlement Campagne'!$A$4:$AB$7,25,FALSE))&lt;=2,VLOOKUP(C13,'Valeurs Règlement Campagne'!$A$4:$AB$7,25,FALSE),"")))-2),$I$6:I13,"&lt;="&amp;(IF(ABS(I13-VLOOKUP(C13,'Valeurs Règlement Campagne'!$A$4:$AB$7,23,FALSE))&lt;=2,VLOOKUP(C13,'Valeurs Règlement Campagne'!$A$4:$AB$7,23,FALSE),IF(ABS(I13-VLOOKUP(C13,'Valeurs Règlement Campagne'!$A$4:$AB$7,24,FALSE))&lt;=2,VLOOKUP(C13,'Valeurs Règlement Campagne'!$A$4:$AB$7,24,FALSE),IF(ABS(I13-VLOOKUP(C13,'Valeurs Règlement Campagne'!$A$4:$AB$7,25,FALSE))&lt;=2,VLOOKUP(C13,'Valeurs Règlement Campagne'!$A$4:$AB$7,25,FALSE),"")))+2))&gt;(IF(VLOOKUP(C13,'Valeurs Règlement Campagne'!$A$4:$AB$7,23,FALSE)=IF(ABS(I13-VLOOKUP(C13,'Valeurs Règlement Campagne'!$A$4:$AB$7,23,FALSE))&lt;=2,VLOOKUP(C13,'Valeurs Règlement Campagne'!$A$4:$AB$7,23,FALSE),IF(ABS(I13-VLOOKUP(C13,'Valeurs Règlement Campagne'!$A$4:$AB$7,24,FALSE))&lt;=2,VLOOKUP(C13,'Valeurs Règlement Campagne'!$A$4:$AB$7,24,FALSE),IF(ABS(I13-VLOOKUP(C13,'Valeurs Règlement Campagne'!$A$4:$AB$7,25,FALSE))&lt;=2,VLOOKUP(C13,'Valeurs Règlement Campagne'!$A$4:$AB$7,25,FALSE),""))),1,0)+IF(VLOOKUP(C13,'Valeurs Règlement Campagne'!$A$4:$AB$7,24,FALSE)=IF(ABS(I13-VLOOKUP(C13,'Valeurs Règlement Campagne'!$A$4:$AB$7,23,FALSE))&lt;=2,VLOOKUP(C13,'Valeurs Règlement Campagne'!$A$4:$AB$7,23,FALSE),IF(ABS(I13-VLOOKUP(C13,'Valeurs Règlement Campagne'!$A$4:$AB$7,24,FALSE))&lt;=2,VLOOKUP(C13,'Valeurs Règlement Campagne'!$A$4:$AB$7,24,FALSE),IF(ABS(I13-VLOOKUP(C13,'Valeurs Règlement Campagne'!$A$4:$AB$7,25,FALSE))&lt;=2,VLOOKUP(C13,'Valeurs Règlement Campagne'!$A$4:$AB$7,25,FALSE),""))),1,0)+IF(VLOOKUP(C13,'Valeurs Règlement Campagne'!$A$4:$AB$7,25,FALSE)=IF(ABS(I13-VLOOKUP(C13,'Valeurs Règlement Campagne'!$A$4:$AB$7,23,FALSE))&lt;=2,VLOOKUP(C13,'Valeurs Règlement Campagne'!$A$4:$AB$7,23,FALSE),IF(ABS(I13-VLOOKUP(C13,'Valeurs Règlement Campagne'!$A$4:$AB$7,24,FALSE))&lt;=2,VLOOKUP(C13,'Valeurs Règlement Campagne'!$A$4:$AB$7,24,FALSE),IF(ABS(I13-VLOOKUP(C13,'Valeurs Règlement Campagne'!$A$4:$AB$7,25,FALSE))&lt;=2,VLOOKUP(C13,'Valeurs Règlement Campagne'!$A$4:$AB$7,25,FALSE),""))),1,0)),"Doublon",TRUE)),IF(IF(I13=VLOOKUP(C13,'Valeurs Règlement Campagne'!$A$4:$AB$7,23,FALSE),VLOOKUP(C13,'Valeurs Règlement Campagne'!$A$4:$AB$7,23,FALSE),IF(I13=VLOOKUP(C13,'Valeurs Règlement Campagne'!$A$4:$AB$7,24,FALSE),VLOOKUP(C13,'Valeurs Règlement Campagne'!$A$4:$AB$7,24,FALSE),IF(I13=VLOOKUP(C13,'Valeurs Règlement Campagne'!$A$4:$AB$7,25,FALSE),VLOOKUP(C13,'Valeurs Règlement Campagne'!$A$4:$AB$7,25,FALSE),"")))="",FALSE,IF(COUNTIFS($C$6:C13,C13,$E$6:E13,"Connues",$I$6:I13,IF(I13=VLOOKUP(C13,'Valeurs Règlement Campagne'!$A$4:$AB$7,23,FALSE),VLOOKUP(C13,'Valeurs Règlement Campagne'!$A$4:$AB$7,23,FALSE),IF(I13=VLOOKUP(C13,'Valeurs Règlement Campagne'!$A$4:$AB$7,24,FALSE),VLOOKUP(C13,'Valeurs Règlement Campagne'!$A$4:$AB$7,24,FALSE),IF(I13=VLOOKUP(C13,'Valeurs Règlement Campagne'!$A$4:$AB$7,25,FALSE),VLOOKUP(C13,'Valeurs Règlement Campagne'!$A$4:$AB$7,25,FALSE),""))))&gt;(IF(VLOOKUP(C13,'Valeurs Règlement Campagne'!$A$4:$AB$7,23,FALSE)=IF(I13=VLOOKUP(C13,'Valeurs Règlement Campagne'!$A$4:$AB$7,23,FALSE),VLOOKUP(C13,'Valeurs Règlement Campagne'!$A$4:$AB$7,23,FALSE),IF(I13=VLOOKUP(C13,'Valeurs Règlement Campagne'!$A$4:$AB$7,24,FALSE),VLOOKUP(C13,'Valeurs Règlement Campagne'!$A$4:$AB$7,24,FALSE),IF(I13=VLOOKUP(C13,'Valeurs Règlement Campagne'!$A$4:$AB$7,25,FALSE),VLOOKUP(C13,'Valeurs Règlement Campagne'!$A$4:$AB$7,25,FALSE),""))),1,0)+IF(VLOOKUP(C13,'Valeurs Règlement Campagne'!$A$4:$AB$7,24,FALSE)=IF(I13=VLOOKUP(C13,'Valeurs Règlement Campagne'!$A$4:$AB$7,23,FALSE),VLOOKUP(C13,'Valeurs Règlement Campagne'!$A$4:$AB$7,23,FALSE),IF(I13=VLOOKUP(C13,'Valeurs Règlement Campagne'!$A$4:$AB$7,24,FALSE),VLOOKUP(C13,'Valeurs Règlement Campagne'!$A$4:$AB$7,24,FALSE),IF(I13=VLOOKUP(C13,'Valeurs Règlement Campagne'!$A$4:$AB$7,25,FALSE),VLOOKUP(C13,'Valeurs Règlement Campagne'!$A$4:$AB$7,25,FALSE),""))),1,0)+IF(VLOOKUP(C13,'Valeurs Règlement Campagne'!$A$4:$AB$7,25,FALSE)=IF(I13=VLOOKUP(C13,'Valeurs Règlement Campagne'!$A$4:$AB$7,23,FALSE),VLOOKUP(C13,'Valeurs Règlement Campagne'!$A$4:$AB$7,23,FALSE),IF(I13=VLOOKUP(C13,'Valeurs Règlement Campagne'!$A$4:$AB$7,24,FALSE),VLOOKUP(C13,'Valeurs Règlement Campagne'!$A$4:$AB$7,24,FALSE),IF(I13=VLOOKUP(C13,'Valeurs Règlement Campagne'!$A$4:$AB$7,25,FALSE),VLOOKUP(C13,'Valeurs Règlement Campagne'!$A$4:$AB$7,25,FALSE),""))),1,0)),"Doublon",TRUE)))," "))))," ")</f>
        <v xml:space="preserve"> </v>
      </c>
      <c r="Y13" s="146" t="str" cm="1">
        <f t="array" ref="Y13">IFERROR(IF(OR(C13="",C13=" ")," ",IF(NOT(ISNUMBER(J13))," ",IF(E13="Inconnues",AND(J13&gt;=S13,J13&lt;=T13),IF(E13="Connues",IF('Valeurs Règlement Campagne'!$L$14="OUI",IF(IF(ABS(J13-VLOOKUP(C13,'Valeurs Règlement Campagne'!$A$4:$AB$7,26,FALSE))&lt;=2,VLOOKUP(C13,'Valeurs Règlement Campagne'!$A$4:$AB$7,26,FALSE),IF(ABS(J13-VLOOKUP(C13,'Valeurs Règlement Campagne'!$A$4:$AB$7,27,FALSE))&lt;=2,VLOOKUP(C13,'Valeurs Règlement Campagne'!$A$4:$AB$7,27,FALSE),IF(ABS(J13-VLOOKUP(C13,'Valeurs Règlement Campagne'!$A$4:$AB$7,28,FALSE))&lt;=2,VLOOKUP(C13,'Valeurs Règlement Campagne'!$A$4:$AB$7,28,FALSE),"")))="",FALSE,IF(COUNTIFS($C$6:C13,C13,$E$6:E13,"Connues",$J$6:J13,"&gt;="&amp;(IF(ABS(J13-VLOOKUP(C13,'Valeurs Règlement Campagne'!$A$4:$AB$7,26,FALSE))&lt;=2,VLOOKUP(C13,'Valeurs Règlement Campagne'!$A$4:$AB$7,26,FALSE),IF(ABS(J13-VLOOKUP(C13,'Valeurs Règlement Campagne'!$A$4:$AB$7,27,FALSE))&lt;=2,VLOOKUP(C13,'Valeurs Règlement Campagne'!$A$4:$AB$7,27,FALSE),IF(ABS(J13-VLOOKUP(C13,'Valeurs Règlement Campagne'!$A$4:$AB$7,28,FALSE))&lt;=2,VLOOKUP(C13,'Valeurs Règlement Campagne'!$A$4:$AB$7,28,FALSE),"")))-2),$J$6:J13,"&lt;="&amp;(IF(ABS(J13-VLOOKUP(C13,'Valeurs Règlement Campagne'!$A$4:$AB$7,26,FALSE))&lt;=2,VLOOKUP(C13,'Valeurs Règlement Campagne'!$A$4:$AB$7,26,FALSE),IF(ABS(J13-VLOOKUP(C13,'Valeurs Règlement Campagne'!$A$4:$AB$7,27,FALSE))&lt;=2,VLOOKUP(C13,'Valeurs Règlement Campagne'!$A$4:$AB$7,27,FALSE),IF(ABS(J13-VLOOKUP(C13,'Valeurs Règlement Campagne'!$A$4:$AB$7,28,FALSE))&lt;=2,VLOOKUP(C13,'Valeurs Règlement Campagne'!$A$4:$AB$7,28,FALSE),"")))+2))&gt;(IF(VLOOKUP(C13,'Valeurs Règlement Campagne'!$A$4:$AB$7,26,FALSE)=IF(ABS(J13-VLOOKUP(C13,'Valeurs Règlement Campagne'!$A$4:$AB$7,26,FALSE))&lt;=2,VLOOKUP(C13,'Valeurs Règlement Campagne'!$A$4:$AB$7,26,FALSE),IF(ABS(J13-VLOOKUP(C13,'Valeurs Règlement Campagne'!$A$4:$AB$7,27,FALSE))&lt;=2,VLOOKUP(C13,'Valeurs Règlement Campagne'!$A$4:$AB$7,27,FALSE),IF(ABS(J13-VLOOKUP(C13,'Valeurs Règlement Campagne'!$A$4:$AB$7,28,FALSE))&lt;=2,VLOOKUP(C13,'Valeurs Règlement Campagne'!$A$4:$AB$7,28,FALSE),""))),1,0)+IF(VLOOKUP(C13,'Valeurs Règlement Campagne'!$A$4:$AB$7,27,FALSE)=IF(ABS(J13-VLOOKUP(C13,'Valeurs Règlement Campagne'!$A$4:$AB$7,26,FALSE))&lt;=2,VLOOKUP(C13,'Valeurs Règlement Campagne'!$A$4:$AB$7,26,FALSE),IF(ABS(J13-VLOOKUP(C13,'Valeurs Règlement Campagne'!$A$4:$AB$7,27,FALSE))&lt;=2,VLOOKUP(C13,'Valeurs Règlement Campagne'!$A$4:$AB$7,27,FALSE),IF(ABS(J13-VLOOKUP(C13,'Valeurs Règlement Campagne'!$A$4:$AB$7,28,FALSE))&lt;=2,VLOOKUP(C13,'Valeurs Règlement Campagne'!$A$4:$AB$7,28,FALSE),""))),1,0)+IF(VLOOKUP(C13,'Valeurs Règlement Campagne'!$A$4:$AB$7,28,FALSE)=IF(ABS(J13-VLOOKUP(C13,'Valeurs Règlement Campagne'!$A$4:$AB$7,26,FALSE))&lt;=2,VLOOKUP(C13,'Valeurs Règlement Campagne'!$A$4:$AB$7,26,FALSE),IF(ABS(J13-VLOOKUP(C13,'Valeurs Règlement Campagne'!$A$4:$AB$7,27,FALSE))&lt;=2,VLOOKUP(C13,'Valeurs Règlement Campagne'!$A$4:$AB$7,27,FALSE),IF(ABS(J13-VLOOKUP(C13,'Valeurs Règlement Campagne'!$A$4:$AB$7,28,FALSE))&lt;=2,VLOOKUP(C13,'Valeurs Règlement Campagne'!$A$4:$AB$7,28,FALSE),""))),1,0)),"Doublon",TRUE)),IF(IF(J13=VLOOKUP(C13,'Valeurs Règlement Campagne'!$A$4:$AB$7,26,FALSE),VLOOKUP(C13,'Valeurs Règlement Campagne'!$A$4:$AB$7,26,FALSE),IF(J13=VLOOKUP(C13,'Valeurs Règlement Campagne'!$A$4:$AB$7,27,FALSE),VLOOKUP(C13,'Valeurs Règlement Campagne'!$A$4:$AB$7,27,FALSE),IF(J13=VLOOKUP(C13,'Valeurs Règlement Campagne'!$A$4:$AB$7,28,FALSE),VLOOKUP(C13,'Valeurs Règlement Campagne'!$A$4:$AB$7,28,FALSE),"")))="",FALSE,IF(COUNTIFS($C$6:C13,C13,$E$6:E13,"Connues",$J$6:J13,IF(J13=VLOOKUP(C13,'Valeurs Règlement Campagne'!$A$4:$AB$7,26,FALSE),VLOOKUP(C13,'Valeurs Règlement Campagne'!$A$4:$AB$7,26,FALSE),IF(J13=VLOOKUP(C13,'Valeurs Règlement Campagne'!$A$4:$AB$7,27,FALSE),VLOOKUP(C13,'Valeurs Règlement Campagne'!$A$4:$AB$7,27,FALSE),IF(J13=VLOOKUP(C13,'Valeurs Règlement Campagne'!$A$4:$AB$7,28,FALSE),VLOOKUP(C13,'Valeurs Règlement Campagne'!$A$4:$AB$7,28,FALSE),""))))&gt;(IF(VLOOKUP(C13,'Valeurs Règlement Campagne'!$A$4:$AB$7,26,FALSE)=IF(J13=VLOOKUP(C13,'Valeurs Règlement Campagne'!$A$4:$AB$7,26,FALSE),VLOOKUP(C13,'Valeurs Règlement Campagne'!$A$4:$AB$7,26,FALSE),IF(J13=VLOOKUP(C13,'Valeurs Règlement Campagne'!$A$4:$AB$7,27,FALSE),VLOOKUP(C13,'Valeurs Règlement Campagne'!$A$4:$AB$7,27,FALSE),IF(J13=VLOOKUP(C13,'Valeurs Règlement Campagne'!$A$4:$AB$7,28,FALSE),VLOOKUP(C13,'Valeurs Règlement Campagne'!$A$4:$AB$7,28,FALSE),""))),1,0)+IF(VLOOKUP(C13,'Valeurs Règlement Campagne'!$A$4:$AB$7,27,FALSE)=IF(J13=VLOOKUP(C13,'Valeurs Règlement Campagne'!$A$4:$AB$7,26,FALSE),VLOOKUP(C13,'Valeurs Règlement Campagne'!$A$4:$AB$7,26,FALSE),IF(J13=VLOOKUP(C13,'Valeurs Règlement Campagne'!$A$4:$AB$7,27,FALSE),VLOOKUP(C13,'Valeurs Règlement Campagne'!$A$4:$AB$7,27,FALSE),IF(J13=VLOOKUP(C13,'Valeurs Règlement Campagne'!$A$4:$AB$7,28,FALSE),VLOOKUP(C13,'Valeurs Règlement Campagne'!$A$4:$AB$7,28,FALSE),""))),1,0)+IF(VLOOKUP(C13,'Valeurs Règlement Campagne'!$A$4:$AB$7,28,FALSE)=IF(J13=VLOOKUP(C13,'Valeurs Règlement Campagne'!$A$4:$AB$7,26,FALSE),VLOOKUP(C13,'Valeurs Règlement Campagne'!$A$4:$AB$7,26,FALSE),IF(J13=VLOOKUP(C13,'Valeurs Règlement Campagne'!$A$4:$AB$7,27,FALSE),VLOOKUP(C13,'Valeurs Règlement Campagne'!$A$4:$AB$7,27,FALSE),IF(J13=VLOOKUP(C13,'Valeurs Règlement Campagne'!$A$4:$AB$7,28,FALSE),VLOOKUP(C13,'Valeurs Règlement Campagne'!$A$4:$AB$7,28,FALSE),""))),1,0)),"Doublon",TRUE)))," "))))," ")</f>
        <v xml:space="preserve"> </v>
      </c>
      <c r="Z13" s="329" t="str">
        <f t="shared" si="0"/>
        <v xml:space="preserve"> </v>
      </c>
      <c r="AA13" s="254"/>
      <c r="AB13" s="254" t="str">
        <f t="shared" si="1"/>
        <v xml:space="preserve"> </v>
      </c>
      <c r="AC13" s="254"/>
      <c r="AD13" s="254" t="str">
        <f t="shared" si="2"/>
        <v xml:space="preserve"> </v>
      </c>
      <c r="AE13" s="254"/>
      <c r="AF13" s="254" t="str">
        <f t="shared" si="3"/>
        <v xml:space="preserve"> </v>
      </c>
      <c r="AG13" s="299"/>
      <c r="AH13" s="50" t="str">
        <f t="shared" si="4"/>
        <v/>
      </c>
      <c r="AI13"/>
      <c r="AJ13"/>
      <c r="AK13"/>
      <c r="AL13"/>
      <c r="AM13"/>
    </row>
    <row r="14" spans="1:39" ht="20.75" customHeight="1">
      <c r="A14" s="102">
        <v>9</v>
      </c>
      <c r="B14" s="168" t="str">
        <f>IF(NOT(ISBLANK(Organisateur!B14)),Organisateur!B14," ")</f>
        <v xml:space="preserve"> </v>
      </c>
      <c r="C14" s="340" t="str">
        <f>IF(NOT(ISBLANK(Organisateur!C14)),Organisateur!C14," ")</f>
        <v xml:space="preserve"> </v>
      </c>
      <c r="D14" s="341"/>
      <c r="E14" s="170" t="str">
        <f>IF(NOT(ISBLANK(Organisateur!E14)),Organisateur!E14," ")</f>
        <v xml:space="preserve"> </v>
      </c>
      <c r="F14" s="172" t="str">
        <f>IF(NOT(ISBLANK(Organisateur!F14)),Organisateur!F14," ")</f>
        <v xml:space="preserve"> </v>
      </c>
      <c r="G14" s="195" t="str">
        <f>IF(NOT(ISBLANK(Organisateur!G14)),Organisateur!G14," ")</f>
        <v xml:space="preserve"> </v>
      </c>
      <c r="H14" s="196" t="str">
        <f>IF(NOT(ISBLANK(Organisateur!H14)),Organisateur!H14," ")</f>
        <v xml:space="preserve"> </v>
      </c>
      <c r="I14" s="197" t="str">
        <f>IF(NOT(ISBLANK(Organisateur!I14)),Organisateur!I14," ")</f>
        <v xml:space="preserve"> </v>
      </c>
      <c r="J14" s="198" t="str">
        <f>IF(NOT(ISBLANK(Organisateur!J14)),Organisateur!J14," ")</f>
        <v xml:space="preserve"> </v>
      </c>
      <c r="K14" s="40"/>
      <c r="L14" s="41" t="str">
        <f>IF($E14=" "," ",IF($E14=$D$31,VLOOKUP($C14,'Valeurs Règlement Campagne'!$A$4:$AB$7,14,FALSE),VLOOKUP($C14,'Valeurs Règlement Campagne'!$A$4:$M$7,4,FALSE)))</f>
        <v xml:space="preserve"> </v>
      </c>
      <c r="M14" s="42" t="str">
        <f>IF($E14=" "," ",IF($E14=$D$31,VLOOKUP($C14,'Valeurs Règlement Campagne'!$A$4:$AB$7,16,FALSE),VLOOKUP($C14,'Valeurs Règlement Campagne'!$A$4:$AB$7,5,FALSE)))</f>
        <v xml:space="preserve"> </v>
      </c>
      <c r="N14" s="41" t="str">
        <f>IF($E14=" "," ",IF($E14=$D$31,VLOOKUP($C14,'Valeurs Règlement Campagne'!$A$4:$AB$7,17,FALSE),VLOOKUP($C14,'Valeurs Règlement Campagne'!$A$4:$AB$7,6,FALSE)))</f>
        <v xml:space="preserve"> </v>
      </c>
      <c r="O14" s="43" t="str">
        <f>IF($E14=" "," ",IF($E14=$D$31,VLOOKUP($C14,'Valeurs Règlement Campagne'!$A$4:$AB$7,19,FALSE),VLOOKUP($C14,'Valeurs Règlement Campagne'!$A$4:$AB$7,7,FALSE)))</f>
        <v xml:space="preserve"> </v>
      </c>
      <c r="P14" s="44" t="str">
        <f>IF($E14=" "," ",IF($E14=$D$31,VLOOKUP($C14,'Valeurs Règlement Campagne'!$A$4:$AB$7,20,FALSE),VLOOKUP($C14,'Valeurs Règlement Campagne'!$A$4:$AB$7,8,FALSE)))</f>
        <v xml:space="preserve"> </v>
      </c>
      <c r="Q14" s="43" t="str">
        <f>IF($E14=" "," ",IF($E14=$D$31,VLOOKUP($C14,'Valeurs Règlement Campagne'!$A$4:$AB$7,22,FALSE),VLOOKUP($C14,'Valeurs Règlement Campagne'!$A$4:$AB$7,9,FALSE)))</f>
        <v xml:space="preserve"> </v>
      </c>
      <c r="R14" s="47" t="str">
        <f>IF($E14=" "," ",IF($E14=$D$31,VLOOKUP($C14,'Valeurs Règlement Campagne'!$A$4:$AB$7,25,FALSE),VLOOKUP($C14,'Valeurs Règlement Campagne'!$A$4:$AB$7,11,FALSE)))</f>
        <v xml:space="preserve"> </v>
      </c>
      <c r="S14" s="41" t="str">
        <f>IF($E14=" "," ",IF($E14=$D$31,VLOOKUP($C14,'Valeurs Règlement Campagne'!$A$4:$AB$7,26,FALSE),VLOOKUP($C14,'Valeurs Règlement Campagne'!$A$4:$AB$7,12,FALSE)))</f>
        <v xml:space="preserve"> </v>
      </c>
      <c r="T14" s="42" t="str">
        <f>IF($E14=" "," ",IF($E14=$D$31,VLOOKUP($C14,'Valeurs Règlement Campagne'!$A$4:$AB$7,28,FALSE),VLOOKUP($C14,'Valeurs Règlement Campagne'!$A$4:$AB$7,13,FALSE)))</f>
        <v xml:space="preserve"> </v>
      </c>
      <c r="U14" s="48" t="str" cm="1">
        <f t="array" ref="U14">IFERROR(IF(OR(C14="",C14=" ")," ",IF(NOT(ISNUMBER(F14))," ",IF(E14="Inconnues",AND(F14&gt;=L14,F14&lt;=M14),IF(E14="Connues",IF('Valeurs Règlement Campagne'!$L$14="OUI",IF(IF(ABS(F14-VLOOKUP(C14,'Valeurs Règlement Campagne'!$A$4:$AB$7,14,FALSE))&lt;=2,VLOOKUP(C14,'Valeurs Règlement Campagne'!$A$4:$AB$7,14,FALSE),IF(ABS(F14-VLOOKUP(C14,'Valeurs Règlement Campagne'!$A$4:$AB$7,15,FALSE))&lt;=2,VLOOKUP(C14,'Valeurs Règlement Campagne'!$A$4:$AB$7,15,FALSE),IF(ABS(F14-VLOOKUP(C14,'Valeurs Règlement Campagne'!$A$4:$AB$7,16,FALSE))&lt;=2,VLOOKUP(C14,'Valeurs Règlement Campagne'!$A$4:$AB$7,16,FALSE),"")))="",FALSE,IF(COUNTIFS($C$6:C14,C14,$E$6:E14,"Connues",$F$6:F14,"&gt;="&amp;(IF(ABS(F14-VLOOKUP(C14,'Valeurs Règlement Campagne'!$A$4:$AB$7,14,FALSE))&lt;=2,VLOOKUP(C14,'Valeurs Règlement Campagne'!$A$4:$AB$7,14,FALSE),IF(ABS(F14-VLOOKUP(C14,'Valeurs Règlement Campagne'!$A$4:$AB$7,15,FALSE))&lt;=2,VLOOKUP(C14,'Valeurs Règlement Campagne'!$A$4:$AB$7,15,FALSE),IF(ABS(F14-VLOOKUP(C14,'Valeurs Règlement Campagne'!$A$4:$AB$7,16,FALSE))&lt;=2,VLOOKUP(C14,'Valeurs Règlement Campagne'!$A$4:$AB$7,16,FALSE),"")))-2),$F$6:F14,"&lt;="&amp;(IF(ABS(F14-VLOOKUP(C14,'Valeurs Règlement Campagne'!$A$4:$AB$7,14,FALSE))&lt;=2,VLOOKUP(C14,'Valeurs Règlement Campagne'!$A$4:$AB$7,14,FALSE),IF(ABS(F14-VLOOKUP(C14,'Valeurs Règlement Campagne'!$A$4:$AB$7,15,FALSE))&lt;=2,VLOOKUP(C14,'Valeurs Règlement Campagne'!$A$4:$AB$7,15,FALSE),IF(ABS(F14-VLOOKUP(C14,'Valeurs Règlement Campagne'!$A$4:$AB$7,16,FALSE))&lt;=2,VLOOKUP(C14,'Valeurs Règlement Campagne'!$A$4:$AB$7,16,FALSE),"")))+2))&gt;(IF(VLOOKUP(C14,'Valeurs Règlement Campagne'!$A$4:$AB$7,14,FALSE)=IF(ABS(F14-VLOOKUP(C14,'Valeurs Règlement Campagne'!$A$4:$AB$7,14,FALSE))&lt;=2,VLOOKUP(C14,'Valeurs Règlement Campagne'!$A$4:$AB$7,14,FALSE),IF(ABS(F14-VLOOKUP(C14,'Valeurs Règlement Campagne'!$A$4:$AB$7,15,FALSE))&lt;=2,VLOOKUP(C14,'Valeurs Règlement Campagne'!$A$4:$AB$7,15,FALSE),IF(ABS(F14-VLOOKUP(C14,'Valeurs Règlement Campagne'!$A$4:$AB$7,16,FALSE))&lt;=2,VLOOKUP(C14,'Valeurs Règlement Campagne'!$A$4:$AB$7,16,FALSE),""))),1,0)+IF(VLOOKUP(C14,'Valeurs Règlement Campagne'!$A$4:$AB$7,15,FALSE)=IF(ABS(F14-VLOOKUP(C14,'Valeurs Règlement Campagne'!$A$4:$AB$7,14,FALSE))&lt;=2,VLOOKUP(C14,'Valeurs Règlement Campagne'!$A$4:$AB$7,14,FALSE),IF(ABS(F14-VLOOKUP(C14,'Valeurs Règlement Campagne'!$A$4:$AB$7,15,FALSE))&lt;=2,VLOOKUP(C14,'Valeurs Règlement Campagne'!$A$4:$AB$7,15,FALSE),IF(ABS(F14-VLOOKUP(C14,'Valeurs Règlement Campagne'!$A$4:$AB$7,16,FALSE))&lt;=2,VLOOKUP(C14,'Valeurs Règlement Campagne'!$A$4:$AB$7,16,FALSE),""))),1,0)+IF(VLOOKUP(C14,'Valeurs Règlement Campagne'!$A$4:$AB$7,16,FALSE)=IF(ABS(F14-VLOOKUP(C14,'Valeurs Règlement Campagne'!$A$4:$AB$7,14,FALSE))&lt;=2,VLOOKUP(C14,'Valeurs Règlement Campagne'!$A$4:$AB$7,14,FALSE),IF(ABS(F14-VLOOKUP(C14,'Valeurs Règlement Campagne'!$A$4:$AB$7,15,FALSE))&lt;=2,VLOOKUP(C14,'Valeurs Règlement Campagne'!$A$4:$AB$7,15,FALSE),IF(ABS(F14-VLOOKUP(C14,'Valeurs Règlement Campagne'!$A$4:$AB$7,16,FALSE))&lt;=2,VLOOKUP(C14,'Valeurs Règlement Campagne'!$A$4:$AB$7,16,FALSE),""))),1,0)),"Doublon",TRUE)),IF(IF(F14=VLOOKUP(C14,'Valeurs Règlement Campagne'!$A$4:$AB$7,14,FALSE),VLOOKUP(C14,'Valeurs Règlement Campagne'!$A$4:$AB$7,14,FALSE),IF(F14=VLOOKUP(C14,'Valeurs Règlement Campagne'!$A$4:$AB$7,15,FALSE),VLOOKUP(C14,'Valeurs Règlement Campagne'!$A$4:$AB$7,15,FALSE),IF(F14=VLOOKUP(C14,'Valeurs Règlement Campagne'!$A$4:$AB$7,16,FALSE),VLOOKUP(C14,'Valeurs Règlement Campagne'!$A$4:$AB$7,16,FALSE),"")))="",FALSE,IF(COUNTIFS($C$6:C14,C14,$E$6:E14,"Connues",$F$6:F14,IF(F14=VLOOKUP(C14,'Valeurs Règlement Campagne'!$A$4:$AB$7,14,FALSE),VLOOKUP(C14,'Valeurs Règlement Campagne'!$A$4:$AB$7,14,FALSE),IF(F14=VLOOKUP(C14,'Valeurs Règlement Campagne'!$A$4:$AB$7,15,FALSE),VLOOKUP(C14,'Valeurs Règlement Campagne'!$A$4:$AB$7,15,FALSE),IF(F14=VLOOKUP(C14,'Valeurs Règlement Campagne'!$A$4:$AB$7,16,FALSE),VLOOKUP(C14,'Valeurs Règlement Campagne'!$A$4:$AB$7,16,FALSE),""))))&gt;(IF(VLOOKUP(C14,'Valeurs Règlement Campagne'!$A$4:$AB$7,14,FALSE)=IF(F14=VLOOKUP(C14,'Valeurs Règlement Campagne'!$A$4:$AB$7,14,FALSE),VLOOKUP(C14,'Valeurs Règlement Campagne'!$A$4:$AB$7,14,FALSE),IF(F14=VLOOKUP(C14,'Valeurs Règlement Campagne'!$A$4:$AB$7,15,FALSE),VLOOKUP(C14,'Valeurs Règlement Campagne'!$A$4:$AB$7,15,FALSE),IF(F14=VLOOKUP(C14,'Valeurs Règlement Campagne'!$A$4:$AB$7,16,FALSE),VLOOKUP(C14,'Valeurs Règlement Campagne'!$A$4:$AB$7,16,FALSE),""))),1,0)+IF(VLOOKUP(C14,'Valeurs Règlement Campagne'!$A$4:$AB$7,15,FALSE)=IF(F14=VLOOKUP(C14,'Valeurs Règlement Campagne'!$A$4:$AB$7,14,FALSE),VLOOKUP(C14,'Valeurs Règlement Campagne'!$A$4:$AB$7,14,FALSE),IF(F14=VLOOKUP(C14,'Valeurs Règlement Campagne'!$A$4:$AB$7,15,FALSE),VLOOKUP(C14,'Valeurs Règlement Campagne'!$A$4:$AB$7,15,FALSE),IF(F14=VLOOKUP(C14,'Valeurs Règlement Campagne'!$A$4:$AB$7,16,FALSE),VLOOKUP(C14,'Valeurs Règlement Campagne'!$A$4:$AB$7,16,FALSE),""))),1,0)+IF(VLOOKUP(C14,'Valeurs Règlement Campagne'!$A$4:$AB$7,16,FALSE)=IF(F14=VLOOKUP(C14,'Valeurs Règlement Campagne'!$A$4:$AB$7,14,FALSE),VLOOKUP(C14,'Valeurs Règlement Campagne'!$A$4:$AB$7,14,FALSE),IF(F14=VLOOKUP(C14,'Valeurs Règlement Campagne'!$A$4:$AB$7,15,FALSE),VLOOKUP(C14,'Valeurs Règlement Campagne'!$A$4:$AB$7,15,FALSE),IF(F14=VLOOKUP(C14,'Valeurs Règlement Campagne'!$A$4:$AB$7,16,FALSE),VLOOKUP(C14,'Valeurs Règlement Campagne'!$A$4:$AB$7,16,FALSE),""))),1,0)),"Doublon",TRUE)))," "))))," ")</f>
        <v xml:space="preserve"> </v>
      </c>
      <c r="V14" s="49" t="str" cm="1">
        <f t="array" ref="V14">IFERROR(IF(OR(C14="",C14=" ")," ",IF(NOT(ISNUMBER(G14))," ",IF(E14="Inconnues",AND(G14&gt;=N14,G14&lt;=O14),IF(E14="Connues",IF('Valeurs Règlement Campagne'!$L$14="OUI",IF(IF(ABS(G14-VLOOKUP(C14,'Valeurs Règlement Campagne'!$A$4:$AB$7,17,FALSE))&lt;=2,VLOOKUP(C14,'Valeurs Règlement Campagne'!$A$4:$AB$7,17,FALSE),IF(ABS(G14-VLOOKUP(C14,'Valeurs Règlement Campagne'!$A$4:$AB$7,18,FALSE))&lt;=2,VLOOKUP(C14,'Valeurs Règlement Campagne'!$A$4:$AB$7,18,FALSE),IF(ABS(G14-VLOOKUP(C14,'Valeurs Règlement Campagne'!$A$4:$AB$7,19,FALSE))&lt;=2,VLOOKUP(C14,'Valeurs Règlement Campagne'!$A$4:$AB$7,19,FALSE),"")))="",FALSE,IF(COUNTIFS($C$6:C14,C14,$E$6:E14,"Connues",$G$6:G14,"&gt;="&amp;(IF(ABS(G14-VLOOKUP(C14,'Valeurs Règlement Campagne'!$A$4:$AB$7,17,FALSE))&lt;=2,VLOOKUP(C14,'Valeurs Règlement Campagne'!$A$4:$AB$7,17,FALSE),IF(ABS(G14-VLOOKUP(C14,'Valeurs Règlement Campagne'!$A$4:$AB$7,18,FALSE))&lt;=2,VLOOKUP(C14,'Valeurs Règlement Campagne'!$A$4:$AB$7,18,FALSE),IF(ABS(G14-VLOOKUP(C14,'Valeurs Règlement Campagne'!$A$4:$AB$7,19,FALSE))&lt;=2,VLOOKUP(C14,'Valeurs Règlement Campagne'!$A$4:$AB$7,19,FALSE),"")))-2),$G$6:G14,"&lt;="&amp;(IF(ABS(G14-VLOOKUP(C14,'Valeurs Règlement Campagne'!$A$4:$AB$7,17,FALSE))&lt;=2,VLOOKUP(C14,'Valeurs Règlement Campagne'!$A$4:$AB$7,17,FALSE),IF(ABS(G14-VLOOKUP(C14,'Valeurs Règlement Campagne'!$A$4:$AB$7,18,FALSE))&lt;=2,VLOOKUP(C14,'Valeurs Règlement Campagne'!$A$4:$AB$7,18,FALSE),IF(ABS(G14-VLOOKUP(C14,'Valeurs Règlement Campagne'!$A$4:$AB$7,19,FALSE))&lt;=2,VLOOKUP(C14,'Valeurs Règlement Campagne'!$A$4:$AB$7,19,FALSE),"")))+2))&gt;(IF(VLOOKUP(C14,'Valeurs Règlement Campagne'!$A$4:$AB$7,17,FALSE)=IF(ABS(G14-VLOOKUP(C14,'Valeurs Règlement Campagne'!$A$4:$AB$7,17,FALSE))&lt;=2,VLOOKUP(C14,'Valeurs Règlement Campagne'!$A$4:$AB$7,17,FALSE),IF(ABS(G14-VLOOKUP(C14,'Valeurs Règlement Campagne'!$A$4:$AB$7,18,FALSE))&lt;=2,VLOOKUP(C14,'Valeurs Règlement Campagne'!$A$4:$AB$7,18,FALSE),IF(ABS(G14-VLOOKUP(C14,'Valeurs Règlement Campagne'!$A$4:$AB$7,19,FALSE))&lt;=2,VLOOKUP(C14,'Valeurs Règlement Campagne'!$A$4:$AB$7,19,FALSE),""))),1,0)+IF(VLOOKUP(C14,'Valeurs Règlement Campagne'!$A$4:$AB$7,18,FALSE)=IF(ABS(G14-VLOOKUP(C14,'Valeurs Règlement Campagne'!$A$4:$AB$7,17,FALSE))&lt;=2,VLOOKUP(C14,'Valeurs Règlement Campagne'!$A$4:$AB$7,17,FALSE),IF(ABS(G14-VLOOKUP(C14,'Valeurs Règlement Campagne'!$A$4:$AB$7,18,FALSE))&lt;=2,VLOOKUP(C14,'Valeurs Règlement Campagne'!$A$4:$AB$7,18,FALSE),IF(ABS(G14-VLOOKUP(C14,'Valeurs Règlement Campagne'!$A$4:$AB$7,19,FALSE))&lt;=2,VLOOKUP(C14,'Valeurs Règlement Campagne'!$A$4:$AB$7,19,FALSE),""))),1,0)+IF(VLOOKUP(C14,'Valeurs Règlement Campagne'!$A$4:$AB$7,19,FALSE)=IF(ABS(G14-VLOOKUP(C14,'Valeurs Règlement Campagne'!$A$4:$AB$7,17,FALSE))&lt;=2,VLOOKUP(C14,'Valeurs Règlement Campagne'!$A$4:$AB$7,17,FALSE),IF(ABS(G14-VLOOKUP(C14,'Valeurs Règlement Campagne'!$A$4:$AB$7,18,FALSE))&lt;=2,VLOOKUP(C14,'Valeurs Règlement Campagne'!$A$4:$AB$7,18,FALSE),IF(ABS(G14-VLOOKUP(C14,'Valeurs Règlement Campagne'!$A$4:$AB$7,19,FALSE))&lt;=2,VLOOKUP(C14,'Valeurs Règlement Campagne'!$A$4:$AB$7,19,FALSE),""))),1,0)),"Doublon",TRUE)),IF(IF(G14=VLOOKUP(C14,'Valeurs Règlement Campagne'!$A$4:$AB$7,17,FALSE),VLOOKUP(C14,'Valeurs Règlement Campagne'!$A$4:$AB$7,17,FALSE),IF(G14=VLOOKUP(C14,'Valeurs Règlement Campagne'!$A$4:$AB$7,18,FALSE),VLOOKUP(C14,'Valeurs Règlement Campagne'!$A$4:$AB$7,18,FALSE),IF(G14=VLOOKUP(C14,'Valeurs Règlement Campagne'!$A$4:$AB$7,19,FALSE),VLOOKUP(C14,'Valeurs Règlement Campagne'!$A$4:$AB$7,19,FALSE),"")))="",FALSE,IF(COUNTIFS($C$6:C14,C14,$E$6:E14,"Connues",$G$6:G14,IF(G14=VLOOKUP(C14,'Valeurs Règlement Campagne'!$A$4:$AB$7,17,FALSE),VLOOKUP(C14,'Valeurs Règlement Campagne'!$A$4:$AB$7,17,FALSE),IF(G14=VLOOKUP(C14,'Valeurs Règlement Campagne'!$A$4:$AB$7,18,FALSE),VLOOKUP(C14,'Valeurs Règlement Campagne'!$A$4:$AB$7,18,FALSE),IF(G14=VLOOKUP(C14,'Valeurs Règlement Campagne'!$A$4:$AB$7,19,FALSE),VLOOKUP(C14,'Valeurs Règlement Campagne'!$A$4:$AB$7,19,FALSE),""))))&gt;(IF(VLOOKUP(C14,'Valeurs Règlement Campagne'!$A$4:$AB$7,17,FALSE)=IF(G14=VLOOKUP(C14,'Valeurs Règlement Campagne'!$A$4:$AB$7,17,FALSE),VLOOKUP(C14,'Valeurs Règlement Campagne'!$A$4:$AB$7,17,FALSE),IF(G14=VLOOKUP(C14,'Valeurs Règlement Campagne'!$A$4:$AB$7,18,FALSE),VLOOKUP(C14,'Valeurs Règlement Campagne'!$A$4:$AB$7,18,FALSE),IF(G14=VLOOKUP(C14,'Valeurs Règlement Campagne'!$A$4:$AB$7,19,FALSE),VLOOKUP(C14,'Valeurs Règlement Campagne'!$A$4:$AB$7,19,FALSE),""))),1,0)+IF(VLOOKUP(C14,'Valeurs Règlement Campagne'!$A$4:$AB$7,18,FALSE)=IF(G14=VLOOKUP(C14,'Valeurs Règlement Campagne'!$A$4:$AB$7,17,FALSE),VLOOKUP(C14,'Valeurs Règlement Campagne'!$A$4:$AB$7,17,FALSE),IF(G14=VLOOKUP(C14,'Valeurs Règlement Campagne'!$A$4:$AB$7,18,FALSE),VLOOKUP(C14,'Valeurs Règlement Campagne'!$A$4:$AB$7,18,FALSE),IF(G14=VLOOKUP(C14,'Valeurs Règlement Campagne'!$A$4:$AB$7,19,FALSE),VLOOKUP(C14,'Valeurs Règlement Campagne'!$A$4:$AB$7,19,FALSE),""))),1,0)+IF(VLOOKUP(C14,'Valeurs Règlement Campagne'!$A$4:$AB$7,19,FALSE)=IF(G14=VLOOKUP(C14,'Valeurs Règlement Campagne'!$A$4:$AB$7,17,FALSE),VLOOKUP(C14,'Valeurs Règlement Campagne'!$A$4:$AB$7,17,FALSE),IF(G14=VLOOKUP(C14,'Valeurs Règlement Campagne'!$A$4:$AB$7,18,FALSE),VLOOKUP(C14,'Valeurs Règlement Campagne'!$A$4:$AB$7,18,FALSE),IF(G14=VLOOKUP(C14,'Valeurs Règlement Campagne'!$A$4:$AB$7,19,FALSE),VLOOKUP(C14,'Valeurs Règlement Campagne'!$A$4:$AB$7,19,FALSE),""))),1,0)),"Doublon",TRUE)))," "))))," ")</f>
        <v xml:space="preserve"> </v>
      </c>
      <c r="W14" s="49" t="str" cm="1">
        <f t="array" ref="W14">IFERROR(IF(OR(C14="",C14=" ")," ",IF(NOT(ISNUMBER(H14))," ",IF(E14="Inconnues",AND(H14&gt;=P14,H14&lt;=Q14),IF(E14="Connues",IF('Valeurs Règlement Campagne'!$L$14="OUI",IF(IF(ABS(H14-VLOOKUP(C14,'Valeurs Règlement Campagne'!$A$4:$AB$7,20,FALSE))&lt;=2,VLOOKUP(C14,'Valeurs Règlement Campagne'!$A$4:$AB$7,20,FALSE),IF(ABS(H14-VLOOKUP(C14,'Valeurs Règlement Campagne'!$A$4:$AB$7,21,FALSE))&lt;=2,VLOOKUP(C14,'Valeurs Règlement Campagne'!$A$4:$AB$7,21,FALSE),IF(ABS(H14-VLOOKUP(C14,'Valeurs Règlement Campagne'!$A$4:$AB$7,22,FALSE))&lt;=2,VLOOKUP(C14,'Valeurs Règlement Campagne'!$A$4:$AB$7,22,FALSE),"")))="",FALSE,IF(COUNTIFS($C$6:C14,C14,$E$6:E14,"Connues",$H$6:H14,"&gt;="&amp;(IF(ABS(H14-VLOOKUP(C14,'Valeurs Règlement Campagne'!$A$4:$AB$7,20,FALSE))&lt;=2,VLOOKUP(C14,'Valeurs Règlement Campagne'!$A$4:$AB$7,20,FALSE),IF(ABS(H14-VLOOKUP(C14,'Valeurs Règlement Campagne'!$A$4:$AB$7,21,FALSE))&lt;=2,VLOOKUP(C14,'Valeurs Règlement Campagne'!$A$4:$AB$7,21,FALSE),IF(ABS(H14-VLOOKUP(C14,'Valeurs Règlement Campagne'!$A$4:$AB$7,22,FALSE))&lt;=2,VLOOKUP(C14,'Valeurs Règlement Campagne'!$A$4:$AB$7,22,FALSE),"")))-2),$H$6:H14,"&lt;="&amp;(IF(ABS(H14-VLOOKUP(C14,'Valeurs Règlement Campagne'!$A$4:$AB$7,20,FALSE))&lt;=2,VLOOKUP(C14,'Valeurs Règlement Campagne'!$A$4:$AB$7,20,FALSE),IF(ABS(H14-VLOOKUP(C14,'Valeurs Règlement Campagne'!$A$4:$AB$7,21,FALSE))&lt;=2,VLOOKUP(C14,'Valeurs Règlement Campagne'!$A$4:$AB$7,21,FALSE),IF(ABS(H14-VLOOKUP(C14,'Valeurs Règlement Campagne'!$A$4:$AB$7,22,FALSE))&lt;=2,VLOOKUP(C14,'Valeurs Règlement Campagne'!$A$4:$AB$7,22,FALSE),"")))+2))&gt;(IF(VLOOKUP(C14,'Valeurs Règlement Campagne'!$A$4:$AB$7,20,FALSE)=IF(ABS(H14-VLOOKUP(C14,'Valeurs Règlement Campagne'!$A$4:$AB$7,20,FALSE))&lt;=2,VLOOKUP(C14,'Valeurs Règlement Campagne'!$A$4:$AB$7,20,FALSE),IF(ABS(H14-VLOOKUP(C14,'Valeurs Règlement Campagne'!$A$4:$AB$7,21,FALSE))&lt;=2,VLOOKUP(C14,'Valeurs Règlement Campagne'!$A$4:$AB$7,21,FALSE),IF(ABS(H14-VLOOKUP(C14,'Valeurs Règlement Campagne'!$A$4:$AB$7,22,FALSE))&lt;=2,VLOOKUP(C14,'Valeurs Règlement Campagne'!$A$4:$AB$7,22,FALSE),""))),1,0)+IF(VLOOKUP(C14,'Valeurs Règlement Campagne'!$A$4:$AB$7,21,FALSE)=IF(ABS(H14-VLOOKUP(C14,'Valeurs Règlement Campagne'!$A$4:$AB$7,20,FALSE))&lt;=2,VLOOKUP(C14,'Valeurs Règlement Campagne'!$A$4:$AB$7,20,FALSE),IF(ABS(H14-VLOOKUP(C14,'Valeurs Règlement Campagne'!$A$4:$AB$7,21,FALSE))&lt;=2,VLOOKUP(C14,'Valeurs Règlement Campagne'!$A$4:$AB$7,21,FALSE),IF(ABS(H14-VLOOKUP(C14,'Valeurs Règlement Campagne'!$A$4:$AB$7,22,FALSE))&lt;=2,VLOOKUP(C14,'Valeurs Règlement Campagne'!$A$4:$AB$7,22,FALSE),""))),1,0)+IF(VLOOKUP(C14,'Valeurs Règlement Campagne'!$A$4:$AB$7,22,FALSE)=IF(ABS(H14-VLOOKUP(C14,'Valeurs Règlement Campagne'!$A$4:$AB$7,20,FALSE))&lt;=2,VLOOKUP(C14,'Valeurs Règlement Campagne'!$A$4:$AB$7,20,FALSE),IF(ABS(H14-VLOOKUP(C14,'Valeurs Règlement Campagne'!$A$4:$AB$7,21,FALSE))&lt;=2,VLOOKUP(C14,'Valeurs Règlement Campagne'!$A$4:$AB$7,21,FALSE),IF(ABS(H14-VLOOKUP(C14,'Valeurs Règlement Campagne'!$A$4:$AB$7,22,FALSE))&lt;=2,VLOOKUP(C14,'Valeurs Règlement Campagne'!$A$4:$AB$7,22,FALSE),""))),1,0)),"Doublon",TRUE)),IF(IF(H14=VLOOKUP(C14,'Valeurs Règlement Campagne'!$A$4:$AB$7,20,FALSE),VLOOKUP(C14,'Valeurs Règlement Campagne'!$A$4:$AB$7,20,FALSE),IF(H14=VLOOKUP(C14,'Valeurs Règlement Campagne'!$A$4:$AB$7,21,FALSE),VLOOKUP(C14,'Valeurs Règlement Campagne'!$A$4:$AB$7,21,FALSE),IF(H14=VLOOKUP(C14,'Valeurs Règlement Campagne'!$A$4:$AB$7,22,FALSE),VLOOKUP(C14,'Valeurs Règlement Campagne'!$A$4:$AB$7,22,FALSE),"")))="",FALSE,IF(COUNTIFS($C$6:C14,C14,$E$6:E14,"Connues",$H$6:H14,IF(H14=VLOOKUP(C14,'Valeurs Règlement Campagne'!$A$4:$AB$7,20,FALSE),VLOOKUP(C14,'Valeurs Règlement Campagne'!$A$4:$AB$7,20,FALSE),IF(H14=VLOOKUP(C14,'Valeurs Règlement Campagne'!$A$4:$AB$7,21,FALSE),VLOOKUP(C14,'Valeurs Règlement Campagne'!$A$4:$AB$7,21,FALSE),IF(H14=VLOOKUP(C14,'Valeurs Règlement Campagne'!$A$4:$AB$7,22,FALSE),VLOOKUP(C14,'Valeurs Règlement Campagne'!$A$4:$AB$7,22,FALSE),""))))&gt;(IF(VLOOKUP(C14,'Valeurs Règlement Campagne'!$A$4:$AB$7,20,FALSE)=IF(H14=VLOOKUP(C14,'Valeurs Règlement Campagne'!$A$4:$AB$7,20,FALSE),VLOOKUP(C14,'Valeurs Règlement Campagne'!$A$4:$AB$7,20,FALSE),IF(H14=VLOOKUP(C14,'Valeurs Règlement Campagne'!$A$4:$AB$7,21,FALSE),VLOOKUP(C14,'Valeurs Règlement Campagne'!$A$4:$AB$7,21,FALSE),IF(H14=VLOOKUP(C14,'Valeurs Règlement Campagne'!$A$4:$AB$7,22,FALSE),VLOOKUP(C14,'Valeurs Règlement Campagne'!$A$4:$AB$7,22,FALSE),""))),1,0)+IF(VLOOKUP(C14,'Valeurs Règlement Campagne'!$A$4:$AB$7,21,FALSE)=IF(H14=VLOOKUP(C14,'Valeurs Règlement Campagne'!$A$4:$AB$7,20,FALSE),VLOOKUP(C14,'Valeurs Règlement Campagne'!$A$4:$AB$7,20,FALSE),IF(H14=VLOOKUP(C14,'Valeurs Règlement Campagne'!$A$4:$AB$7,21,FALSE),VLOOKUP(C14,'Valeurs Règlement Campagne'!$A$4:$AB$7,21,FALSE),IF(H14=VLOOKUP(C14,'Valeurs Règlement Campagne'!$A$4:$AB$7,22,FALSE),VLOOKUP(C14,'Valeurs Règlement Campagne'!$A$4:$AB$7,22,FALSE),""))),1,0)+IF(VLOOKUP(C14,'Valeurs Règlement Campagne'!$A$4:$AB$7,22,FALSE)=IF(H14=VLOOKUP(C14,'Valeurs Règlement Campagne'!$A$4:$AB$7,20,FALSE),VLOOKUP(C14,'Valeurs Règlement Campagne'!$A$4:$AB$7,20,FALSE),IF(H14=VLOOKUP(C14,'Valeurs Règlement Campagne'!$A$4:$AB$7,21,FALSE),VLOOKUP(C14,'Valeurs Règlement Campagne'!$A$4:$AB$7,21,FALSE),IF(H14=VLOOKUP(C14,'Valeurs Règlement Campagne'!$A$4:$AB$7,22,FALSE),VLOOKUP(C14,'Valeurs Règlement Campagne'!$A$4:$AB$7,22,FALSE),""))),1,0)),"Doublon",TRUE)))," "))))," ")</f>
        <v xml:space="preserve"> </v>
      </c>
      <c r="X14" s="49" t="str" cm="1">
        <f t="array" ref="X14">IFERROR(IF(OR(C14="",C14=" ")," ",IF(NOT(ISNUMBER(I14))," ",IF(E14="Inconnues",AND(I14&gt;=P14,I14&lt;=R14),IF(E14="Connues",IF('Valeurs Règlement Campagne'!$L$14="OUI",IF(IF(ABS(I14-VLOOKUP(C14,'Valeurs Règlement Campagne'!$A$4:$AB$7,23,FALSE))&lt;=2,VLOOKUP(C14,'Valeurs Règlement Campagne'!$A$4:$AB$7,23,FALSE),IF(ABS(I14-VLOOKUP(C14,'Valeurs Règlement Campagne'!$A$4:$AB$7,24,FALSE))&lt;=2,VLOOKUP(C14,'Valeurs Règlement Campagne'!$A$4:$AB$7,24,FALSE),IF(ABS(I14-VLOOKUP(C14,'Valeurs Règlement Campagne'!$A$4:$AB$7,25,FALSE))&lt;=2,VLOOKUP(C14,'Valeurs Règlement Campagne'!$A$4:$AB$7,25,FALSE),"")))="",FALSE,IF(COUNTIFS($C$6:C14,C14,$E$6:E14,"Connues",$I$6:I14,"&gt;="&amp;(IF(ABS(I14-VLOOKUP(C14,'Valeurs Règlement Campagne'!$A$4:$AB$7,23,FALSE))&lt;=2,VLOOKUP(C14,'Valeurs Règlement Campagne'!$A$4:$AB$7,23,FALSE),IF(ABS(I14-VLOOKUP(C14,'Valeurs Règlement Campagne'!$A$4:$AB$7,24,FALSE))&lt;=2,VLOOKUP(C14,'Valeurs Règlement Campagne'!$A$4:$AB$7,24,FALSE),IF(ABS(I14-VLOOKUP(C14,'Valeurs Règlement Campagne'!$A$4:$AB$7,25,FALSE))&lt;=2,VLOOKUP(C14,'Valeurs Règlement Campagne'!$A$4:$AB$7,25,FALSE),"")))-2),$I$6:I14,"&lt;="&amp;(IF(ABS(I14-VLOOKUP(C14,'Valeurs Règlement Campagne'!$A$4:$AB$7,23,FALSE))&lt;=2,VLOOKUP(C14,'Valeurs Règlement Campagne'!$A$4:$AB$7,23,FALSE),IF(ABS(I14-VLOOKUP(C14,'Valeurs Règlement Campagne'!$A$4:$AB$7,24,FALSE))&lt;=2,VLOOKUP(C14,'Valeurs Règlement Campagne'!$A$4:$AB$7,24,FALSE),IF(ABS(I14-VLOOKUP(C14,'Valeurs Règlement Campagne'!$A$4:$AB$7,25,FALSE))&lt;=2,VLOOKUP(C14,'Valeurs Règlement Campagne'!$A$4:$AB$7,25,FALSE),"")))+2))&gt;(IF(VLOOKUP(C14,'Valeurs Règlement Campagne'!$A$4:$AB$7,23,FALSE)=IF(ABS(I14-VLOOKUP(C14,'Valeurs Règlement Campagne'!$A$4:$AB$7,23,FALSE))&lt;=2,VLOOKUP(C14,'Valeurs Règlement Campagne'!$A$4:$AB$7,23,FALSE),IF(ABS(I14-VLOOKUP(C14,'Valeurs Règlement Campagne'!$A$4:$AB$7,24,FALSE))&lt;=2,VLOOKUP(C14,'Valeurs Règlement Campagne'!$A$4:$AB$7,24,FALSE),IF(ABS(I14-VLOOKUP(C14,'Valeurs Règlement Campagne'!$A$4:$AB$7,25,FALSE))&lt;=2,VLOOKUP(C14,'Valeurs Règlement Campagne'!$A$4:$AB$7,25,FALSE),""))),1,0)+IF(VLOOKUP(C14,'Valeurs Règlement Campagne'!$A$4:$AB$7,24,FALSE)=IF(ABS(I14-VLOOKUP(C14,'Valeurs Règlement Campagne'!$A$4:$AB$7,23,FALSE))&lt;=2,VLOOKUP(C14,'Valeurs Règlement Campagne'!$A$4:$AB$7,23,FALSE),IF(ABS(I14-VLOOKUP(C14,'Valeurs Règlement Campagne'!$A$4:$AB$7,24,FALSE))&lt;=2,VLOOKUP(C14,'Valeurs Règlement Campagne'!$A$4:$AB$7,24,FALSE),IF(ABS(I14-VLOOKUP(C14,'Valeurs Règlement Campagne'!$A$4:$AB$7,25,FALSE))&lt;=2,VLOOKUP(C14,'Valeurs Règlement Campagne'!$A$4:$AB$7,25,FALSE),""))),1,0)+IF(VLOOKUP(C14,'Valeurs Règlement Campagne'!$A$4:$AB$7,25,FALSE)=IF(ABS(I14-VLOOKUP(C14,'Valeurs Règlement Campagne'!$A$4:$AB$7,23,FALSE))&lt;=2,VLOOKUP(C14,'Valeurs Règlement Campagne'!$A$4:$AB$7,23,FALSE),IF(ABS(I14-VLOOKUP(C14,'Valeurs Règlement Campagne'!$A$4:$AB$7,24,FALSE))&lt;=2,VLOOKUP(C14,'Valeurs Règlement Campagne'!$A$4:$AB$7,24,FALSE),IF(ABS(I14-VLOOKUP(C14,'Valeurs Règlement Campagne'!$A$4:$AB$7,25,FALSE))&lt;=2,VLOOKUP(C14,'Valeurs Règlement Campagne'!$A$4:$AB$7,25,FALSE),""))),1,0)),"Doublon",TRUE)),IF(IF(I14=VLOOKUP(C14,'Valeurs Règlement Campagne'!$A$4:$AB$7,23,FALSE),VLOOKUP(C14,'Valeurs Règlement Campagne'!$A$4:$AB$7,23,FALSE),IF(I14=VLOOKUP(C14,'Valeurs Règlement Campagne'!$A$4:$AB$7,24,FALSE),VLOOKUP(C14,'Valeurs Règlement Campagne'!$A$4:$AB$7,24,FALSE),IF(I14=VLOOKUP(C14,'Valeurs Règlement Campagne'!$A$4:$AB$7,25,FALSE),VLOOKUP(C14,'Valeurs Règlement Campagne'!$A$4:$AB$7,25,FALSE),"")))="",FALSE,IF(COUNTIFS($C$6:C14,C14,$E$6:E14,"Connues",$I$6:I14,IF(I14=VLOOKUP(C14,'Valeurs Règlement Campagne'!$A$4:$AB$7,23,FALSE),VLOOKUP(C14,'Valeurs Règlement Campagne'!$A$4:$AB$7,23,FALSE),IF(I14=VLOOKUP(C14,'Valeurs Règlement Campagne'!$A$4:$AB$7,24,FALSE),VLOOKUP(C14,'Valeurs Règlement Campagne'!$A$4:$AB$7,24,FALSE),IF(I14=VLOOKUP(C14,'Valeurs Règlement Campagne'!$A$4:$AB$7,25,FALSE),VLOOKUP(C14,'Valeurs Règlement Campagne'!$A$4:$AB$7,25,FALSE),""))))&gt;(IF(VLOOKUP(C14,'Valeurs Règlement Campagne'!$A$4:$AB$7,23,FALSE)=IF(I14=VLOOKUP(C14,'Valeurs Règlement Campagne'!$A$4:$AB$7,23,FALSE),VLOOKUP(C14,'Valeurs Règlement Campagne'!$A$4:$AB$7,23,FALSE),IF(I14=VLOOKUP(C14,'Valeurs Règlement Campagne'!$A$4:$AB$7,24,FALSE),VLOOKUP(C14,'Valeurs Règlement Campagne'!$A$4:$AB$7,24,FALSE),IF(I14=VLOOKUP(C14,'Valeurs Règlement Campagne'!$A$4:$AB$7,25,FALSE),VLOOKUP(C14,'Valeurs Règlement Campagne'!$A$4:$AB$7,25,FALSE),""))),1,0)+IF(VLOOKUP(C14,'Valeurs Règlement Campagne'!$A$4:$AB$7,24,FALSE)=IF(I14=VLOOKUP(C14,'Valeurs Règlement Campagne'!$A$4:$AB$7,23,FALSE),VLOOKUP(C14,'Valeurs Règlement Campagne'!$A$4:$AB$7,23,FALSE),IF(I14=VLOOKUP(C14,'Valeurs Règlement Campagne'!$A$4:$AB$7,24,FALSE),VLOOKUP(C14,'Valeurs Règlement Campagne'!$A$4:$AB$7,24,FALSE),IF(I14=VLOOKUP(C14,'Valeurs Règlement Campagne'!$A$4:$AB$7,25,FALSE),VLOOKUP(C14,'Valeurs Règlement Campagne'!$A$4:$AB$7,25,FALSE),""))),1,0)+IF(VLOOKUP(C14,'Valeurs Règlement Campagne'!$A$4:$AB$7,25,FALSE)=IF(I14=VLOOKUP(C14,'Valeurs Règlement Campagne'!$A$4:$AB$7,23,FALSE),VLOOKUP(C14,'Valeurs Règlement Campagne'!$A$4:$AB$7,23,FALSE),IF(I14=VLOOKUP(C14,'Valeurs Règlement Campagne'!$A$4:$AB$7,24,FALSE),VLOOKUP(C14,'Valeurs Règlement Campagne'!$A$4:$AB$7,24,FALSE),IF(I14=VLOOKUP(C14,'Valeurs Règlement Campagne'!$A$4:$AB$7,25,FALSE),VLOOKUP(C14,'Valeurs Règlement Campagne'!$A$4:$AB$7,25,FALSE),""))),1,0)),"Doublon",TRUE)))," "))))," ")</f>
        <v xml:space="preserve"> </v>
      </c>
      <c r="Y14" s="146" t="str" cm="1">
        <f t="array" ref="Y14">IFERROR(IF(OR(C14="",C14=" ")," ",IF(NOT(ISNUMBER(J14))," ",IF(E14="Inconnues",AND(J14&gt;=S14,J14&lt;=T14),IF(E14="Connues",IF('Valeurs Règlement Campagne'!$L$14="OUI",IF(IF(ABS(J14-VLOOKUP(C14,'Valeurs Règlement Campagne'!$A$4:$AB$7,26,FALSE))&lt;=2,VLOOKUP(C14,'Valeurs Règlement Campagne'!$A$4:$AB$7,26,FALSE),IF(ABS(J14-VLOOKUP(C14,'Valeurs Règlement Campagne'!$A$4:$AB$7,27,FALSE))&lt;=2,VLOOKUP(C14,'Valeurs Règlement Campagne'!$A$4:$AB$7,27,FALSE),IF(ABS(J14-VLOOKUP(C14,'Valeurs Règlement Campagne'!$A$4:$AB$7,28,FALSE))&lt;=2,VLOOKUP(C14,'Valeurs Règlement Campagne'!$A$4:$AB$7,28,FALSE),"")))="",FALSE,IF(COUNTIFS($C$6:C14,C14,$E$6:E14,"Connues",$J$6:J14,"&gt;="&amp;(IF(ABS(J14-VLOOKUP(C14,'Valeurs Règlement Campagne'!$A$4:$AB$7,26,FALSE))&lt;=2,VLOOKUP(C14,'Valeurs Règlement Campagne'!$A$4:$AB$7,26,FALSE),IF(ABS(J14-VLOOKUP(C14,'Valeurs Règlement Campagne'!$A$4:$AB$7,27,FALSE))&lt;=2,VLOOKUP(C14,'Valeurs Règlement Campagne'!$A$4:$AB$7,27,FALSE),IF(ABS(J14-VLOOKUP(C14,'Valeurs Règlement Campagne'!$A$4:$AB$7,28,FALSE))&lt;=2,VLOOKUP(C14,'Valeurs Règlement Campagne'!$A$4:$AB$7,28,FALSE),"")))-2),$J$6:J14,"&lt;="&amp;(IF(ABS(J14-VLOOKUP(C14,'Valeurs Règlement Campagne'!$A$4:$AB$7,26,FALSE))&lt;=2,VLOOKUP(C14,'Valeurs Règlement Campagne'!$A$4:$AB$7,26,FALSE),IF(ABS(J14-VLOOKUP(C14,'Valeurs Règlement Campagne'!$A$4:$AB$7,27,FALSE))&lt;=2,VLOOKUP(C14,'Valeurs Règlement Campagne'!$A$4:$AB$7,27,FALSE),IF(ABS(J14-VLOOKUP(C14,'Valeurs Règlement Campagne'!$A$4:$AB$7,28,FALSE))&lt;=2,VLOOKUP(C14,'Valeurs Règlement Campagne'!$A$4:$AB$7,28,FALSE),"")))+2))&gt;(IF(VLOOKUP(C14,'Valeurs Règlement Campagne'!$A$4:$AB$7,26,FALSE)=IF(ABS(J14-VLOOKUP(C14,'Valeurs Règlement Campagne'!$A$4:$AB$7,26,FALSE))&lt;=2,VLOOKUP(C14,'Valeurs Règlement Campagne'!$A$4:$AB$7,26,FALSE),IF(ABS(J14-VLOOKUP(C14,'Valeurs Règlement Campagne'!$A$4:$AB$7,27,FALSE))&lt;=2,VLOOKUP(C14,'Valeurs Règlement Campagne'!$A$4:$AB$7,27,FALSE),IF(ABS(J14-VLOOKUP(C14,'Valeurs Règlement Campagne'!$A$4:$AB$7,28,FALSE))&lt;=2,VLOOKUP(C14,'Valeurs Règlement Campagne'!$A$4:$AB$7,28,FALSE),""))),1,0)+IF(VLOOKUP(C14,'Valeurs Règlement Campagne'!$A$4:$AB$7,27,FALSE)=IF(ABS(J14-VLOOKUP(C14,'Valeurs Règlement Campagne'!$A$4:$AB$7,26,FALSE))&lt;=2,VLOOKUP(C14,'Valeurs Règlement Campagne'!$A$4:$AB$7,26,FALSE),IF(ABS(J14-VLOOKUP(C14,'Valeurs Règlement Campagne'!$A$4:$AB$7,27,FALSE))&lt;=2,VLOOKUP(C14,'Valeurs Règlement Campagne'!$A$4:$AB$7,27,FALSE),IF(ABS(J14-VLOOKUP(C14,'Valeurs Règlement Campagne'!$A$4:$AB$7,28,FALSE))&lt;=2,VLOOKUP(C14,'Valeurs Règlement Campagne'!$A$4:$AB$7,28,FALSE),""))),1,0)+IF(VLOOKUP(C14,'Valeurs Règlement Campagne'!$A$4:$AB$7,28,FALSE)=IF(ABS(J14-VLOOKUP(C14,'Valeurs Règlement Campagne'!$A$4:$AB$7,26,FALSE))&lt;=2,VLOOKUP(C14,'Valeurs Règlement Campagne'!$A$4:$AB$7,26,FALSE),IF(ABS(J14-VLOOKUP(C14,'Valeurs Règlement Campagne'!$A$4:$AB$7,27,FALSE))&lt;=2,VLOOKUP(C14,'Valeurs Règlement Campagne'!$A$4:$AB$7,27,FALSE),IF(ABS(J14-VLOOKUP(C14,'Valeurs Règlement Campagne'!$A$4:$AB$7,28,FALSE))&lt;=2,VLOOKUP(C14,'Valeurs Règlement Campagne'!$A$4:$AB$7,28,FALSE),""))),1,0)),"Doublon",TRUE)),IF(IF(J14=VLOOKUP(C14,'Valeurs Règlement Campagne'!$A$4:$AB$7,26,FALSE),VLOOKUP(C14,'Valeurs Règlement Campagne'!$A$4:$AB$7,26,FALSE),IF(J14=VLOOKUP(C14,'Valeurs Règlement Campagne'!$A$4:$AB$7,27,FALSE),VLOOKUP(C14,'Valeurs Règlement Campagne'!$A$4:$AB$7,27,FALSE),IF(J14=VLOOKUP(C14,'Valeurs Règlement Campagne'!$A$4:$AB$7,28,FALSE),VLOOKUP(C14,'Valeurs Règlement Campagne'!$A$4:$AB$7,28,FALSE),"")))="",FALSE,IF(COUNTIFS($C$6:C14,C14,$E$6:E14,"Connues",$J$6:J14,IF(J14=VLOOKUP(C14,'Valeurs Règlement Campagne'!$A$4:$AB$7,26,FALSE),VLOOKUP(C14,'Valeurs Règlement Campagne'!$A$4:$AB$7,26,FALSE),IF(J14=VLOOKUP(C14,'Valeurs Règlement Campagne'!$A$4:$AB$7,27,FALSE),VLOOKUP(C14,'Valeurs Règlement Campagne'!$A$4:$AB$7,27,FALSE),IF(J14=VLOOKUP(C14,'Valeurs Règlement Campagne'!$A$4:$AB$7,28,FALSE),VLOOKUP(C14,'Valeurs Règlement Campagne'!$A$4:$AB$7,28,FALSE),""))))&gt;(IF(VLOOKUP(C14,'Valeurs Règlement Campagne'!$A$4:$AB$7,26,FALSE)=IF(J14=VLOOKUP(C14,'Valeurs Règlement Campagne'!$A$4:$AB$7,26,FALSE),VLOOKUP(C14,'Valeurs Règlement Campagne'!$A$4:$AB$7,26,FALSE),IF(J14=VLOOKUP(C14,'Valeurs Règlement Campagne'!$A$4:$AB$7,27,FALSE),VLOOKUP(C14,'Valeurs Règlement Campagne'!$A$4:$AB$7,27,FALSE),IF(J14=VLOOKUP(C14,'Valeurs Règlement Campagne'!$A$4:$AB$7,28,FALSE),VLOOKUP(C14,'Valeurs Règlement Campagne'!$A$4:$AB$7,28,FALSE),""))),1,0)+IF(VLOOKUP(C14,'Valeurs Règlement Campagne'!$A$4:$AB$7,27,FALSE)=IF(J14=VLOOKUP(C14,'Valeurs Règlement Campagne'!$A$4:$AB$7,26,FALSE),VLOOKUP(C14,'Valeurs Règlement Campagne'!$A$4:$AB$7,26,FALSE),IF(J14=VLOOKUP(C14,'Valeurs Règlement Campagne'!$A$4:$AB$7,27,FALSE),VLOOKUP(C14,'Valeurs Règlement Campagne'!$A$4:$AB$7,27,FALSE),IF(J14=VLOOKUP(C14,'Valeurs Règlement Campagne'!$A$4:$AB$7,28,FALSE),VLOOKUP(C14,'Valeurs Règlement Campagne'!$A$4:$AB$7,28,FALSE),""))),1,0)+IF(VLOOKUP(C14,'Valeurs Règlement Campagne'!$A$4:$AB$7,28,FALSE)=IF(J14=VLOOKUP(C14,'Valeurs Règlement Campagne'!$A$4:$AB$7,26,FALSE),VLOOKUP(C14,'Valeurs Règlement Campagne'!$A$4:$AB$7,26,FALSE),IF(J14=VLOOKUP(C14,'Valeurs Règlement Campagne'!$A$4:$AB$7,27,FALSE),VLOOKUP(C14,'Valeurs Règlement Campagne'!$A$4:$AB$7,27,FALSE),IF(J14=VLOOKUP(C14,'Valeurs Règlement Campagne'!$A$4:$AB$7,28,FALSE),VLOOKUP(C14,'Valeurs Règlement Campagne'!$A$4:$AB$7,28,FALSE),""))),1,0)),"Doublon",TRUE)))," "))))," ")</f>
        <v xml:space="preserve"> </v>
      </c>
      <c r="Z14" s="329" t="str">
        <f t="shared" si="0"/>
        <v xml:space="preserve"> </v>
      </c>
      <c r="AA14" s="254"/>
      <c r="AB14" s="254" t="str">
        <f t="shared" si="1"/>
        <v xml:space="preserve"> </v>
      </c>
      <c r="AC14" s="254"/>
      <c r="AD14" s="254" t="str">
        <f t="shared" si="2"/>
        <v xml:space="preserve"> </v>
      </c>
      <c r="AE14" s="254"/>
      <c r="AF14" s="254" t="str">
        <f t="shared" si="3"/>
        <v xml:space="preserve"> </v>
      </c>
      <c r="AG14" s="299"/>
      <c r="AH14" s="50" t="str">
        <f t="shared" si="4"/>
        <v/>
      </c>
      <c r="AI14"/>
      <c r="AJ14"/>
      <c r="AK14"/>
      <c r="AL14"/>
      <c r="AM14"/>
    </row>
    <row r="15" spans="1:39" ht="20.75" customHeight="1">
      <c r="A15" s="102">
        <v>10</v>
      </c>
      <c r="B15" s="168" t="str">
        <f>IF(NOT(ISBLANK(Organisateur!B15)),Organisateur!B15," ")</f>
        <v xml:space="preserve"> </v>
      </c>
      <c r="C15" s="340" t="str">
        <f>IF(NOT(ISBLANK(Organisateur!C15)),Organisateur!C15," ")</f>
        <v xml:space="preserve"> </v>
      </c>
      <c r="D15" s="341"/>
      <c r="E15" s="170" t="str">
        <f>IF(NOT(ISBLANK(Organisateur!E15)),Organisateur!E15," ")</f>
        <v xml:space="preserve"> </v>
      </c>
      <c r="F15" s="172" t="str">
        <f>IF(NOT(ISBLANK(Organisateur!F15)),Organisateur!F15," ")</f>
        <v xml:space="preserve"> </v>
      </c>
      <c r="G15" s="195" t="str">
        <f>IF(NOT(ISBLANK(Organisateur!G15)),Organisateur!G15," ")</f>
        <v xml:space="preserve"> </v>
      </c>
      <c r="H15" s="196" t="str">
        <f>IF(NOT(ISBLANK(Organisateur!H15)),Organisateur!H15," ")</f>
        <v xml:space="preserve"> </v>
      </c>
      <c r="I15" s="197" t="str">
        <f>IF(NOT(ISBLANK(Organisateur!I15)),Organisateur!I15," ")</f>
        <v xml:space="preserve"> </v>
      </c>
      <c r="J15" s="198" t="str">
        <f>IF(NOT(ISBLANK(Organisateur!J15)),Organisateur!J15," ")</f>
        <v xml:space="preserve"> </v>
      </c>
      <c r="K15" s="40"/>
      <c r="L15" s="41" t="str">
        <f>IF($E15=" "," ",IF($E15=$D$31,VLOOKUP($C15,'Valeurs Règlement Campagne'!$A$4:$AB$7,14,FALSE),VLOOKUP($C15,'Valeurs Règlement Campagne'!$A$4:$M$7,4,FALSE)))</f>
        <v xml:space="preserve"> </v>
      </c>
      <c r="M15" s="42" t="str">
        <f>IF($E15=" "," ",IF($E15=$D$31,VLOOKUP($C15,'Valeurs Règlement Campagne'!$A$4:$AB$7,16,FALSE),VLOOKUP($C15,'Valeurs Règlement Campagne'!$A$4:$AB$7,5,FALSE)))</f>
        <v xml:space="preserve"> </v>
      </c>
      <c r="N15" s="41" t="str">
        <f>IF($E15=" "," ",IF($E15=$D$31,VLOOKUP($C15,'Valeurs Règlement Campagne'!$A$4:$AB$7,17,FALSE),VLOOKUP($C15,'Valeurs Règlement Campagne'!$A$4:$AB$7,6,FALSE)))</f>
        <v xml:space="preserve"> </v>
      </c>
      <c r="O15" s="43" t="str">
        <f>IF($E15=" "," ",IF($E15=$D$31,VLOOKUP($C15,'Valeurs Règlement Campagne'!$A$4:$AB$7,19,FALSE),VLOOKUP($C15,'Valeurs Règlement Campagne'!$A$4:$AB$7,7,FALSE)))</f>
        <v xml:space="preserve"> </v>
      </c>
      <c r="P15" s="44" t="str">
        <f>IF($E15=" "," ",IF($E15=$D$31,VLOOKUP($C15,'Valeurs Règlement Campagne'!$A$4:$AB$7,20,FALSE),VLOOKUP($C15,'Valeurs Règlement Campagne'!$A$4:$AB$7,8,FALSE)))</f>
        <v xml:space="preserve"> </v>
      </c>
      <c r="Q15" s="43" t="str">
        <f>IF($E15=" "," ",IF($E15=$D$31,VLOOKUP($C15,'Valeurs Règlement Campagne'!$A$4:$AB$7,22,FALSE),VLOOKUP($C15,'Valeurs Règlement Campagne'!$A$4:$AB$7,9,FALSE)))</f>
        <v xml:space="preserve"> </v>
      </c>
      <c r="R15" s="47" t="str">
        <f>IF($E15=" "," ",IF($E15=$D$31,VLOOKUP($C15,'Valeurs Règlement Campagne'!$A$4:$AB$7,25,FALSE),VLOOKUP($C15,'Valeurs Règlement Campagne'!$A$4:$AB$7,11,FALSE)))</f>
        <v xml:space="preserve"> </v>
      </c>
      <c r="S15" s="41" t="str">
        <f>IF($E15=" "," ",IF($E15=$D$31,VLOOKUP($C15,'Valeurs Règlement Campagne'!$A$4:$AB$7,26,FALSE),VLOOKUP($C15,'Valeurs Règlement Campagne'!$A$4:$AB$7,12,FALSE)))</f>
        <v xml:space="preserve"> </v>
      </c>
      <c r="T15" s="42" t="str">
        <f>IF($E15=" "," ",IF($E15=$D$31,VLOOKUP($C15,'Valeurs Règlement Campagne'!$A$4:$AB$7,28,FALSE),VLOOKUP($C15,'Valeurs Règlement Campagne'!$A$4:$AB$7,13,FALSE)))</f>
        <v xml:space="preserve"> </v>
      </c>
      <c r="U15" s="48" t="str" cm="1">
        <f t="array" ref="U15">IFERROR(IF(OR(C15="",C15=" ")," ",IF(NOT(ISNUMBER(F15))," ",IF(E15="Inconnues",AND(F15&gt;=L15,F15&lt;=M15),IF(E15="Connues",IF('Valeurs Règlement Campagne'!$L$14="OUI",IF(IF(ABS(F15-VLOOKUP(C15,'Valeurs Règlement Campagne'!$A$4:$AB$7,14,FALSE))&lt;=2,VLOOKUP(C15,'Valeurs Règlement Campagne'!$A$4:$AB$7,14,FALSE),IF(ABS(F15-VLOOKUP(C15,'Valeurs Règlement Campagne'!$A$4:$AB$7,15,FALSE))&lt;=2,VLOOKUP(C15,'Valeurs Règlement Campagne'!$A$4:$AB$7,15,FALSE),IF(ABS(F15-VLOOKUP(C15,'Valeurs Règlement Campagne'!$A$4:$AB$7,16,FALSE))&lt;=2,VLOOKUP(C15,'Valeurs Règlement Campagne'!$A$4:$AB$7,16,FALSE),"")))="",FALSE,IF(COUNTIFS($C$6:C15,C15,$E$6:E15,"Connues",$F$6:F15,"&gt;="&amp;(IF(ABS(F15-VLOOKUP(C15,'Valeurs Règlement Campagne'!$A$4:$AB$7,14,FALSE))&lt;=2,VLOOKUP(C15,'Valeurs Règlement Campagne'!$A$4:$AB$7,14,FALSE),IF(ABS(F15-VLOOKUP(C15,'Valeurs Règlement Campagne'!$A$4:$AB$7,15,FALSE))&lt;=2,VLOOKUP(C15,'Valeurs Règlement Campagne'!$A$4:$AB$7,15,FALSE),IF(ABS(F15-VLOOKUP(C15,'Valeurs Règlement Campagne'!$A$4:$AB$7,16,FALSE))&lt;=2,VLOOKUP(C15,'Valeurs Règlement Campagne'!$A$4:$AB$7,16,FALSE),"")))-2),$F$6:F15,"&lt;="&amp;(IF(ABS(F15-VLOOKUP(C15,'Valeurs Règlement Campagne'!$A$4:$AB$7,14,FALSE))&lt;=2,VLOOKUP(C15,'Valeurs Règlement Campagne'!$A$4:$AB$7,14,FALSE),IF(ABS(F15-VLOOKUP(C15,'Valeurs Règlement Campagne'!$A$4:$AB$7,15,FALSE))&lt;=2,VLOOKUP(C15,'Valeurs Règlement Campagne'!$A$4:$AB$7,15,FALSE),IF(ABS(F15-VLOOKUP(C15,'Valeurs Règlement Campagne'!$A$4:$AB$7,16,FALSE))&lt;=2,VLOOKUP(C15,'Valeurs Règlement Campagne'!$A$4:$AB$7,16,FALSE),"")))+2))&gt;(IF(VLOOKUP(C15,'Valeurs Règlement Campagne'!$A$4:$AB$7,14,FALSE)=IF(ABS(F15-VLOOKUP(C15,'Valeurs Règlement Campagne'!$A$4:$AB$7,14,FALSE))&lt;=2,VLOOKUP(C15,'Valeurs Règlement Campagne'!$A$4:$AB$7,14,FALSE),IF(ABS(F15-VLOOKUP(C15,'Valeurs Règlement Campagne'!$A$4:$AB$7,15,FALSE))&lt;=2,VLOOKUP(C15,'Valeurs Règlement Campagne'!$A$4:$AB$7,15,FALSE),IF(ABS(F15-VLOOKUP(C15,'Valeurs Règlement Campagne'!$A$4:$AB$7,16,FALSE))&lt;=2,VLOOKUP(C15,'Valeurs Règlement Campagne'!$A$4:$AB$7,16,FALSE),""))),1,0)+IF(VLOOKUP(C15,'Valeurs Règlement Campagne'!$A$4:$AB$7,15,FALSE)=IF(ABS(F15-VLOOKUP(C15,'Valeurs Règlement Campagne'!$A$4:$AB$7,14,FALSE))&lt;=2,VLOOKUP(C15,'Valeurs Règlement Campagne'!$A$4:$AB$7,14,FALSE),IF(ABS(F15-VLOOKUP(C15,'Valeurs Règlement Campagne'!$A$4:$AB$7,15,FALSE))&lt;=2,VLOOKUP(C15,'Valeurs Règlement Campagne'!$A$4:$AB$7,15,FALSE),IF(ABS(F15-VLOOKUP(C15,'Valeurs Règlement Campagne'!$A$4:$AB$7,16,FALSE))&lt;=2,VLOOKUP(C15,'Valeurs Règlement Campagne'!$A$4:$AB$7,16,FALSE),""))),1,0)+IF(VLOOKUP(C15,'Valeurs Règlement Campagne'!$A$4:$AB$7,16,FALSE)=IF(ABS(F15-VLOOKUP(C15,'Valeurs Règlement Campagne'!$A$4:$AB$7,14,FALSE))&lt;=2,VLOOKUP(C15,'Valeurs Règlement Campagne'!$A$4:$AB$7,14,FALSE),IF(ABS(F15-VLOOKUP(C15,'Valeurs Règlement Campagne'!$A$4:$AB$7,15,FALSE))&lt;=2,VLOOKUP(C15,'Valeurs Règlement Campagne'!$A$4:$AB$7,15,FALSE),IF(ABS(F15-VLOOKUP(C15,'Valeurs Règlement Campagne'!$A$4:$AB$7,16,FALSE))&lt;=2,VLOOKUP(C15,'Valeurs Règlement Campagne'!$A$4:$AB$7,16,FALSE),""))),1,0)),"Doublon",TRUE)),IF(IF(F15=VLOOKUP(C15,'Valeurs Règlement Campagne'!$A$4:$AB$7,14,FALSE),VLOOKUP(C15,'Valeurs Règlement Campagne'!$A$4:$AB$7,14,FALSE),IF(F15=VLOOKUP(C15,'Valeurs Règlement Campagne'!$A$4:$AB$7,15,FALSE),VLOOKUP(C15,'Valeurs Règlement Campagne'!$A$4:$AB$7,15,FALSE),IF(F15=VLOOKUP(C15,'Valeurs Règlement Campagne'!$A$4:$AB$7,16,FALSE),VLOOKUP(C15,'Valeurs Règlement Campagne'!$A$4:$AB$7,16,FALSE),"")))="",FALSE,IF(COUNTIFS($C$6:C15,C15,$E$6:E15,"Connues",$F$6:F15,IF(F15=VLOOKUP(C15,'Valeurs Règlement Campagne'!$A$4:$AB$7,14,FALSE),VLOOKUP(C15,'Valeurs Règlement Campagne'!$A$4:$AB$7,14,FALSE),IF(F15=VLOOKUP(C15,'Valeurs Règlement Campagne'!$A$4:$AB$7,15,FALSE),VLOOKUP(C15,'Valeurs Règlement Campagne'!$A$4:$AB$7,15,FALSE),IF(F15=VLOOKUP(C15,'Valeurs Règlement Campagne'!$A$4:$AB$7,16,FALSE),VLOOKUP(C15,'Valeurs Règlement Campagne'!$A$4:$AB$7,16,FALSE),""))))&gt;(IF(VLOOKUP(C15,'Valeurs Règlement Campagne'!$A$4:$AB$7,14,FALSE)=IF(F15=VLOOKUP(C15,'Valeurs Règlement Campagne'!$A$4:$AB$7,14,FALSE),VLOOKUP(C15,'Valeurs Règlement Campagne'!$A$4:$AB$7,14,FALSE),IF(F15=VLOOKUP(C15,'Valeurs Règlement Campagne'!$A$4:$AB$7,15,FALSE),VLOOKUP(C15,'Valeurs Règlement Campagne'!$A$4:$AB$7,15,FALSE),IF(F15=VLOOKUP(C15,'Valeurs Règlement Campagne'!$A$4:$AB$7,16,FALSE),VLOOKUP(C15,'Valeurs Règlement Campagne'!$A$4:$AB$7,16,FALSE),""))),1,0)+IF(VLOOKUP(C15,'Valeurs Règlement Campagne'!$A$4:$AB$7,15,FALSE)=IF(F15=VLOOKUP(C15,'Valeurs Règlement Campagne'!$A$4:$AB$7,14,FALSE),VLOOKUP(C15,'Valeurs Règlement Campagne'!$A$4:$AB$7,14,FALSE),IF(F15=VLOOKUP(C15,'Valeurs Règlement Campagne'!$A$4:$AB$7,15,FALSE),VLOOKUP(C15,'Valeurs Règlement Campagne'!$A$4:$AB$7,15,FALSE),IF(F15=VLOOKUP(C15,'Valeurs Règlement Campagne'!$A$4:$AB$7,16,FALSE),VLOOKUP(C15,'Valeurs Règlement Campagne'!$A$4:$AB$7,16,FALSE),""))),1,0)+IF(VLOOKUP(C15,'Valeurs Règlement Campagne'!$A$4:$AB$7,16,FALSE)=IF(F15=VLOOKUP(C15,'Valeurs Règlement Campagne'!$A$4:$AB$7,14,FALSE),VLOOKUP(C15,'Valeurs Règlement Campagne'!$A$4:$AB$7,14,FALSE),IF(F15=VLOOKUP(C15,'Valeurs Règlement Campagne'!$A$4:$AB$7,15,FALSE),VLOOKUP(C15,'Valeurs Règlement Campagne'!$A$4:$AB$7,15,FALSE),IF(F15=VLOOKUP(C15,'Valeurs Règlement Campagne'!$A$4:$AB$7,16,FALSE),VLOOKUP(C15,'Valeurs Règlement Campagne'!$A$4:$AB$7,16,FALSE),""))),1,0)),"Doublon",TRUE)))," "))))," ")</f>
        <v xml:space="preserve"> </v>
      </c>
      <c r="V15" s="49" t="str" cm="1">
        <f t="array" ref="V15">IFERROR(IF(OR(C15="",C15=" ")," ",IF(NOT(ISNUMBER(G15))," ",IF(E15="Inconnues",AND(G15&gt;=N15,G15&lt;=O15),IF(E15="Connues",IF('Valeurs Règlement Campagne'!$L$14="OUI",IF(IF(ABS(G15-VLOOKUP(C15,'Valeurs Règlement Campagne'!$A$4:$AB$7,17,FALSE))&lt;=2,VLOOKUP(C15,'Valeurs Règlement Campagne'!$A$4:$AB$7,17,FALSE),IF(ABS(G15-VLOOKUP(C15,'Valeurs Règlement Campagne'!$A$4:$AB$7,18,FALSE))&lt;=2,VLOOKUP(C15,'Valeurs Règlement Campagne'!$A$4:$AB$7,18,FALSE),IF(ABS(G15-VLOOKUP(C15,'Valeurs Règlement Campagne'!$A$4:$AB$7,19,FALSE))&lt;=2,VLOOKUP(C15,'Valeurs Règlement Campagne'!$A$4:$AB$7,19,FALSE),"")))="",FALSE,IF(COUNTIFS($C$6:C15,C15,$E$6:E15,"Connues",$G$6:G15,"&gt;="&amp;(IF(ABS(G15-VLOOKUP(C15,'Valeurs Règlement Campagne'!$A$4:$AB$7,17,FALSE))&lt;=2,VLOOKUP(C15,'Valeurs Règlement Campagne'!$A$4:$AB$7,17,FALSE),IF(ABS(G15-VLOOKUP(C15,'Valeurs Règlement Campagne'!$A$4:$AB$7,18,FALSE))&lt;=2,VLOOKUP(C15,'Valeurs Règlement Campagne'!$A$4:$AB$7,18,FALSE),IF(ABS(G15-VLOOKUP(C15,'Valeurs Règlement Campagne'!$A$4:$AB$7,19,FALSE))&lt;=2,VLOOKUP(C15,'Valeurs Règlement Campagne'!$A$4:$AB$7,19,FALSE),"")))-2),$G$6:G15,"&lt;="&amp;(IF(ABS(G15-VLOOKUP(C15,'Valeurs Règlement Campagne'!$A$4:$AB$7,17,FALSE))&lt;=2,VLOOKUP(C15,'Valeurs Règlement Campagne'!$A$4:$AB$7,17,FALSE),IF(ABS(G15-VLOOKUP(C15,'Valeurs Règlement Campagne'!$A$4:$AB$7,18,FALSE))&lt;=2,VLOOKUP(C15,'Valeurs Règlement Campagne'!$A$4:$AB$7,18,FALSE),IF(ABS(G15-VLOOKUP(C15,'Valeurs Règlement Campagne'!$A$4:$AB$7,19,FALSE))&lt;=2,VLOOKUP(C15,'Valeurs Règlement Campagne'!$A$4:$AB$7,19,FALSE),"")))+2))&gt;(IF(VLOOKUP(C15,'Valeurs Règlement Campagne'!$A$4:$AB$7,17,FALSE)=IF(ABS(G15-VLOOKUP(C15,'Valeurs Règlement Campagne'!$A$4:$AB$7,17,FALSE))&lt;=2,VLOOKUP(C15,'Valeurs Règlement Campagne'!$A$4:$AB$7,17,FALSE),IF(ABS(G15-VLOOKUP(C15,'Valeurs Règlement Campagne'!$A$4:$AB$7,18,FALSE))&lt;=2,VLOOKUP(C15,'Valeurs Règlement Campagne'!$A$4:$AB$7,18,FALSE),IF(ABS(G15-VLOOKUP(C15,'Valeurs Règlement Campagne'!$A$4:$AB$7,19,FALSE))&lt;=2,VLOOKUP(C15,'Valeurs Règlement Campagne'!$A$4:$AB$7,19,FALSE),""))),1,0)+IF(VLOOKUP(C15,'Valeurs Règlement Campagne'!$A$4:$AB$7,18,FALSE)=IF(ABS(G15-VLOOKUP(C15,'Valeurs Règlement Campagne'!$A$4:$AB$7,17,FALSE))&lt;=2,VLOOKUP(C15,'Valeurs Règlement Campagne'!$A$4:$AB$7,17,FALSE),IF(ABS(G15-VLOOKUP(C15,'Valeurs Règlement Campagne'!$A$4:$AB$7,18,FALSE))&lt;=2,VLOOKUP(C15,'Valeurs Règlement Campagne'!$A$4:$AB$7,18,FALSE),IF(ABS(G15-VLOOKUP(C15,'Valeurs Règlement Campagne'!$A$4:$AB$7,19,FALSE))&lt;=2,VLOOKUP(C15,'Valeurs Règlement Campagne'!$A$4:$AB$7,19,FALSE),""))),1,0)+IF(VLOOKUP(C15,'Valeurs Règlement Campagne'!$A$4:$AB$7,19,FALSE)=IF(ABS(G15-VLOOKUP(C15,'Valeurs Règlement Campagne'!$A$4:$AB$7,17,FALSE))&lt;=2,VLOOKUP(C15,'Valeurs Règlement Campagne'!$A$4:$AB$7,17,FALSE),IF(ABS(G15-VLOOKUP(C15,'Valeurs Règlement Campagne'!$A$4:$AB$7,18,FALSE))&lt;=2,VLOOKUP(C15,'Valeurs Règlement Campagne'!$A$4:$AB$7,18,FALSE),IF(ABS(G15-VLOOKUP(C15,'Valeurs Règlement Campagne'!$A$4:$AB$7,19,FALSE))&lt;=2,VLOOKUP(C15,'Valeurs Règlement Campagne'!$A$4:$AB$7,19,FALSE),""))),1,0)),"Doublon",TRUE)),IF(IF(G15=VLOOKUP(C15,'Valeurs Règlement Campagne'!$A$4:$AB$7,17,FALSE),VLOOKUP(C15,'Valeurs Règlement Campagne'!$A$4:$AB$7,17,FALSE),IF(G15=VLOOKUP(C15,'Valeurs Règlement Campagne'!$A$4:$AB$7,18,FALSE),VLOOKUP(C15,'Valeurs Règlement Campagne'!$A$4:$AB$7,18,FALSE),IF(G15=VLOOKUP(C15,'Valeurs Règlement Campagne'!$A$4:$AB$7,19,FALSE),VLOOKUP(C15,'Valeurs Règlement Campagne'!$A$4:$AB$7,19,FALSE),"")))="",FALSE,IF(COUNTIFS($C$6:C15,C15,$E$6:E15,"Connues",$G$6:G15,IF(G15=VLOOKUP(C15,'Valeurs Règlement Campagne'!$A$4:$AB$7,17,FALSE),VLOOKUP(C15,'Valeurs Règlement Campagne'!$A$4:$AB$7,17,FALSE),IF(G15=VLOOKUP(C15,'Valeurs Règlement Campagne'!$A$4:$AB$7,18,FALSE),VLOOKUP(C15,'Valeurs Règlement Campagne'!$A$4:$AB$7,18,FALSE),IF(G15=VLOOKUP(C15,'Valeurs Règlement Campagne'!$A$4:$AB$7,19,FALSE),VLOOKUP(C15,'Valeurs Règlement Campagne'!$A$4:$AB$7,19,FALSE),""))))&gt;(IF(VLOOKUP(C15,'Valeurs Règlement Campagne'!$A$4:$AB$7,17,FALSE)=IF(G15=VLOOKUP(C15,'Valeurs Règlement Campagne'!$A$4:$AB$7,17,FALSE),VLOOKUP(C15,'Valeurs Règlement Campagne'!$A$4:$AB$7,17,FALSE),IF(G15=VLOOKUP(C15,'Valeurs Règlement Campagne'!$A$4:$AB$7,18,FALSE),VLOOKUP(C15,'Valeurs Règlement Campagne'!$A$4:$AB$7,18,FALSE),IF(G15=VLOOKUP(C15,'Valeurs Règlement Campagne'!$A$4:$AB$7,19,FALSE),VLOOKUP(C15,'Valeurs Règlement Campagne'!$A$4:$AB$7,19,FALSE),""))),1,0)+IF(VLOOKUP(C15,'Valeurs Règlement Campagne'!$A$4:$AB$7,18,FALSE)=IF(G15=VLOOKUP(C15,'Valeurs Règlement Campagne'!$A$4:$AB$7,17,FALSE),VLOOKUP(C15,'Valeurs Règlement Campagne'!$A$4:$AB$7,17,FALSE),IF(G15=VLOOKUP(C15,'Valeurs Règlement Campagne'!$A$4:$AB$7,18,FALSE),VLOOKUP(C15,'Valeurs Règlement Campagne'!$A$4:$AB$7,18,FALSE),IF(G15=VLOOKUP(C15,'Valeurs Règlement Campagne'!$A$4:$AB$7,19,FALSE),VLOOKUP(C15,'Valeurs Règlement Campagne'!$A$4:$AB$7,19,FALSE),""))),1,0)+IF(VLOOKUP(C15,'Valeurs Règlement Campagne'!$A$4:$AB$7,19,FALSE)=IF(G15=VLOOKUP(C15,'Valeurs Règlement Campagne'!$A$4:$AB$7,17,FALSE),VLOOKUP(C15,'Valeurs Règlement Campagne'!$A$4:$AB$7,17,FALSE),IF(G15=VLOOKUP(C15,'Valeurs Règlement Campagne'!$A$4:$AB$7,18,FALSE),VLOOKUP(C15,'Valeurs Règlement Campagne'!$A$4:$AB$7,18,FALSE),IF(G15=VLOOKUP(C15,'Valeurs Règlement Campagne'!$A$4:$AB$7,19,FALSE),VLOOKUP(C15,'Valeurs Règlement Campagne'!$A$4:$AB$7,19,FALSE),""))),1,0)),"Doublon",TRUE)))," "))))," ")</f>
        <v xml:space="preserve"> </v>
      </c>
      <c r="W15" s="49" t="str" cm="1">
        <f t="array" ref="W15">IFERROR(IF(OR(C15="",C15=" ")," ",IF(NOT(ISNUMBER(H15))," ",IF(E15="Inconnues",AND(H15&gt;=P15,H15&lt;=Q15),IF(E15="Connues",IF('Valeurs Règlement Campagne'!$L$14="OUI",IF(IF(ABS(H15-VLOOKUP(C15,'Valeurs Règlement Campagne'!$A$4:$AB$7,20,FALSE))&lt;=2,VLOOKUP(C15,'Valeurs Règlement Campagne'!$A$4:$AB$7,20,FALSE),IF(ABS(H15-VLOOKUP(C15,'Valeurs Règlement Campagne'!$A$4:$AB$7,21,FALSE))&lt;=2,VLOOKUP(C15,'Valeurs Règlement Campagne'!$A$4:$AB$7,21,FALSE),IF(ABS(H15-VLOOKUP(C15,'Valeurs Règlement Campagne'!$A$4:$AB$7,22,FALSE))&lt;=2,VLOOKUP(C15,'Valeurs Règlement Campagne'!$A$4:$AB$7,22,FALSE),"")))="",FALSE,IF(COUNTIFS($C$6:C15,C15,$E$6:E15,"Connues",$H$6:H15,"&gt;="&amp;(IF(ABS(H15-VLOOKUP(C15,'Valeurs Règlement Campagne'!$A$4:$AB$7,20,FALSE))&lt;=2,VLOOKUP(C15,'Valeurs Règlement Campagne'!$A$4:$AB$7,20,FALSE),IF(ABS(H15-VLOOKUP(C15,'Valeurs Règlement Campagne'!$A$4:$AB$7,21,FALSE))&lt;=2,VLOOKUP(C15,'Valeurs Règlement Campagne'!$A$4:$AB$7,21,FALSE),IF(ABS(H15-VLOOKUP(C15,'Valeurs Règlement Campagne'!$A$4:$AB$7,22,FALSE))&lt;=2,VLOOKUP(C15,'Valeurs Règlement Campagne'!$A$4:$AB$7,22,FALSE),"")))-2),$H$6:H15,"&lt;="&amp;(IF(ABS(H15-VLOOKUP(C15,'Valeurs Règlement Campagne'!$A$4:$AB$7,20,FALSE))&lt;=2,VLOOKUP(C15,'Valeurs Règlement Campagne'!$A$4:$AB$7,20,FALSE),IF(ABS(H15-VLOOKUP(C15,'Valeurs Règlement Campagne'!$A$4:$AB$7,21,FALSE))&lt;=2,VLOOKUP(C15,'Valeurs Règlement Campagne'!$A$4:$AB$7,21,FALSE),IF(ABS(H15-VLOOKUP(C15,'Valeurs Règlement Campagne'!$A$4:$AB$7,22,FALSE))&lt;=2,VLOOKUP(C15,'Valeurs Règlement Campagne'!$A$4:$AB$7,22,FALSE),"")))+2))&gt;(IF(VLOOKUP(C15,'Valeurs Règlement Campagne'!$A$4:$AB$7,20,FALSE)=IF(ABS(H15-VLOOKUP(C15,'Valeurs Règlement Campagne'!$A$4:$AB$7,20,FALSE))&lt;=2,VLOOKUP(C15,'Valeurs Règlement Campagne'!$A$4:$AB$7,20,FALSE),IF(ABS(H15-VLOOKUP(C15,'Valeurs Règlement Campagne'!$A$4:$AB$7,21,FALSE))&lt;=2,VLOOKUP(C15,'Valeurs Règlement Campagne'!$A$4:$AB$7,21,FALSE),IF(ABS(H15-VLOOKUP(C15,'Valeurs Règlement Campagne'!$A$4:$AB$7,22,FALSE))&lt;=2,VLOOKUP(C15,'Valeurs Règlement Campagne'!$A$4:$AB$7,22,FALSE),""))),1,0)+IF(VLOOKUP(C15,'Valeurs Règlement Campagne'!$A$4:$AB$7,21,FALSE)=IF(ABS(H15-VLOOKUP(C15,'Valeurs Règlement Campagne'!$A$4:$AB$7,20,FALSE))&lt;=2,VLOOKUP(C15,'Valeurs Règlement Campagne'!$A$4:$AB$7,20,FALSE),IF(ABS(H15-VLOOKUP(C15,'Valeurs Règlement Campagne'!$A$4:$AB$7,21,FALSE))&lt;=2,VLOOKUP(C15,'Valeurs Règlement Campagne'!$A$4:$AB$7,21,FALSE),IF(ABS(H15-VLOOKUP(C15,'Valeurs Règlement Campagne'!$A$4:$AB$7,22,FALSE))&lt;=2,VLOOKUP(C15,'Valeurs Règlement Campagne'!$A$4:$AB$7,22,FALSE),""))),1,0)+IF(VLOOKUP(C15,'Valeurs Règlement Campagne'!$A$4:$AB$7,22,FALSE)=IF(ABS(H15-VLOOKUP(C15,'Valeurs Règlement Campagne'!$A$4:$AB$7,20,FALSE))&lt;=2,VLOOKUP(C15,'Valeurs Règlement Campagne'!$A$4:$AB$7,20,FALSE),IF(ABS(H15-VLOOKUP(C15,'Valeurs Règlement Campagne'!$A$4:$AB$7,21,FALSE))&lt;=2,VLOOKUP(C15,'Valeurs Règlement Campagne'!$A$4:$AB$7,21,FALSE),IF(ABS(H15-VLOOKUP(C15,'Valeurs Règlement Campagne'!$A$4:$AB$7,22,FALSE))&lt;=2,VLOOKUP(C15,'Valeurs Règlement Campagne'!$A$4:$AB$7,22,FALSE),""))),1,0)),"Doublon",TRUE)),IF(IF(H15=VLOOKUP(C15,'Valeurs Règlement Campagne'!$A$4:$AB$7,20,FALSE),VLOOKUP(C15,'Valeurs Règlement Campagne'!$A$4:$AB$7,20,FALSE),IF(H15=VLOOKUP(C15,'Valeurs Règlement Campagne'!$A$4:$AB$7,21,FALSE),VLOOKUP(C15,'Valeurs Règlement Campagne'!$A$4:$AB$7,21,FALSE),IF(H15=VLOOKUP(C15,'Valeurs Règlement Campagne'!$A$4:$AB$7,22,FALSE),VLOOKUP(C15,'Valeurs Règlement Campagne'!$A$4:$AB$7,22,FALSE),"")))="",FALSE,IF(COUNTIFS($C$6:C15,C15,$E$6:E15,"Connues",$H$6:H15,IF(H15=VLOOKUP(C15,'Valeurs Règlement Campagne'!$A$4:$AB$7,20,FALSE),VLOOKUP(C15,'Valeurs Règlement Campagne'!$A$4:$AB$7,20,FALSE),IF(H15=VLOOKUP(C15,'Valeurs Règlement Campagne'!$A$4:$AB$7,21,FALSE),VLOOKUP(C15,'Valeurs Règlement Campagne'!$A$4:$AB$7,21,FALSE),IF(H15=VLOOKUP(C15,'Valeurs Règlement Campagne'!$A$4:$AB$7,22,FALSE),VLOOKUP(C15,'Valeurs Règlement Campagne'!$A$4:$AB$7,22,FALSE),""))))&gt;(IF(VLOOKUP(C15,'Valeurs Règlement Campagne'!$A$4:$AB$7,20,FALSE)=IF(H15=VLOOKUP(C15,'Valeurs Règlement Campagne'!$A$4:$AB$7,20,FALSE),VLOOKUP(C15,'Valeurs Règlement Campagne'!$A$4:$AB$7,20,FALSE),IF(H15=VLOOKUP(C15,'Valeurs Règlement Campagne'!$A$4:$AB$7,21,FALSE),VLOOKUP(C15,'Valeurs Règlement Campagne'!$A$4:$AB$7,21,FALSE),IF(H15=VLOOKUP(C15,'Valeurs Règlement Campagne'!$A$4:$AB$7,22,FALSE),VLOOKUP(C15,'Valeurs Règlement Campagne'!$A$4:$AB$7,22,FALSE),""))),1,0)+IF(VLOOKUP(C15,'Valeurs Règlement Campagne'!$A$4:$AB$7,21,FALSE)=IF(H15=VLOOKUP(C15,'Valeurs Règlement Campagne'!$A$4:$AB$7,20,FALSE),VLOOKUP(C15,'Valeurs Règlement Campagne'!$A$4:$AB$7,20,FALSE),IF(H15=VLOOKUP(C15,'Valeurs Règlement Campagne'!$A$4:$AB$7,21,FALSE),VLOOKUP(C15,'Valeurs Règlement Campagne'!$A$4:$AB$7,21,FALSE),IF(H15=VLOOKUP(C15,'Valeurs Règlement Campagne'!$A$4:$AB$7,22,FALSE),VLOOKUP(C15,'Valeurs Règlement Campagne'!$A$4:$AB$7,22,FALSE),""))),1,0)+IF(VLOOKUP(C15,'Valeurs Règlement Campagne'!$A$4:$AB$7,22,FALSE)=IF(H15=VLOOKUP(C15,'Valeurs Règlement Campagne'!$A$4:$AB$7,20,FALSE),VLOOKUP(C15,'Valeurs Règlement Campagne'!$A$4:$AB$7,20,FALSE),IF(H15=VLOOKUP(C15,'Valeurs Règlement Campagne'!$A$4:$AB$7,21,FALSE),VLOOKUP(C15,'Valeurs Règlement Campagne'!$A$4:$AB$7,21,FALSE),IF(H15=VLOOKUP(C15,'Valeurs Règlement Campagne'!$A$4:$AB$7,22,FALSE),VLOOKUP(C15,'Valeurs Règlement Campagne'!$A$4:$AB$7,22,FALSE),""))),1,0)),"Doublon",TRUE)))," "))))," ")</f>
        <v xml:space="preserve"> </v>
      </c>
      <c r="X15" s="49" t="str" cm="1">
        <f t="array" ref="X15">IFERROR(IF(OR(C15="",C15=" ")," ",IF(NOT(ISNUMBER(I15))," ",IF(E15="Inconnues",AND(I15&gt;=P15,I15&lt;=R15),IF(E15="Connues",IF('Valeurs Règlement Campagne'!$L$14="OUI",IF(IF(ABS(I15-VLOOKUP(C15,'Valeurs Règlement Campagne'!$A$4:$AB$7,23,FALSE))&lt;=2,VLOOKUP(C15,'Valeurs Règlement Campagne'!$A$4:$AB$7,23,FALSE),IF(ABS(I15-VLOOKUP(C15,'Valeurs Règlement Campagne'!$A$4:$AB$7,24,FALSE))&lt;=2,VLOOKUP(C15,'Valeurs Règlement Campagne'!$A$4:$AB$7,24,FALSE),IF(ABS(I15-VLOOKUP(C15,'Valeurs Règlement Campagne'!$A$4:$AB$7,25,FALSE))&lt;=2,VLOOKUP(C15,'Valeurs Règlement Campagne'!$A$4:$AB$7,25,FALSE),"")))="",FALSE,IF(COUNTIFS($C$6:C15,C15,$E$6:E15,"Connues",$I$6:I15,"&gt;="&amp;(IF(ABS(I15-VLOOKUP(C15,'Valeurs Règlement Campagne'!$A$4:$AB$7,23,FALSE))&lt;=2,VLOOKUP(C15,'Valeurs Règlement Campagne'!$A$4:$AB$7,23,FALSE),IF(ABS(I15-VLOOKUP(C15,'Valeurs Règlement Campagne'!$A$4:$AB$7,24,FALSE))&lt;=2,VLOOKUP(C15,'Valeurs Règlement Campagne'!$A$4:$AB$7,24,FALSE),IF(ABS(I15-VLOOKUP(C15,'Valeurs Règlement Campagne'!$A$4:$AB$7,25,FALSE))&lt;=2,VLOOKUP(C15,'Valeurs Règlement Campagne'!$A$4:$AB$7,25,FALSE),"")))-2),$I$6:I15,"&lt;="&amp;(IF(ABS(I15-VLOOKUP(C15,'Valeurs Règlement Campagne'!$A$4:$AB$7,23,FALSE))&lt;=2,VLOOKUP(C15,'Valeurs Règlement Campagne'!$A$4:$AB$7,23,FALSE),IF(ABS(I15-VLOOKUP(C15,'Valeurs Règlement Campagne'!$A$4:$AB$7,24,FALSE))&lt;=2,VLOOKUP(C15,'Valeurs Règlement Campagne'!$A$4:$AB$7,24,FALSE),IF(ABS(I15-VLOOKUP(C15,'Valeurs Règlement Campagne'!$A$4:$AB$7,25,FALSE))&lt;=2,VLOOKUP(C15,'Valeurs Règlement Campagne'!$A$4:$AB$7,25,FALSE),"")))+2))&gt;(IF(VLOOKUP(C15,'Valeurs Règlement Campagne'!$A$4:$AB$7,23,FALSE)=IF(ABS(I15-VLOOKUP(C15,'Valeurs Règlement Campagne'!$A$4:$AB$7,23,FALSE))&lt;=2,VLOOKUP(C15,'Valeurs Règlement Campagne'!$A$4:$AB$7,23,FALSE),IF(ABS(I15-VLOOKUP(C15,'Valeurs Règlement Campagne'!$A$4:$AB$7,24,FALSE))&lt;=2,VLOOKUP(C15,'Valeurs Règlement Campagne'!$A$4:$AB$7,24,FALSE),IF(ABS(I15-VLOOKUP(C15,'Valeurs Règlement Campagne'!$A$4:$AB$7,25,FALSE))&lt;=2,VLOOKUP(C15,'Valeurs Règlement Campagne'!$A$4:$AB$7,25,FALSE),""))),1,0)+IF(VLOOKUP(C15,'Valeurs Règlement Campagne'!$A$4:$AB$7,24,FALSE)=IF(ABS(I15-VLOOKUP(C15,'Valeurs Règlement Campagne'!$A$4:$AB$7,23,FALSE))&lt;=2,VLOOKUP(C15,'Valeurs Règlement Campagne'!$A$4:$AB$7,23,FALSE),IF(ABS(I15-VLOOKUP(C15,'Valeurs Règlement Campagne'!$A$4:$AB$7,24,FALSE))&lt;=2,VLOOKUP(C15,'Valeurs Règlement Campagne'!$A$4:$AB$7,24,FALSE),IF(ABS(I15-VLOOKUP(C15,'Valeurs Règlement Campagne'!$A$4:$AB$7,25,FALSE))&lt;=2,VLOOKUP(C15,'Valeurs Règlement Campagne'!$A$4:$AB$7,25,FALSE),""))),1,0)+IF(VLOOKUP(C15,'Valeurs Règlement Campagne'!$A$4:$AB$7,25,FALSE)=IF(ABS(I15-VLOOKUP(C15,'Valeurs Règlement Campagne'!$A$4:$AB$7,23,FALSE))&lt;=2,VLOOKUP(C15,'Valeurs Règlement Campagne'!$A$4:$AB$7,23,FALSE),IF(ABS(I15-VLOOKUP(C15,'Valeurs Règlement Campagne'!$A$4:$AB$7,24,FALSE))&lt;=2,VLOOKUP(C15,'Valeurs Règlement Campagne'!$A$4:$AB$7,24,FALSE),IF(ABS(I15-VLOOKUP(C15,'Valeurs Règlement Campagne'!$A$4:$AB$7,25,FALSE))&lt;=2,VLOOKUP(C15,'Valeurs Règlement Campagne'!$A$4:$AB$7,25,FALSE),""))),1,0)),"Doublon",TRUE)),IF(IF(I15=VLOOKUP(C15,'Valeurs Règlement Campagne'!$A$4:$AB$7,23,FALSE),VLOOKUP(C15,'Valeurs Règlement Campagne'!$A$4:$AB$7,23,FALSE),IF(I15=VLOOKUP(C15,'Valeurs Règlement Campagne'!$A$4:$AB$7,24,FALSE),VLOOKUP(C15,'Valeurs Règlement Campagne'!$A$4:$AB$7,24,FALSE),IF(I15=VLOOKUP(C15,'Valeurs Règlement Campagne'!$A$4:$AB$7,25,FALSE),VLOOKUP(C15,'Valeurs Règlement Campagne'!$A$4:$AB$7,25,FALSE),"")))="",FALSE,IF(COUNTIFS($C$6:C15,C15,$E$6:E15,"Connues",$I$6:I15,IF(I15=VLOOKUP(C15,'Valeurs Règlement Campagne'!$A$4:$AB$7,23,FALSE),VLOOKUP(C15,'Valeurs Règlement Campagne'!$A$4:$AB$7,23,FALSE),IF(I15=VLOOKUP(C15,'Valeurs Règlement Campagne'!$A$4:$AB$7,24,FALSE),VLOOKUP(C15,'Valeurs Règlement Campagne'!$A$4:$AB$7,24,FALSE),IF(I15=VLOOKUP(C15,'Valeurs Règlement Campagne'!$A$4:$AB$7,25,FALSE),VLOOKUP(C15,'Valeurs Règlement Campagne'!$A$4:$AB$7,25,FALSE),""))))&gt;(IF(VLOOKUP(C15,'Valeurs Règlement Campagne'!$A$4:$AB$7,23,FALSE)=IF(I15=VLOOKUP(C15,'Valeurs Règlement Campagne'!$A$4:$AB$7,23,FALSE),VLOOKUP(C15,'Valeurs Règlement Campagne'!$A$4:$AB$7,23,FALSE),IF(I15=VLOOKUP(C15,'Valeurs Règlement Campagne'!$A$4:$AB$7,24,FALSE),VLOOKUP(C15,'Valeurs Règlement Campagne'!$A$4:$AB$7,24,FALSE),IF(I15=VLOOKUP(C15,'Valeurs Règlement Campagne'!$A$4:$AB$7,25,FALSE),VLOOKUP(C15,'Valeurs Règlement Campagne'!$A$4:$AB$7,25,FALSE),""))),1,0)+IF(VLOOKUP(C15,'Valeurs Règlement Campagne'!$A$4:$AB$7,24,FALSE)=IF(I15=VLOOKUP(C15,'Valeurs Règlement Campagne'!$A$4:$AB$7,23,FALSE),VLOOKUP(C15,'Valeurs Règlement Campagne'!$A$4:$AB$7,23,FALSE),IF(I15=VLOOKUP(C15,'Valeurs Règlement Campagne'!$A$4:$AB$7,24,FALSE),VLOOKUP(C15,'Valeurs Règlement Campagne'!$A$4:$AB$7,24,FALSE),IF(I15=VLOOKUP(C15,'Valeurs Règlement Campagne'!$A$4:$AB$7,25,FALSE),VLOOKUP(C15,'Valeurs Règlement Campagne'!$A$4:$AB$7,25,FALSE),""))),1,0)+IF(VLOOKUP(C15,'Valeurs Règlement Campagne'!$A$4:$AB$7,25,FALSE)=IF(I15=VLOOKUP(C15,'Valeurs Règlement Campagne'!$A$4:$AB$7,23,FALSE),VLOOKUP(C15,'Valeurs Règlement Campagne'!$A$4:$AB$7,23,FALSE),IF(I15=VLOOKUP(C15,'Valeurs Règlement Campagne'!$A$4:$AB$7,24,FALSE),VLOOKUP(C15,'Valeurs Règlement Campagne'!$A$4:$AB$7,24,FALSE),IF(I15=VLOOKUP(C15,'Valeurs Règlement Campagne'!$A$4:$AB$7,25,FALSE),VLOOKUP(C15,'Valeurs Règlement Campagne'!$A$4:$AB$7,25,FALSE),""))),1,0)),"Doublon",TRUE)))," "))))," ")</f>
        <v xml:space="preserve"> </v>
      </c>
      <c r="Y15" s="146" t="str" cm="1">
        <f t="array" ref="Y15">IFERROR(IF(OR(C15="",C15=" ")," ",IF(NOT(ISNUMBER(J15))," ",IF(E15="Inconnues",AND(J15&gt;=S15,J15&lt;=T15),IF(E15="Connues",IF('Valeurs Règlement Campagne'!$L$14="OUI",IF(IF(ABS(J15-VLOOKUP(C15,'Valeurs Règlement Campagne'!$A$4:$AB$7,26,FALSE))&lt;=2,VLOOKUP(C15,'Valeurs Règlement Campagne'!$A$4:$AB$7,26,FALSE),IF(ABS(J15-VLOOKUP(C15,'Valeurs Règlement Campagne'!$A$4:$AB$7,27,FALSE))&lt;=2,VLOOKUP(C15,'Valeurs Règlement Campagne'!$A$4:$AB$7,27,FALSE),IF(ABS(J15-VLOOKUP(C15,'Valeurs Règlement Campagne'!$A$4:$AB$7,28,FALSE))&lt;=2,VLOOKUP(C15,'Valeurs Règlement Campagne'!$A$4:$AB$7,28,FALSE),"")))="",FALSE,IF(COUNTIFS($C$6:C15,C15,$E$6:E15,"Connues",$J$6:J15,"&gt;="&amp;(IF(ABS(J15-VLOOKUP(C15,'Valeurs Règlement Campagne'!$A$4:$AB$7,26,FALSE))&lt;=2,VLOOKUP(C15,'Valeurs Règlement Campagne'!$A$4:$AB$7,26,FALSE),IF(ABS(J15-VLOOKUP(C15,'Valeurs Règlement Campagne'!$A$4:$AB$7,27,FALSE))&lt;=2,VLOOKUP(C15,'Valeurs Règlement Campagne'!$A$4:$AB$7,27,FALSE),IF(ABS(J15-VLOOKUP(C15,'Valeurs Règlement Campagne'!$A$4:$AB$7,28,FALSE))&lt;=2,VLOOKUP(C15,'Valeurs Règlement Campagne'!$A$4:$AB$7,28,FALSE),"")))-2),$J$6:J15,"&lt;="&amp;(IF(ABS(J15-VLOOKUP(C15,'Valeurs Règlement Campagne'!$A$4:$AB$7,26,FALSE))&lt;=2,VLOOKUP(C15,'Valeurs Règlement Campagne'!$A$4:$AB$7,26,FALSE),IF(ABS(J15-VLOOKUP(C15,'Valeurs Règlement Campagne'!$A$4:$AB$7,27,FALSE))&lt;=2,VLOOKUP(C15,'Valeurs Règlement Campagne'!$A$4:$AB$7,27,FALSE),IF(ABS(J15-VLOOKUP(C15,'Valeurs Règlement Campagne'!$A$4:$AB$7,28,FALSE))&lt;=2,VLOOKUP(C15,'Valeurs Règlement Campagne'!$A$4:$AB$7,28,FALSE),"")))+2))&gt;(IF(VLOOKUP(C15,'Valeurs Règlement Campagne'!$A$4:$AB$7,26,FALSE)=IF(ABS(J15-VLOOKUP(C15,'Valeurs Règlement Campagne'!$A$4:$AB$7,26,FALSE))&lt;=2,VLOOKUP(C15,'Valeurs Règlement Campagne'!$A$4:$AB$7,26,FALSE),IF(ABS(J15-VLOOKUP(C15,'Valeurs Règlement Campagne'!$A$4:$AB$7,27,FALSE))&lt;=2,VLOOKUP(C15,'Valeurs Règlement Campagne'!$A$4:$AB$7,27,FALSE),IF(ABS(J15-VLOOKUP(C15,'Valeurs Règlement Campagne'!$A$4:$AB$7,28,FALSE))&lt;=2,VLOOKUP(C15,'Valeurs Règlement Campagne'!$A$4:$AB$7,28,FALSE),""))),1,0)+IF(VLOOKUP(C15,'Valeurs Règlement Campagne'!$A$4:$AB$7,27,FALSE)=IF(ABS(J15-VLOOKUP(C15,'Valeurs Règlement Campagne'!$A$4:$AB$7,26,FALSE))&lt;=2,VLOOKUP(C15,'Valeurs Règlement Campagne'!$A$4:$AB$7,26,FALSE),IF(ABS(J15-VLOOKUP(C15,'Valeurs Règlement Campagne'!$A$4:$AB$7,27,FALSE))&lt;=2,VLOOKUP(C15,'Valeurs Règlement Campagne'!$A$4:$AB$7,27,FALSE),IF(ABS(J15-VLOOKUP(C15,'Valeurs Règlement Campagne'!$A$4:$AB$7,28,FALSE))&lt;=2,VLOOKUP(C15,'Valeurs Règlement Campagne'!$A$4:$AB$7,28,FALSE),""))),1,0)+IF(VLOOKUP(C15,'Valeurs Règlement Campagne'!$A$4:$AB$7,28,FALSE)=IF(ABS(J15-VLOOKUP(C15,'Valeurs Règlement Campagne'!$A$4:$AB$7,26,FALSE))&lt;=2,VLOOKUP(C15,'Valeurs Règlement Campagne'!$A$4:$AB$7,26,FALSE),IF(ABS(J15-VLOOKUP(C15,'Valeurs Règlement Campagne'!$A$4:$AB$7,27,FALSE))&lt;=2,VLOOKUP(C15,'Valeurs Règlement Campagne'!$A$4:$AB$7,27,FALSE),IF(ABS(J15-VLOOKUP(C15,'Valeurs Règlement Campagne'!$A$4:$AB$7,28,FALSE))&lt;=2,VLOOKUP(C15,'Valeurs Règlement Campagne'!$A$4:$AB$7,28,FALSE),""))),1,0)),"Doublon",TRUE)),IF(IF(J15=VLOOKUP(C15,'Valeurs Règlement Campagne'!$A$4:$AB$7,26,FALSE),VLOOKUP(C15,'Valeurs Règlement Campagne'!$A$4:$AB$7,26,FALSE),IF(J15=VLOOKUP(C15,'Valeurs Règlement Campagne'!$A$4:$AB$7,27,FALSE),VLOOKUP(C15,'Valeurs Règlement Campagne'!$A$4:$AB$7,27,FALSE),IF(J15=VLOOKUP(C15,'Valeurs Règlement Campagne'!$A$4:$AB$7,28,FALSE),VLOOKUP(C15,'Valeurs Règlement Campagne'!$A$4:$AB$7,28,FALSE),"")))="",FALSE,IF(COUNTIFS($C$6:C15,C15,$E$6:E15,"Connues",$J$6:J15,IF(J15=VLOOKUP(C15,'Valeurs Règlement Campagne'!$A$4:$AB$7,26,FALSE),VLOOKUP(C15,'Valeurs Règlement Campagne'!$A$4:$AB$7,26,FALSE),IF(J15=VLOOKUP(C15,'Valeurs Règlement Campagne'!$A$4:$AB$7,27,FALSE),VLOOKUP(C15,'Valeurs Règlement Campagne'!$A$4:$AB$7,27,FALSE),IF(J15=VLOOKUP(C15,'Valeurs Règlement Campagne'!$A$4:$AB$7,28,FALSE),VLOOKUP(C15,'Valeurs Règlement Campagne'!$A$4:$AB$7,28,FALSE),""))))&gt;(IF(VLOOKUP(C15,'Valeurs Règlement Campagne'!$A$4:$AB$7,26,FALSE)=IF(J15=VLOOKUP(C15,'Valeurs Règlement Campagne'!$A$4:$AB$7,26,FALSE),VLOOKUP(C15,'Valeurs Règlement Campagne'!$A$4:$AB$7,26,FALSE),IF(J15=VLOOKUP(C15,'Valeurs Règlement Campagne'!$A$4:$AB$7,27,FALSE),VLOOKUP(C15,'Valeurs Règlement Campagne'!$A$4:$AB$7,27,FALSE),IF(J15=VLOOKUP(C15,'Valeurs Règlement Campagne'!$A$4:$AB$7,28,FALSE),VLOOKUP(C15,'Valeurs Règlement Campagne'!$A$4:$AB$7,28,FALSE),""))),1,0)+IF(VLOOKUP(C15,'Valeurs Règlement Campagne'!$A$4:$AB$7,27,FALSE)=IF(J15=VLOOKUP(C15,'Valeurs Règlement Campagne'!$A$4:$AB$7,26,FALSE),VLOOKUP(C15,'Valeurs Règlement Campagne'!$A$4:$AB$7,26,FALSE),IF(J15=VLOOKUP(C15,'Valeurs Règlement Campagne'!$A$4:$AB$7,27,FALSE),VLOOKUP(C15,'Valeurs Règlement Campagne'!$A$4:$AB$7,27,FALSE),IF(J15=VLOOKUP(C15,'Valeurs Règlement Campagne'!$A$4:$AB$7,28,FALSE),VLOOKUP(C15,'Valeurs Règlement Campagne'!$A$4:$AB$7,28,FALSE),""))),1,0)+IF(VLOOKUP(C15,'Valeurs Règlement Campagne'!$A$4:$AB$7,28,FALSE)=IF(J15=VLOOKUP(C15,'Valeurs Règlement Campagne'!$A$4:$AB$7,26,FALSE),VLOOKUP(C15,'Valeurs Règlement Campagne'!$A$4:$AB$7,26,FALSE),IF(J15=VLOOKUP(C15,'Valeurs Règlement Campagne'!$A$4:$AB$7,27,FALSE),VLOOKUP(C15,'Valeurs Règlement Campagne'!$A$4:$AB$7,27,FALSE),IF(J15=VLOOKUP(C15,'Valeurs Règlement Campagne'!$A$4:$AB$7,28,FALSE),VLOOKUP(C15,'Valeurs Règlement Campagne'!$A$4:$AB$7,28,FALSE),""))),1,0)),"Doublon",TRUE)))," "))))," ")</f>
        <v xml:space="preserve"> </v>
      </c>
      <c r="Z15" s="329" t="str">
        <f t="shared" si="0"/>
        <v xml:space="preserve"> </v>
      </c>
      <c r="AA15" s="254"/>
      <c r="AB15" s="254" t="str">
        <f t="shared" si="1"/>
        <v xml:space="preserve"> </v>
      </c>
      <c r="AC15" s="254"/>
      <c r="AD15" s="254" t="str">
        <f t="shared" si="2"/>
        <v xml:space="preserve"> </v>
      </c>
      <c r="AE15" s="254"/>
      <c r="AF15" s="254" t="str">
        <f t="shared" si="3"/>
        <v xml:space="preserve"> </v>
      </c>
      <c r="AG15" s="299"/>
      <c r="AH15" s="50" t="str">
        <f t="shared" si="4"/>
        <v/>
      </c>
      <c r="AI15"/>
      <c r="AJ15"/>
      <c r="AK15"/>
      <c r="AL15"/>
      <c r="AM15"/>
    </row>
    <row r="16" spans="1:39" ht="20.75" customHeight="1">
      <c r="A16" s="102">
        <v>11</v>
      </c>
      <c r="B16" s="168" t="str">
        <f>IF(NOT(ISBLANK(Organisateur!B16)),Organisateur!B16," ")</f>
        <v xml:space="preserve"> </v>
      </c>
      <c r="C16" s="340" t="str">
        <f>IF(NOT(ISBLANK(Organisateur!C16)),Organisateur!C16," ")</f>
        <v xml:space="preserve"> </v>
      </c>
      <c r="D16" s="341"/>
      <c r="E16" s="170" t="str">
        <f>IF(NOT(ISBLANK(Organisateur!E16)),Organisateur!E16," ")</f>
        <v xml:space="preserve"> </v>
      </c>
      <c r="F16" s="172" t="str">
        <f>IF(NOT(ISBLANK(Organisateur!F16)),Organisateur!F16," ")</f>
        <v xml:space="preserve"> </v>
      </c>
      <c r="G16" s="195" t="str">
        <f>IF(NOT(ISBLANK(Organisateur!G16)),Organisateur!G16," ")</f>
        <v xml:space="preserve"> </v>
      </c>
      <c r="H16" s="196" t="str">
        <f>IF(NOT(ISBLANK(Organisateur!H16)),Organisateur!H16," ")</f>
        <v xml:space="preserve"> </v>
      </c>
      <c r="I16" s="197" t="str">
        <f>IF(NOT(ISBLANK(Organisateur!I16)),Organisateur!I16," ")</f>
        <v xml:space="preserve"> </v>
      </c>
      <c r="J16" s="198" t="str">
        <f>IF(NOT(ISBLANK(Organisateur!J16)),Organisateur!J16," ")</f>
        <v xml:space="preserve"> </v>
      </c>
      <c r="K16" s="40"/>
      <c r="L16" s="41" t="str">
        <f>IF($E16=" "," ",IF($E16=$D$31,VLOOKUP($C16,'Valeurs Règlement Campagne'!$A$4:$AB$7,14,FALSE),VLOOKUP($C16,'Valeurs Règlement Campagne'!$A$4:$M$7,4,FALSE)))</f>
        <v xml:space="preserve"> </v>
      </c>
      <c r="M16" s="42" t="str">
        <f>IF($E16=" "," ",IF($E16=$D$31,VLOOKUP($C16,'Valeurs Règlement Campagne'!$A$4:$AB$7,16,FALSE),VLOOKUP($C16,'Valeurs Règlement Campagne'!$A$4:$AB$7,5,FALSE)))</f>
        <v xml:space="preserve"> </v>
      </c>
      <c r="N16" s="41" t="str">
        <f>IF($E16=" "," ",IF($E16=$D$31,VLOOKUP($C16,'Valeurs Règlement Campagne'!$A$4:$AB$7,17,FALSE),VLOOKUP($C16,'Valeurs Règlement Campagne'!$A$4:$AB$7,6,FALSE)))</f>
        <v xml:space="preserve"> </v>
      </c>
      <c r="O16" s="43" t="str">
        <f>IF($E16=" "," ",IF($E16=$D$31,VLOOKUP($C16,'Valeurs Règlement Campagne'!$A$4:$AB$7,19,FALSE),VLOOKUP($C16,'Valeurs Règlement Campagne'!$A$4:$AB$7,7,FALSE)))</f>
        <v xml:space="preserve"> </v>
      </c>
      <c r="P16" s="44" t="str">
        <f>IF($E16=" "," ",IF($E16=$D$31,VLOOKUP($C16,'Valeurs Règlement Campagne'!$A$4:$AB$7,20,FALSE),VLOOKUP($C16,'Valeurs Règlement Campagne'!$A$4:$AB$7,8,FALSE)))</f>
        <v xml:space="preserve"> </v>
      </c>
      <c r="Q16" s="43" t="str">
        <f>IF($E16=" "," ",IF($E16=$D$31,VLOOKUP($C16,'Valeurs Règlement Campagne'!$A$4:$AB$7,22,FALSE),VLOOKUP($C16,'Valeurs Règlement Campagne'!$A$4:$AB$7,9,FALSE)))</f>
        <v xml:space="preserve"> </v>
      </c>
      <c r="R16" s="47" t="str">
        <f>IF($E16=" "," ",IF($E16=$D$31,VLOOKUP($C16,'Valeurs Règlement Campagne'!$A$4:$AB$7,25,FALSE),VLOOKUP($C16,'Valeurs Règlement Campagne'!$A$4:$AB$7,11,FALSE)))</f>
        <v xml:space="preserve"> </v>
      </c>
      <c r="S16" s="41" t="str">
        <f>IF($E16=" "," ",IF($E16=$D$31,VLOOKUP($C16,'Valeurs Règlement Campagne'!$A$4:$AB$7,26,FALSE),VLOOKUP($C16,'Valeurs Règlement Campagne'!$A$4:$AB$7,12,FALSE)))</f>
        <v xml:space="preserve"> </v>
      </c>
      <c r="T16" s="42" t="str">
        <f>IF($E16=" "," ",IF($E16=$D$31,VLOOKUP($C16,'Valeurs Règlement Campagne'!$A$4:$AB$7,28,FALSE),VLOOKUP($C16,'Valeurs Règlement Campagne'!$A$4:$AB$7,13,FALSE)))</f>
        <v xml:space="preserve"> </v>
      </c>
      <c r="U16" s="48" t="str" cm="1">
        <f t="array" ref="U16">IFERROR(IF(OR(C16="",C16=" ")," ",IF(NOT(ISNUMBER(F16))," ",IF(E16="Inconnues",AND(F16&gt;=L16,F16&lt;=M16),IF(E16="Connues",IF('Valeurs Règlement Campagne'!$L$14="OUI",IF(IF(ABS(F16-VLOOKUP(C16,'Valeurs Règlement Campagne'!$A$4:$AB$7,14,FALSE))&lt;=2,VLOOKUP(C16,'Valeurs Règlement Campagne'!$A$4:$AB$7,14,FALSE),IF(ABS(F16-VLOOKUP(C16,'Valeurs Règlement Campagne'!$A$4:$AB$7,15,FALSE))&lt;=2,VLOOKUP(C16,'Valeurs Règlement Campagne'!$A$4:$AB$7,15,FALSE),IF(ABS(F16-VLOOKUP(C16,'Valeurs Règlement Campagne'!$A$4:$AB$7,16,FALSE))&lt;=2,VLOOKUP(C16,'Valeurs Règlement Campagne'!$A$4:$AB$7,16,FALSE),"")))="",FALSE,IF(COUNTIFS($C$6:C16,C16,$E$6:E16,"Connues",$F$6:F16,"&gt;="&amp;(IF(ABS(F16-VLOOKUP(C16,'Valeurs Règlement Campagne'!$A$4:$AB$7,14,FALSE))&lt;=2,VLOOKUP(C16,'Valeurs Règlement Campagne'!$A$4:$AB$7,14,FALSE),IF(ABS(F16-VLOOKUP(C16,'Valeurs Règlement Campagne'!$A$4:$AB$7,15,FALSE))&lt;=2,VLOOKUP(C16,'Valeurs Règlement Campagne'!$A$4:$AB$7,15,FALSE),IF(ABS(F16-VLOOKUP(C16,'Valeurs Règlement Campagne'!$A$4:$AB$7,16,FALSE))&lt;=2,VLOOKUP(C16,'Valeurs Règlement Campagne'!$A$4:$AB$7,16,FALSE),"")))-2),$F$6:F16,"&lt;="&amp;(IF(ABS(F16-VLOOKUP(C16,'Valeurs Règlement Campagne'!$A$4:$AB$7,14,FALSE))&lt;=2,VLOOKUP(C16,'Valeurs Règlement Campagne'!$A$4:$AB$7,14,FALSE),IF(ABS(F16-VLOOKUP(C16,'Valeurs Règlement Campagne'!$A$4:$AB$7,15,FALSE))&lt;=2,VLOOKUP(C16,'Valeurs Règlement Campagne'!$A$4:$AB$7,15,FALSE),IF(ABS(F16-VLOOKUP(C16,'Valeurs Règlement Campagne'!$A$4:$AB$7,16,FALSE))&lt;=2,VLOOKUP(C16,'Valeurs Règlement Campagne'!$A$4:$AB$7,16,FALSE),"")))+2))&gt;(IF(VLOOKUP(C16,'Valeurs Règlement Campagne'!$A$4:$AB$7,14,FALSE)=IF(ABS(F16-VLOOKUP(C16,'Valeurs Règlement Campagne'!$A$4:$AB$7,14,FALSE))&lt;=2,VLOOKUP(C16,'Valeurs Règlement Campagne'!$A$4:$AB$7,14,FALSE),IF(ABS(F16-VLOOKUP(C16,'Valeurs Règlement Campagne'!$A$4:$AB$7,15,FALSE))&lt;=2,VLOOKUP(C16,'Valeurs Règlement Campagne'!$A$4:$AB$7,15,FALSE),IF(ABS(F16-VLOOKUP(C16,'Valeurs Règlement Campagne'!$A$4:$AB$7,16,FALSE))&lt;=2,VLOOKUP(C16,'Valeurs Règlement Campagne'!$A$4:$AB$7,16,FALSE),""))),1,0)+IF(VLOOKUP(C16,'Valeurs Règlement Campagne'!$A$4:$AB$7,15,FALSE)=IF(ABS(F16-VLOOKUP(C16,'Valeurs Règlement Campagne'!$A$4:$AB$7,14,FALSE))&lt;=2,VLOOKUP(C16,'Valeurs Règlement Campagne'!$A$4:$AB$7,14,FALSE),IF(ABS(F16-VLOOKUP(C16,'Valeurs Règlement Campagne'!$A$4:$AB$7,15,FALSE))&lt;=2,VLOOKUP(C16,'Valeurs Règlement Campagne'!$A$4:$AB$7,15,FALSE),IF(ABS(F16-VLOOKUP(C16,'Valeurs Règlement Campagne'!$A$4:$AB$7,16,FALSE))&lt;=2,VLOOKUP(C16,'Valeurs Règlement Campagne'!$A$4:$AB$7,16,FALSE),""))),1,0)+IF(VLOOKUP(C16,'Valeurs Règlement Campagne'!$A$4:$AB$7,16,FALSE)=IF(ABS(F16-VLOOKUP(C16,'Valeurs Règlement Campagne'!$A$4:$AB$7,14,FALSE))&lt;=2,VLOOKUP(C16,'Valeurs Règlement Campagne'!$A$4:$AB$7,14,FALSE),IF(ABS(F16-VLOOKUP(C16,'Valeurs Règlement Campagne'!$A$4:$AB$7,15,FALSE))&lt;=2,VLOOKUP(C16,'Valeurs Règlement Campagne'!$A$4:$AB$7,15,FALSE),IF(ABS(F16-VLOOKUP(C16,'Valeurs Règlement Campagne'!$A$4:$AB$7,16,FALSE))&lt;=2,VLOOKUP(C16,'Valeurs Règlement Campagne'!$A$4:$AB$7,16,FALSE),""))),1,0)),"Doublon",TRUE)),IF(IF(F16=VLOOKUP(C16,'Valeurs Règlement Campagne'!$A$4:$AB$7,14,FALSE),VLOOKUP(C16,'Valeurs Règlement Campagne'!$A$4:$AB$7,14,FALSE),IF(F16=VLOOKUP(C16,'Valeurs Règlement Campagne'!$A$4:$AB$7,15,FALSE),VLOOKUP(C16,'Valeurs Règlement Campagne'!$A$4:$AB$7,15,FALSE),IF(F16=VLOOKUP(C16,'Valeurs Règlement Campagne'!$A$4:$AB$7,16,FALSE),VLOOKUP(C16,'Valeurs Règlement Campagne'!$A$4:$AB$7,16,FALSE),"")))="",FALSE,IF(COUNTIFS($C$6:C16,C16,$E$6:E16,"Connues",$F$6:F16,IF(F16=VLOOKUP(C16,'Valeurs Règlement Campagne'!$A$4:$AB$7,14,FALSE),VLOOKUP(C16,'Valeurs Règlement Campagne'!$A$4:$AB$7,14,FALSE),IF(F16=VLOOKUP(C16,'Valeurs Règlement Campagne'!$A$4:$AB$7,15,FALSE),VLOOKUP(C16,'Valeurs Règlement Campagne'!$A$4:$AB$7,15,FALSE),IF(F16=VLOOKUP(C16,'Valeurs Règlement Campagne'!$A$4:$AB$7,16,FALSE),VLOOKUP(C16,'Valeurs Règlement Campagne'!$A$4:$AB$7,16,FALSE),""))))&gt;(IF(VLOOKUP(C16,'Valeurs Règlement Campagne'!$A$4:$AB$7,14,FALSE)=IF(F16=VLOOKUP(C16,'Valeurs Règlement Campagne'!$A$4:$AB$7,14,FALSE),VLOOKUP(C16,'Valeurs Règlement Campagne'!$A$4:$AB$7,14,FALSE),IF(F16=VLOOKUP(C16,'Valeurs Règlement Campagne'!$A$4:$AB$7,15,FALSE),VLOOKUP(C16,'Valeurs Règlement Campagne'!$A$4:$AB$7,15,FALSE),IF(F16=VLOOKUP(C16,'Valeurs Règlement Campagne'!$A$4:$AB$7,16,FALSE),VLOOKUP(C16,'Valeurs Règlement Campagne'!$A$4:$AB$7,16,FALSE),""))),1,0)+IF(VLOOKUP(C16,'Valeurs Règlement Campagne'!$A$4:$AB$7,15,FALSE)=IF(F16=VLOOKUP(C16,'Valeurs Règlement Campagne'!$A$4:$AB$7,14,FALSE),VLOOKUP(C16,'Valeurs Règlement Campagne'!$A$4:$AB$7,14,FALSE),IF(F16=VLOOKUP(C16,'Valeurs Règlement Campagne'!$A$4:$AB$7,15,FALSE),VLOOKUP(C16,'Valeurs Règlement Campagne'!$A$4:$AB$7,15,FALSE),IF(F16=VLOOKUP(C16,'Valeurs Règlement Campagne'!$A$4:$AB$7,16,FALSE),VLOOKUP(C16,'Valeurs Règlement Campagne'!$A$4:$AB$7,16,FALSE),""))),1,0)+IF(VLOOKUP(C16,'Valeurs Règlement Campagne'!$A$4:$AB$7,16,FALSE)=IF(F16=VLOOKUP(C16,'Valeurs Règlement Campagne'!$A$4:$AB$7,14,FALSE),VLOOKUP(C16,'Valeurs Règlement Campagne'!$A$4:$AB$7,14,FALSE),IF(F16=VLOOKUP(C16,'Valeurs Règlement Campagne'!$A$4:$AB$7,15,FALSE),VLOOKUP(C16,'Valeurs Règlement Campagne'!$A$4:$AB$7,15,FALSE),IF(F16=VLOOKUP(C16,'Valeurs Règlement Campagne'!$A$4:$AB$7,16,FALSE),VLOOKUP(C16,'Valeurs Règlement Campagne'!$A$4:$AB$7,16,FALSE),""))),1,0)),"Doublon",TRUE)))," "))))," ")</f>
        <v xml:space="preserve"> </v>
      </c>
      <c r="V16" s="49" t="str" cm="1">
        <f t="array" ref="V16">IFERROR(IF(OR(C16="",C16=" ")," ",IF(NOT(ISNUMBER(G16))," ",IF(E16="Inconnues",AND(G16&gt;=N16,G16&lt;=O16),IF(E16="Connues",IF('Valeurs Règlement Campagne'!$L$14="OUI",IF(IF(ABS(G16-VLOOKUP(C16,'Valeurs Règlement Campagne'!$A$4:$AB$7,17,FALSE))&lt;=2,VLOOKUP(C16,'Valeurs Règlement Campagne'!$A$4:$AB$7,17,FALSE),IF(ABS(G16-VLOOKUP(C16,'Valeurs Règlement Campagne'!$A$4:$AB$7,18,FALSE))&lt;=2,VLOOKUP(C16,'Valeurs Règlement Campagne'!$A$4:$AB$7,18,FALSE),IF(ABS(G16-VLOOKUP(C16,'Valeurs Règlement Campagne'!$A$4:$AB$7,19,FALSE))&lt;=2,VLOOKUP(C16,'Valeurs Règlement Campagne'!$A$4:$AB$7,19,FALSE),"")))="",FALSE,IF(COUNTIFS($C$6:C16,C16,$E$6:E16,"Connues",$G$6:G16,"&gt;="&amp;(IF(ABS(G16-VLOOKUP(C16,'Valeurs Règlement Campagne'!$A$4:$AB$7,17,FALSE))&lt;=2,VLOOKUP(C16,'Valeurs Règlement Campagne'!$A$4:$AB$7,17,FALSE),IF(ABS(G16-VLOOKUP(C16,'Valeurs Règlement Campagne'!$A$4:$AB$7,18,FALSE))&lt;=2,VLOOKUP(C16,'Valeurs Règlement Campagne'!$A$4:$AB$7,18,FALSE),IF(ABS(G16-VLOOKUP(C16,'Valeurs Règlement Campagne'!$A$4:$AB$7,19,FALSE))&lt;=2,VLOOKUP(C16,'Valeurs Règlement Campagne'!$A$4:$AB$7,19,FALSE),"")))-2),$G$6:G16,"&lt;="&amp;(IF(ABS(G16-VLOOKUP(C16,'Valeurs Règlement Campagne'!$A$4:$AB$7,17,FALSE))&lt;=2,VLOOKUP(C16,'Valeurs Règlement Campagne'!$A$4:$AB$7,17,FALSE),IF(ABS(G16-VLOOKUP(C16,'Valeurs Règlement Campagne'!$A$4:$AB$7,18,FALSE))&lt;=2,VLOOKUP(C16,'Valeurs Règlement Campagne'!$A$4:$AB$7,18,FALSE),IF(ABS(G16-VLOOKUP(C16,'Valeurs Règlement Campagne'!$A$4:$AB$7,19,FALSE))&lt;=2,VLOOKUP(C16,'Valeurs Règlement Campagne'!$A$4:$AB$7,19,FALSE),"")))+2))&gt;(IF(VLOOKUP(C16,'Valeurs Règlement Campagne'!$A$4:$AB$7,17,FALSE)=IF(ABS(G16-VLOOKUP(C16,'Valeurs Règlement Campagne'!$A$4:$AB$7,17,FALSE))&lt;=2,VLOOKUP(C16,'Valeurs Règlement Campagne'!$A$4:$AB$7,17,FALSE),IF(ABS(G16-VLOOKUP(C16,'Valeurs Règlement Campagne'!$A$4:$AB$7,18,FALSE))&lt;=2,VLOOKUP(C16,'Valeurs Règlement Campagne'!$A$4:$AB$7,18,FALSE),IF(ABS(G16-VLOOKUP(C16,'Valeurs Règlement Campagne'!$A$4:$AB$7,19,FALSE))&lt;=2,VLOOKUP(C16,'Valeurs Règlement Campagne'!$A$4:$AB$7,19,FALSE),""))),1,0)+IF(VLOOKUP(C16,'Valeurs Règlement Campagne'!$A$4:$AB$7,18,FALSE)=IF(ABS(G16-VLOOKUP(C16,'Valeurs Règlement Campagne'!$A$4:$AB$7,17,FALSE))&lt;=2,VLOOKUP(C16,'Valeurs Règlement Campagne'!$A$4:$AB$7,17,FALSE),IF(ABS(G16-VLOOKUP(C16,'Valeurs Règlement Campagne'!$A$4:$AB$7,18,FALSE))&lt;=2,VLOOKUP(C16,'Valeurs Règlement Campagne'!$A$4:$AB$7,18,FALSE),IF(ABS(G16-VLOOKUP(C16,'Valeurs Règlement Campagne'!$A$4:$AB$7,19,FALSE))&lt;=2,VLOOKUP(C16,'Valeurs Règlement Campagne'!$A$4:$AB$7,19,FALSE),""))),1,0)+IF(VLOOKUP(C16,'Valeurs Règlement Campagne'!$A$4:$AB$7,19,FALSE)=IF(ABS(G16-VLOOKUP(C16,'Valeurs Règlement Campagne'!$A$4:$AB$7,17,FALSE))&lt;=2,VLOOKUP(C16,'Valeurs Règlement Campagne'!$A$4:$AB$7,17,FALSE),IF(ABS(G16-VLOOKUP(C16,'Valeurs Règlement Campagne'!$A$4:$AB$7,18,FALSE))&lt;=2,VLOOKUP(C16,'Valeurs Règlement Campagne'!$A$4:$AB$7,18,FALSE),IF(ABS(G16-VLOOKUP(C16,'Valeurs Règlement Campagne'!$A$4:$AB$7,19,FALSE))&lt;=2,VLOOKUP(C16,'Valeurs Règlement Campagne'!$A$4:$AB$7,19,FALSE),""))),1,0)),"Doublon",TRUE)),IF(IF(G16=VLOOKUP(C16,'Valeurs Règlement Campagne'!$A$4:$AB$7,17,FALSE),VLOOKUP(C16,'Valeurs Règlement Campagne'!$A$4:$AB$7,17,FALSE),IF(G16=VLOOKUP(C16,'Valeurs Règlement Campagne'!$A$4:$AB$7,18,FALSE),VLOOKUP(C16,'Valeurs Règlement Campagne'!$A$4:$AB$7,18,FALSE),IF(G16=VLOOKUP(C16,'Valeurs Règlement Campagne'!$A$4:$AB$7,19,FALSE),VLOOKUP(C16,'Valeurs Règlement Campagne'!$A$4:$AB$7,19,FALSE),"")))="",FALSE,IF(COUNTIFS($C$6:C16,C16,$E$6:E16,"Connues",$G$6:G16,IF(G16=VLOOKUP(C16,'Valeurs Règlement Campagne'!$A$4:$AB$7,17,FALSE),VLOOKUP(C16,'Valeurs Règlement Campagne'!$A$4:$AB$7,17,FALSE),IF(G16=VLOOKUP(C16,'Valeurs Règlement Campagne'!$A$4:$AB$7,18,FALSE),VLOOKUP(C16,'Valeurs Règlement Campagne'!$A$4:$AB$7,18,FALSE),IF(G16=VLOOKUP(C16,'Valeurs Règlement Campagne'!$A$4:$AB$7,19,FALSE),VLOOKUP(C16,'Valeurs Règlement Campagne'!$A$4:$AB$7,19,FALSE),""))))&gt;(IF(VLOOKUP(C16,'Valeurs Règlement Campagne'!$A$4:$AB$7,17,FALSE)=IF(G16=VLOOKUP(C16,'Valeurs Règlement Campagne'!$A$4:$AB$7,17,FALSE),VLOOKUP(C16,'Valeurs Règlement Campagne'!$A$4:$AB$7,17,FALSE),IF(G16=VLOOKUP(C16,'Valeurs Règlement Campagne'!$A$4:$AB$7,18,FALSE),VLOOKUP(C16,'Valeurs Règlement Campagne'!$A$4:$AB$7,18,FALSE),IF(G16=VLOOKUP(C16,'Valeurs Règlement Campagne'!$A$4:$AB$7,19,FALSE),VLOOKUP(C16,'Valeurs Règlement Campagne'!$A$4:$AB$7,19,FALSE),""))),1,0)+IF(VLOOKUP(C16,'Valeurs Règlement Campagne'!$A$4:$AB$7,18,FALSE)=IF(G16=VLOOKUP(C16,'Valeurs Règlement Campagne'!$A$4:$AB$7,17,FALSE),VLOOKUP(C16,'Valeurs Règlement Campagne'!$A$4:$AB$7,17,FALSE),IF(G16=VLOOKUP(C16,'Valeurs Règlement Campagne'!$A$4:$AB$7,18,FALSE),VLOOKUP(C16,'Valeurs Règlement Campagne'!$A$4:$AB$7,18,FALSE),IF(G16=VLOOKUP(C16,'Valeurs Règlement Campagne'!$A$4:$AB$7,19,FALSE),VLOOKUP(C16,'Valeurs Règlement Campagne'!$A$4:$AB$7,19,FALSE),""))),1,0)+IF(VLOOKUP(C16,'Valeurs Règlement Campagne'!$A$4:$AB$7,19,FALSE)=IF(G16=VLOOKUP(C16,'Valeurs Règlement Campagne'!$A$4:$AB$7,17,FALSE),VLOOKUP(C16,'Valeurs Règlement Campagne'!$A$4:$AB$7,17,FALSE),IF(G16=VLOOKUP(C16,'Valeurs Règlement Campagne'!$A$4:$AB$7,18,FALSE),VLOOKUP(C16,'Valeurs Règlement Campagne'!$A$4:$AB$7,18,FALSE),IF(G16=VLOOKUP(C16,'Valeurs Règlement Campagne'!$A$4:$AB$7,19,FALSE),VLOOKUP(C16,'Valeurs Règlement Campagne'!$A$4:$AB$7,19,FALSE),""))),1,0)),"Doublon",TRUE)))," "))))," ")</f>
        <v xml:space="preserve"> </v>
      </c>
      <c r="W16" s="49" t="str" cm="1">
        <f t="array" ref="W16">IFERROR(IF(OR(C16="",C16=" ")," ",IF(NOT(ISNUMBER(H16))," ",IF(E16="Inconnues",AND(H16&gt;=P16,H16&lt;=Q16),IF(E16="Connues",IF('Valeurs Règlement Campagne'!$L$14="OUI",IF(IF(ABS(H16-VLOOKUP(C16,'Valeurs Règlement Campagne'!$A$4:$AB$7,20,FALSE))&lt;=2,VLOOKUP(C16,'Valeurs Règlement Campagne'!$A$4:$AB$7,20,FALSE),IF(ABS(H16-VLOOKUP(C16,'Valeurs Règlement Campagne'!$A$4:$AB$7,21,FALSE))&lt;=2,VLOOKUP(C16,'Valeurs Règlement Campagne'!$A$4:$AB$7,21,FALSE),IF(ABS(H16-VLOOKUP(C16,'Valeurs Règlement Campagne'!$A$4:$AB$7,22,FALSE))&lt;=2,VLOOKUP(C16,'Valeurs Règlement Campagne'!$A$4:$AB$7,22,FALSE),"")))="",FALSE,IF(COUNTIFS($C$6:C16,C16,$E$6:E16,"Connues",$H$6:H16,"&gt;="&amp;(IF(ABS(H16-VLOOKUP(C16,'Valeurs Règlement Campagne'!$A$4:$AB$7,20,FALSE))&lt;=2,VLOOKUP(C16,'Valeurs Règlement Campagne'!$A$4:$AB$7,20,FALSE),IF(ABS(H16-VLOOKUP(C16,'Valeurs Règlement Campagne'!$A$4:$AB$7,21,FALSE))&lt;=2,VLOOKUP(C16,'Valeurs Règlement Campagne'!$A$4:$AB$7,21,FALSE),IF(ABS(H16-VLOOKUP(C16,'Valeurs Règlement Campagne'!$A$4:$AB$7,22,FALSE))&lt;=2,VLOOKUP(C16,'Valeurs Règlement Campagne'!$A$4:$AB$7,22,FALSE),"")))-2),$H$6:H16,"&lt;="&amp;(IF(ABS(H16-VLOOKUP(C16,'Valeurs Règlement Campagne'!$A$4:$AB$7,20,FALSE))&lt;=2,VLOOKUP(C16,'Valeurs Règlement Campagne'!$A$4:$AB$7,20,FALSE),IF(ABS(H16-VLOOKUP(C16,'Valeurs Règlement Campagne'!$A$4:$AB$7,21,FALSE))&lt;=2,VLOOKUP(C16,'Valeurs Règlement Campagne'!$A$4:$AB$7,21,FALSE),IF(ABS(H16-VLOOKUP(C16,'Valeurs Règlement Campagne'!$A$4:$AB$7,22,FALSE))&lt;=2,VLOOKUP(C16,'Valeurs Règlement Campagne'!$A$4:$AB$7,22,FALSE),"")))+2))&gt;(IF(VLOOKUP(C16,'Valeurs Règlement Campagne'!$A$4:$AB$7,20,FALSE)=IF(ABS(H16-VLOOKUP(C16,'Valeurs Règlement Campagne'!$A$4:$AB$7,20,FALSE))&lt;=2,VLOOKUP(C16,'Valeurs Règlement Campagne'!$A$4:$AB$7,20,FALSE),IF(ABS(H16-VLOOKUP(C16,'Valeurs Règlement Campagne'!$A$4:$AB$7,21,FALSE))&lt;=2,VLOOKUP(C16,'Valeurs Règlement Campagne'!$A$4:$AB$7,21,FALSE),IF(ABS(H16-VLOOKUP(C16,'Valeurs Règlement Campagne'!$A$4:$AB$7,22,FALSE))&lt;=2,VLOOKUP(C16,'Valeurs Règlement Campagne'!$A$4:$AB$7,22,FALSE),""))),1,0)+IF(VLOOKUP(C16,'Valeurs Règlement Campagne'!$A$4:$AB$7,21,FALSE)=IF(ABS(H16-VLOOKUP(C16,'Valeurs Règlement Campagne'!$A$4:$AB$7,20,FALSE))&lt;=2,VLOOKUP(C16,'Valeurs Règlement Campagne'!$A$4:$AB$7,20,FALSE),IF(ABS(H16-VLOOKUP(C16,'Valeurs Règlement Campagne'!$A$4:$AB$7,21,FALSE))&lt;=2,VLOOKUP(C16,'Valeurs Règlement Campagne'!$A$4:$AB$7,21,FALSE),IF(ABS(H16-VLOOKUP(C16,'Valeurs Règlement Campagne'!$A$4:$AB$7,22,FALSE))&lt;=2,VLOOKUP(C16,'Valeurs Règlement Campagne'!$A$4:$AB$7,22,FALSE),""))),1,0)+IF(VLOOKUP(C16,'Valeurs Règlement Campagne'!$A$4:$AB$7,22,FALSE)=IF(ABS(H16-VLOOKUP(C16,'Valeurs Règlement Campagne'!$A$4:$AB$7,20,FALSE))&lt;=2,VLOOKUP(C16,'Valeurs Règlement Campagne'!$A$4:$AB$7,20,FALSE),IF(ABS(H16-VLOOKUP(C16,'Valeurs Règlement Campagne'!$A$4:$AB$7,21,FALSE))&lt;=2,VLOOKUP(C16,'Valeurs Règlement Campagne'!$A$4:$AB$7,21,FALSE),IF(ABS(H16-VLOOKUP(C16,'Valeurs Règlement Campagne'!$A$4:$AB$7,22,FALSE))&lt;=2,VLOOKUP(C16,'Valeurs Règlement Campagne'!$A$4:$AB$7,22,FALSE),""))),1,0)),"Doublon",TRUE)),IF(IF(H16=VLOOKUP(C16,'Valeurs Règlement Campagne'!$A$4:$AB$7,20,FALSE),VLOOKUP(C16,'Valeurs Règlement Campagne'!$A$4:$AB$7,20,FALSE),IF(H16=VLOOKUP(C16,'Valeurs Règlement Campagne'!$A$4:$AB$7,21,FALSE),VLOOKUP(C16,'Valeurs Règlement Campagne'!$A$4:$AB$7,21,FALSE),IF(H16=VLOOKUP(C16,'Valeurs Règlement Campagne'!$A$4:$AB$7,22,FALSE),VLOOKUP(C16,'Valeurs Règlement Campagne'!$A$4:$AB$7,22,FALSE),"")))="",FALSE,IF(COUNTIFS($C$6:C16,C16,$E$6:E16,"Connues",$H$6:H16,IF(H16=VLOOKUP(C16,'Valeurs Règlement Campagne'!$A$4:$AB$7,20,FALSE),VLOOKUP(C16,'Valeurs Règlement Campagne'!$A$4:$AB$7,20,FALSE),IF(H16=VLOOKUP(C16,'Valeurs Règlement Campagne'!$A$4:$AB$7,21,FALSE),VLOOKUP(C16,'Valeurs Règlement Campagne'!$A$4:$AB$7,21,FALSE),IF(H16=VLOOKUP(C16,'Valeurs Règlement Campagne'!$A$4:$AB$7,22,FALSE),VLOOKUP(C16,'Valeurs Règlement Campagne'!$A$4:$AB$7,22,FALSE),""))))&gt;(IF(VLOOKUP(C16,'Valeurs Règlement Campagne'!$A$4:$AB$7,20,FALSE)=IF(H16=VLOOKUP(C16,'Valeurs Règlement Campagne'!$A$4:$AB$7,20,FALSE),VLOOKUP(C16,'Valeurs Règlement Campagne'!$A$4:$AB$7,20,FALSE),IF(H16=VLOOKUP(C16,'Valeurs Règlement Campagne'!$A$4:$AB$7,21,FALSE),VLOOKUP(C16,'Valeurs Règlement Campagne'!$A$4:$AB$7,21,FALSE),IF(H16=VLOOKUP(C16,'Valeurs Règlement Campagne'!$A$4:$AB$7,22,FALSE),VLOOKUP(C16,'Valeurs Règlement Campagne'!$A$4:$AB$7,22,FALSE),""))),1,0)+IF(VLOOKUP(C16,'Valeurs Règlement Campagne'!$A$4:$AB$7,21,FALSE)=IF(H16=VLOOKUP(C16,'Valeurs Règlement Campagne'!$A$4:$AB$7,20,FALSE),VLOOKUP(C16,'Valeurs Règlement Campagne'!$A$4:$AB$7,20,FALSE),IF(H16=VLOOKUP(C16,'Valeurs Règlement Campagne'!$A$4:$AB$7,21,FALSE),VLOOKUP(C16,'Valeurs Règlement Campagne'!$A$4:$AB$7,21,FALSE),IF(H16=VLOOKUP(C16,'Valeurs Règlement Campagne'!$A$4:$AB$7,22,FALSE),VLOOKUP(C16,'Valeurs Règlement Campagne'!$A$4:$AB$7,22,FALSE),""))),1,0)+IF(VLOOKUP(C16,'Valeurs Règlement Campagne'!$A$4:$AB$7,22,FALSE)=IF(H16=VLOOKUP(C16,'Valeurs Règlement Campagne'!$A$4:$AB$7,20,FALSE),VLOOKUP(C16,'Valeurs Règlement Campagne'!$A$4:$AB$7,20,FALSE),IF(H16=VLOOKUP(C16,'Valeurs Règlement Campagne'!$A$4:$AB$7,21,FALSE),VLOOKUP(C16,'Valeurs Règlement Campagne'!$A$4:$AB$7,21,FALSE),IF(H16=VLOOKUP(C16,'Valeurs Règlement Campagne'!$A$4:$AB$7,22,FALSE),VLOOKUP(C16,'Valeurs Règlement Campagne'!$A$4:$AB$7,22,FALSE),""))),1,0)),"Doublon",TRUE)))," "))))," ")</f>
        <v xml:space="preserve"> </v>
      </c>
      <c r="X16" s="49" t="str" cm="1">
        <f t="array" ref="X16">IFERROR(IF(OR(C16="",C16=" ")," ",IF(NOT(ISNUMBER(I16))," ",IF(E16="Inconnues",AND(I16&gt;=P16,I16&lt;=R16),IF(E16="Connues",IF('Valeurs Règlement Campagne'!$L$14="OUI",IF(IF(ABS(I16-VLOOKUP(C16,'Valeurs Règlement Campagne'!$A$4:$AB$7,23,FALSE))&lt;=2,VLOOKUP(C16,'Valeurs Règlement Campagne'!$A$4:$AB$7,23,FALSE),IF(ABS(I16-VLOOKUP(C16,'Valeurs Règlement Campagne'!$A$4:$AB$7,24,FALSE))&lt;=2,VLOOKUP(C16,'Valeurs Règlement Campagne'!$A$4:$AB$7,24,FALSE),IF(ABS(I16-VLOOKUP(C16,'Valeurs Règlement Campagne'!$A$4:$AB$7,25,FALSE))&lt;=2,VLOOKUP(C16,'Valeurs Règlement Campagne'!$A$4:$AB$7,25,FALSE),"")))="",FALSE,IF(COUNTIFS($C$6:C16,C16,$E$6:E16,"Connues",$I$6:I16,"&gt;="&amp;(IF(ABS(I16-VLOOKUP(C16,'Valeurs Règlement Campagne'!$A$4:$AB$7,23,FALSE))&lt;=2,VLOOKUP(C16,'Valeurs Règlement Campagne'!$A$4:$AB$7,23,FALSE),IF(ABS(I16-VLOOKUP(C16,'Valeurs Règlement Campagne'!$A$4:$AB$7,24,FALSE))&lt;=2,VLOOKUP(C16,'Valeurs Règlement Campagne'!$A$4:$AB$7,24,FALSE),IF(ABS(I16-VLOOKUP(C16,'Valeurs Règlement Campagne'!$A$4:$AB$7,25,FALSE))&lt;=2,VLOOKUP(C16,'Valeurs Règlement Campagne'!$A$4:$AB$7,25,FALSE),"")))-2),$I$6:I16,"&lt;="&amp;(IF(ABS(I16-VLOOKUP(C16,'Valeurs Règlement Campagne'!$A$4:$AB$7,23,FALSE))&lt;=2,VLOOKUP(C16,'Valeurs Règlement Campagne'!$A$4:$AB$7,23,FALSE),IF(ABS(I16-VLOOKUP(C16,'Valeurs Règlement Campagne'!$A$4:$AB$7,24,FALSE))&lt;=2,VLOOKUP(C16,'Valeurs Règlement Campagne'!$A$4:$AB$7,24,FALSE),IF(ABS(I16-VLOOKUP(C16,'Valeurs Règlement Campagne'!$A$4:$AB$7,25,FALSE))&lt;=2,VLOOKUP(C16,'Valeurs Règlement Campagne'!$A$4:$AB$7,25,FALSE),"")))+2))&gt;(IF(VLOOKUP(C16,'Valeurs Règlement Campagne'!$A$4:$AB$7,23,FALSE)=IF(ABS(I16-VLOOKUP(C16,'Valeurs Règlement Campagne'!$A$4:$AB$7,23,FALSE))&lt;=2,VLOOKUP(C16,'Valeurs Règlement Campagne'!$A$4:$AB$7,23,FALSE),IF(ABS(I16-VLOOKUP(C16,'Valeurs Règlement Campagne'!$A$4:$AB$7,24,FALSE))&lt;=2,VLOOKUP(C16,'Valeurs Règlement Campagne'!$A$4:$AB$7,24,FALSE),IF(ABS(I16-VLOOKUP(C16,'Valeurs Règlement Campagne'!$A$4:$AB$7,25,FALSE))&lt;=2,VLOOKUP(C16,'Valeurs Règlement Campagne'!$A$4:$AB$7,25,FALSE),""))),1,0)+IF(VLOOKUP(C16,'Valeurs Règlement Campagne'!$A$4:$AB$7,24,FALSE)=IF(ABS(I16-VLOOKUP(C16,'Valeurs Règlement Campagne'!$A$4:$AB$7,23,FALSE))&lt;=2,VLOOKUP(C16,'Valeurs Règlement Campagne'!$A$4:$AB$7,23,FALSE),IF(ABS(I16-VLOOKUP(C16,'Valeurs Règlement Campagne'!$A$4:$AB$7,24,FALSE))&lt;=2,VLOOKUP(C16,'Valeurs Règlement Campagne'!$A$4:$AB$7,24,FALSE),IF(ABS(I16-VLOOKUP(C16,'Valeurs Règlement Campagne'!$A$4:$AB$7,25,FALSE))&lt;=2,VLOOKUP(C16,'Valeurs Règlement Campagne'!$A$4:$AB$7,25,FALSE),""))),1,0)+IF(VLOOKUP(C16,'Valeurs Règlement Campagne'!$A$4:$AB$7,25,FALSE)=IF(ABS(I16-VLOOKUP(C16,'Valeurs Règlement Campagne'!$A$4:$AB$7,23,FALSE))&lt;=2,VLOOKUP(C16,'Valeurs Règlement Campagne'!$A$4:$AB$7,23,FALSE),IF(ABS(I16-VLOOKUP(C16,'Valeurs Règlement Campagne'!$A$4:$AB$7,24,FALSE))&lt;=2,VLOOKUP(C16,'Valeurs Règlement Campagne'!$A$4:$AB$7,24,FALSE),IF(ABS(I16-VLOOKUP(C16,'Valeurs Règlement Campagne'!$A$4:$AB$7,25,FALSE))&lt;=2,VLOOKUP(C16,'Valeurs Règlement Campagne'!$A$4:$AB$7,25,FALSE),""))),1,0)),"Doublon",TRUE)),IF(IF(I16=VLOOKUP(C16,'Valeurs Règlement Campagne'!$A$4:$AB$7,23,FALSE),VLOOKUP(C16,'Valeurs Règlement Campagne'!$A$4:$AB$7,23,FALSE),IF(I16=VLOOKUP(C16,'Valeurs Règlement Campagne'!$A$4:$AB$7,24,FALSE),VLOOKUP(C16,'Valeurs Règlement Campagne'!$A$4:$AB$7,24,FALSE),IF(I16=VLOOKUP(C16,'Valeurs Règlement Campagne'!$A$4:$AB$7,25,FALSE),VLOOKUP(C16,'Valeurs Règlement Campagne'!$A$4:$AB$7,25,FALSE),"")))="",FALSE,IF(COUNTIFS($C$6:C16,C16,$E$6:E16,"Connues",$I$6:I16,IF(I16=VLOOKUP(C16,'Valeurs Règlement Campagne'!$A$4:$AB$7,23,FALSE),VLOOKUP(C16,'Valeurs Règlement Campagne'!$A$4:$AB$7,23,FALSE),IF(I16=VLOOKUP(C16,'Valeurs Règlement Campagne'!$A$4:$AB$7,24,FALSE),VLOOKUP(C16,'Valeurs Règlement Campagne'!$A$4:$AB$7,24,FALSE),IF(I16=VLOOKUP(C16,'Valeurs Règlement Campagne'!$A$4:$AB$7,25,FALSE),VLOOKUP(C16,'Valeurs Règlement Campagne'!$A$4:$AB$7,25,FALSE),""))))&gt;(IF(VLOOKUP(C16,'Valeurs Règlement Campagne'!$A$4:$AB$7,23,FALSE)=IF(I16=VLOOKUP(C16,'Valeurs Règlement Campagne'!$A$4:$AB$7,23,FALSE),VLOOKUP(C16,'Valeurs Règlement Campagne'!$A$4:$AB$7,23,FALSE),IF(I16=VLOOKUP(C16,'Valeurs Règlement Campagne'!$A$4:$AB$7,24,FALSE),VLOOKUP(C16,'Valeurs Règlement Campagne'!$A$4:$AB$7,24,FALSE),IF(I16=VLOOKUP(C16,'Valeurs Règlement Campagne'!$A$4:$AB$7,25,FALSE),VLOOKUP(C16,'Valeurs Règlement Campagne'!$A$4:$AB$7,25,FALSE),""))),1,0)+IF(VLOOKUP(C16,'Valeurs Règlement Campagne'!$A$4:$AB$7,24,FALSE)=IF(I16=VLOOKUP(C16,'Valeurs Règlement Campagne'!$A$4:$AB$7,23,FALSE),VLOOKUP(C16,'Valeurs Règlement Campagne'!$A$4:$AB$7,23,FALSE),IF(I16=VLOOKUP(C16,'Valeurs Règlement Campagne'!$A$4:$AB$7,24,FALSE),VLOOKUP(C16,'Valeurs Règlement Campagne'!$A$4:$AB$7,24,FALSE),IF(I16=VLOOKUP(C16,'Valeurs Règlement Campagne'!$A$4:$AB$7,25,FALSE),VLOOKUP(C16,'Valeurs Règlement Campagne'!$A$4:$AB$7,25,FALSE),""))),1,0)+IF(VLOOKUP(C16,'Valeurs Règlement Campagne'!$A$4:$AB$7,25,FALSE)=IF(I16=VLOOKUP(C16,'Valeurs Règlement Campagne'!$A$4:$AB$7,23,FALSE),VLOOKUP(C16,'Valeurs Règlement Campagne'!$A$4:$AB$7,23,FALSE),IF(I16=VLOOKUP(C16,'Valeurs Règlement Campagne'!$A$4:$AB$7,24,FALSE),VLOOKUP(C16,'Valeurs Règlement Campagne'!$A$4:$AB$7,24,FALSE),IF(I16=VLOOKUP(C16,'Valeurs Règlement Campagne'!$A$4:$AB$7,25,FALSE),VLOOKUP(C16,'Valeurs Règlement Campagne'!$A$4:$AB$7,25,FALSE),""))),1,0)),"Doublon",TRUE)))," "))))," ")</f>
        <v xml:space="preserve"> </v>
      </c>
      <c r="Y16" s="146" t="str" cm="1">
        <f t="array" ref="Y16">IFERROR(IF(OR(C16="",C16=" ")," ",IF(NOT(ISNUMBER(J16))," ",IF(E16="Inconnues",AND(J16&gt;=S16,J16&lt;=T16),IF(E16="Connues",IF('Valeurs Règlement Campagne'!$L$14="OUI",IF(IF(ABS(J16-VLOOKUP(C16,'Valeurs Règlement Campagne'!$A$4:$AB$7,26,FALSE))&lt;=2,VLOOKUP(C16,'Valeurs Règlement Campagne'!$A$4:$AB$7,26,FALSE),IF(ABS(J16-VLOOKUP(C16,'Valeurs Règlement Campagne'!$A$4:$AB$7,27,FALSE))&lt;=2,VLOOKUP(C16,'Valeurs Règlement Campagne'!$A$4:$AB$7,27,FALSE),IF(ABS(J16-VLOOKUP(C16,'Valeurs Règlement Campagne'!$A$4:$AB$7,28,FALSE))&lt;=2,VLOOKUP(C16,'Valeurs Règlement Campagne'!$A$4:$AB$7,28,FALSE),"")))="",FALSE,IF(COUNTIFS($C$6:C16,C16,$E$6:E16,"Connues",$J$6:J16,"&gt;="&amp;(IF(ABS(J16-VLOOKUP(C16,'Valeurs Règlement Campagne'!$A$4:$AB$7,26,FALSE))&lt;=2,VLOOKUP(C16,'Valeurs Règlement Campagne'!$A$4:$AB$7,26,FALSE),IF(ABS(J16-VLOOKUP(C16,'Valeurs Règlement Campagne'!$A$4:$AB$7,27,FALSE))&lt;=2,VLOOKUP(C16,'Valeurs Règlement Campagne'!$A$4:$AB$7,27,FALSE),IF(ABS(J16-VLOOKUP(C16,'Valeurs Règlement Campagne'!$A$4:$AB$7,28,FALSE))&lt;=2,VLOOKUP(C16,'Valeurs Règlement Campagne'!$A$4:$AB$7,28,FALSE),"")))-2),$J$6:J16,"&lt;="&amp;(IF(ABS(J16-VLOOKUP(C16,'Valeurs Règlement Campagne'!$A$4:$AB$7,26,FALSE))&lt;=2,VLOOKUP(C16,'Valeurs Règlement Campagne'!$A$4:$AB$7,26,FALSE),IF(ABS(J16-VLOOKUP(C16,'Valeurs Règlement Campagne'!$A$4:$AB$7,27,FALSE))&lt;=2,VLOOKUP(C16,'Valeurs Règlement Campagne'!$A$4:$AB$7,27,FALSE),IF(ABS(J16-VLOOKUP(C16,'Valeurs Règlement Campagne'!$A$4:$AB$7,28,FALSE))&lt;=2,VLOOKUP(C16,'Valeurs Règlement Campagne'!$A$4:$AB$7,28,FALSE),"")))+2))&gt;(IF(VLOOKUP(C16,'Valeurs Règlement Campagne'!$A$4:$AB$7,26,FALSE)=IF(ABS(J16-VLOOKUP(C16,'Valeurs Règlement Campagne'!$A$4:$AB$7,26,FALSE))&lt;=2,VLOOKUP(C16,'Valeurs Règlement Campagne'!$A$4:$AB$7,26,FALSE),IF(ABS(J16-VLOOKUP(C16,'Valeurs Règlement Campagne'!$A$4:$AB$7,27,FALSE))&lt;=2,VLOOKUP(C16,'Valeurs Règlement Campagne'!$A$4:$AB$7,27,FALSE),IF(ABS(J16-VLOOKUP(C16,'Valeurs Règlement Campagne'!$A$4:$AB$7,28,FALSE))&lt;=2,VLOOKUP(C16,'Valeurs Règlement Campagne'!$A$4:$AB$7,28,FALSE),""))),1,0)+IF(VLOOKUP(C16,'Valeurs Règlement Campagne'!$A$4:$AB$7,27,FALSE)=IF(ABS(J16-VLOOKUP(C16,'Valeurs Règlement Campagne'!$A$4:$AB$7,26,FALSE))&lt;=2,VLOOKUP(C16,'Valeurs Règlement Campagne'!$A$4:$AB$7,26,FALSE),IF(ABS(J16-VLOOKUP(C16,'Valeurs Règlement Campagne'!$A$4:$AB$7,27,FALSE))&lt;=2,VLOOKUP(C16,'Valeurs Règlement Campagne'!$A$4:$AB$7,27,FALSE),IF(ABS(J16-VLOOKUP(C16,'Valeurs Règlement Campagne'!$A$4:$AB$7,28,FALSE))&lt;=2,VLOOKUP(C16,'Valeurs Règlement Campagne'!$A$4:$AB$7,28,FALSE),""))),1,0)+IF(VLOOKUP(C16,'Valeurs Règlement Campagne'!$A$4:$AB$7,28,FALSE)=IF(ABS(J16-VLOOKUP(C16,'Valeurs Règlement Campagne'!$A$4:$AB$7,26,FALSE))&lt;=2,VLOOKUP(C16,'Valeurs Règlement Campagne'!$A$4:$AB$7,26,FALSE),IF(ABS(J16-VLOOKUP(C16,'Valeurs Règlement Campagne'!$A$4:$AB$7,27,FALSE))&lt;=2,VLOOKUP(C16,'Valeurs Règlement Campagne'!$A$4:$AB$7,27,FALSE),IF(ABS(J16-VLOOKUP(C16,'Valeurs Règlement Campagne'!$A$4:$AB$7,28,FALSE))&lt;=2,VLOOKUP(C16,'Valeurs Règlement Campagne'!$A$4:$AB$7,28,FALSE),""))),1,0)),"Doublon",TRUE)),IF(IF(J16=VLOOKUP(C16,'Valeurs Règlement Campagne'!$A$4:$AB$7,26,FALSE),VLOOKUP(C16,'Valeurs Règlement Campagne'!$A$4:$AB$7,26,FALSE),IF(J16=VLOOKUP(C16,'Valeurs Règlement Campagne'!$A$4:$AB$7,27,FALSE),VLOOKUP(C16,'Valeurs Règlement Campagne'!$A$4:$AB$7,27,FALSE),IF(J16=VLOOKUP(C16,'Valeurs Règlement Campagne'!$A$4:$AB$7,28,FALSE),VLOOKUP(C16,'Valeurs Règlement Campagne'!$A$4:$AB$7,28,FALSE),"")))="",FALSE,IF(COUNTIFS($C$6:C16,C16,$E$6:E16,"Connues",$J$6:J16,IF(J16=VLOOKUP(C16,'Valeurs Règlement Campagne'!$A$4:$AB$7,26,FALSE),VLOOKUP(C16,'Valeurs Règlement Campagne'!$A$4:$AB$7,26,FALSE),IF(J16=VLOOKUP(C16,'Valeurs Règlement Campagne'!$A$4:$AB$7,27,FALSE),VLOOKUP(C16,'Valeurs Règlement Campagne'!$A$4:$AB$7,27,FALSE),IF(J16=VLOOKUP(C16,'Valeurs Règlement Campagne'!$A$4:$AB$7,28,FALSE),VLOOKUP(C16,'Valeurs Règlement Campagne'!$A$4:$AB$7,28,FALSE),""))))&gt;(IF(VLOOKUP(C16,'Valeurs Règlement Campagne'!$A$4:$AB$7,26,FALSE)=IF(J16=VLOOKUP(C16,'Valeurs Règlement Campagne'!$A$4:$AB$7,26,FALSE),VLOOKUP(C16,'Valeurs Règlement Campagne'!$A$4:$AB$7,26,FALSE),IF(J16=VLOOKUP(C16,'Valeurs Règlement Campagne'!$A$4:$AB$7,27,FALSE),VLOOKUP(C16,'Valeurs Règlement Campagne'!$A$4:$AB$7,27,FALSE),IF(J16=VLOOKUP(C16,'Valeurs Règlement Campagne'!$A$4:$AB$7,28,FALSE),VLOOKUP(C16,'Valeurs Règlement Campagne'!$A$4:$AB$7,28,FALSE),""))),1,0)+IF(VLOOKUP(C16,'Valeurs Règlement Campagne'!$A$4:$AB$7,27,FALSE)=IF(J16=VLOOKUP(C16,'Valeurs Règlement Campagne'!$A$4:$AB$7,26,FALSE),VLOOKUP(C16,'Valeurs Règlement Campagne'!$A$4:$AB$7,26,FALSE),IF(J16=VLOOKUP(C16,'Valeurs Règlement Campagne'!$A$4:$AB$7,27,FALSE),VLOOKUP(C16,'Valeurs Règlement Campagne'!$A$4:$AB$7,27,FALSE),IF(J16=VLOOKUP(C16,'Valeurs Règlement Campagne'!$A$4:$AB$7,28,FALSE),VLOOKUP(C16,'Valeurs Règlement Campagne'!$A$4:$AB$7,28,FALSE),""))),1,0)+IF(VLOOKUP(C16,'Valeurs Règlement Campagne'!$A$4:$AB$7,28,FALSE)=IF(J16=VLOOKUP(C16,'Valeurs Règlement Campagne'!$A$4:$AB$7,26,FALSE),VLOOKUP(C16,'Valeurs Règlement Campagne'!$A$4:$AB$7,26,FALSE),IF(J16=VLOOKUP(C16,'Valeurs Règlement Campagne'!$A$4:$AB$7,27,FALSE),VLOOKUP(C16,'Valeurs Règlement Campagne'!$A$4:$AB$7,27,FALSE),IF(J16=VLOOKUP(C16,'Valeurs Règlement Campagne'!$A$4:$AB$7,28,FALSE),VLOOKUP(C16,'Valeurs Règlement Campagne'!$A$4:$AB$7,28,FALSE),""))),1,0)),"Doublon",TRUE)))," "))))," ")</f>
        <v xml:space="preserve"> </v>
      </c>
      <c r="Z16" s="329" t="str">
        <f t="shared" si="0"/>
        <v xml:space="preserve"> </v>
      </c>
      <c r="AA16" s="254"/>
      <c r="AB16" s="254" t="str">
        <f t="shared" si="1"/>
        <v xml:space="preserve"> </v>
      </c>
      <c r="AC16" s="254"/>
      <c r="AD16" s="254" t="str">
        <f t="shared" si="2"/>
        <v xml:space="preserve"> </v>
      </c>
      <c r="AE16" s="254"/>
      <c r="AF16" s="254" t="str">
        <f t="shared" si="3"/>
        <v xml:space="preserve"> </v>
      </c>
      <c r="AG16" s="299"/>
      <c r="AH16" s="50" t="str">
        <f t="shared" si="4"/>
        <v/>
      </c>
      <c r="AI16"/>
      <c r="AJ16"/>
      <c r="AK16"/>
      <c r="AL16"/>
      <c r="AM16"/>
    </row>
    <row r="17" spans="1:213" ht="20.75" customHeight="1">
      <c r="A17" s="102">
        <v>12</v>
      </c>
      <c r="B17" s="168" t="str">
        <f>IF(NOT(ISBLANK(Organisateur!B17)),Organisateur!B17," ")</f>
        <v xml:space="preserve"> </v>
      </c>
      <c r="C17" s="340" t="str">
        <f>IF(NOT(ISBLANK(Organisateur!C17)),Organisateur!C17," ")</f>
        <v xml:space="preserve"> </v>
      </c>
      <c r="D17" s="341"/>
      <c r="E17" s="170" t="str">
        <f>IF(NOT(ISBLANK(Organisateur!E17)),Organisateur!E17," ")</f>
        <v xml:space="preserve"> </v>
      </c>
      <c r="F17" s="172" t="str">
        <f>IF(NOT(ISBLANK(Organisateur!F17)),Organisateur!F17," ")</f>
        <v xml:space="preserve"> </v>
      </c>
      <c r="G17" s="195" t="str">
        <f>IF(NOT(ISBLANK(Organisateur!G17)),Organisateur!G17," ")</f>
        <v xml:space="preserve"> </v>
      </c>
      <c r="H17" s="196" t="str">
        <f>IF(NOT(ISBLANK(Organisateur!H17)),Organisateur!H17," ")</f>
        <v xml:space="preserve"> </v>
      </c>
      <c r="I17" s="197" t="str">
        <f>IF(NOT(ISBLANK(Organisateur!I17)),Organisateur!I17," ")</f>
        <v xml:space="preserve"> </v>
      </c>
      <c r="J17" s="198" t="str">
        <f>IF(NOT(ISBLANK(Organisateur!J17)),Organisateur!J17," ")</f>
        <v xml:space="preserve"> </v>
      </c>
      <c r="K17" s="40"/>
      <c r="L17" s="41" t="str">
        <f>IF($E17=" "," ",IF($E17=$D$31,VLOOKUP($C17,'Valeurs Règlement Campagne'!$A$4:$AB$7,14,FALSE),VLOOKUP($C17,'Valeurs Règlement Campagne'!$A$4:$M$7,4,FALSE)))</f>
        <v xml:space="preserve"> </v>
      </c>
      <c r="M17" s="42" t="str">
        <f>IF($E17=" "," ",IF($E17=$D$31,VLOOKUP($C17,'Valeurs Règlement Campagne'!$A$4:$AB$7,16,FALSE),VLOOKUP($C17,'Valeurs Règlement Campagne'!$A$4:$AB$7,5,FALSE)))</f>
        <v xml:space="preserve"> </v>
      </c>
      <c r="N17" s="41" t="str">
        <f>IF($E17=" "," ",IF($E17=$D$31,VLOOKUP($C17,'Valeurs Règlement Campagne'!$A$4:$AB$7,17,FALSE),VLOOKUP($C17,'Valeurs Règlement Campagne'!$A$4:$AB$7,6,FALSE)))</f>
        <v xml:space="preserve"> </v>
      </c>
      <c r="O17" s="43" t="str">
        <f>IF($E17=" "," ",IF($E17=$D$31,VLOOKUP($C17,'Valeurs Règlement Campagne'!$A$4:$AB$7,19,FALSE),VLOOKUP($C17,'Valeurs Règlement Campagne'!$A$4:$AB$7,7,FALSE)))</f>
        <v xml:space="preserve"> </v>
      </c>
      <c r="P17" s="44" t="str">
        <f>IF($E17=" "," ",IF($E17=$D$31,VLOOKUP($C17,'Valeurs Règlement Campagne'!$A$4:$AB$7,20,FALSE),VLOOKUP($C17,'Valeurs Règlement Campagne'!$A$4:$AB$7,8,FALSE)))</f>
        <v xml:space="preserve"> </v>
      </c>
      <c r="Q17" s="43" t="str">
        <f>IF($E17=" "," ",IF($E17=$D$31,VLOOKUP($C17,'Valeurs Règlement Campagne'!$A$4:$AB$7,22,FALSE),VLOOKUP($C17,'Valeurs Règlement Campagne'!$A$4:$AB$7,9,FALSE)))</f>
        <v xml:space="preserve"> </v>
      </c>
      <c r="R17" s="47" t="str">
        <f>IF($E17=" "," ",IF($E17=$D$31,VLOOKUP($C17,'Valeurs Règlement Campagne'!$A$4:$AB$7,25,FALSE),VLOOKUP($C17,'Valeurs Règlement Campagne'!$A$4:$AB$7,11,FALSE)))</f>
        <v xml:space="preserve"> </v>
      </c>
      <c r="S17" s="41" t="str">
        <f>IF($E17=" "," ",IF($E17=$D$31,VLOOKUP($C17,'Valeurs Règlement Campagne'!$A$4:$AB$7,26,FALSE),VLOOKUP($C17,'Valeurs Règlement Campagne'!$A$4:$AB$7,12,FALSE)))</f>
        <v xml:space="preserve"> </v>
      </c>
      <c r="T17" s="42" t="str">
        <f>IF($E17=" "," ",IF($E17=$D$31,VLOOKUP($C17,'Valeurs Règlement Campagne'!$A$4:$AB$7,28,FALSE),VLOOKUP($C17,'Valeurs Règlement Campagne'!$A$4:$AB$7,13,FALSE)))</f>
        <v xml:space="preserve"> </v>
      </c>
      <c r="U17" s="48" t="str" cm="1">
        <f t="array" ref="U17">IFERROR(IF(OR(C17="",C17=" ")," ",IF(NOT(ISNUMBER(F17))," ",IF(E17="Inconnues",AND(F17&gt;=L17,F17&lt;=M17),IF(E17="Connues",IF('Valeurs Règlement Campagne'!$L$14="OUI",IF(IF(ABS(F17-VLOOKUP(C17,'Valeurs Règlement Campagne'!$A$4:$AB$7,14,FALSE))&lt;=2,VLOOKUP(C17,'Valeurs Règlement Campagne'!$A$4:$AB$7,14,FALSE),IF(ABS(F17-VLOOKUP(C17,'Valeurs Règlement Campagne'!$A$4:$AB$7,15,FALSE))&lt;=2,VLOOKUP(C17,'Valeurs Règlement Campagne'!$A$4:$AB$7,15,FALSE),IF(ABS(F17-VLOOKUP(C17,'Valeurs Règlement Campagne'!$A$4:$AB$7,16,FALSE))&lt;=2,VLOOKUP(C17,'Valeurs Règlement Campagne'!$A$4:$AB$7,16,FALSE),"")))="",FALSE,IF(COUNTIFS($C$6:C17,C17,$E$6:E17,"Connues",$F$6:F17,"&gt;="&amp;(IF(ABS(F17-VLOOKUP(C17,'Valeurs Règlement Campagne'!$A$4:$AB$7,14,FALSE))&lt;=2,VLOOKUP(C17,'Valeurs Règlement Campagne'!$A$4:$AB$7,14,FALSE),IF(ABS(F17-VLOOKUP(C17,'Valeurs Règlement Campagne'!$A$4:$AB$7,15,FALSE))&lt;=2,VLOOKUP(C17,'Valeurs Règlement Campagne'!$A$4:$AB$7,15,FALSE),IF(ABS(F17-VLOOKUP(C17,'Valeurs Règlement Campagne'!$A$4:$AB$7,16,FALSE))&lt;=2,VLOOKUP(C17,'Valeurs Règlement Campagne'!$A$4:$AB$7,16,FALSE),"")))-2),$F$6:F17,"&lt;="&amp;(IF(ABS(F17-VLOOKUP(C17,'Valeurs Règlement Campagne'!$A$4:$AB$7,14,FALSE))&lt;=2,VLOOKUP(C17,'Valeurs Règlement Campagne'!$A$4:$AB$7,14,FALSE),IF(ABS(F17-VLOOKUP(C17,'Valeurs Règlement Campagne'!$A$4:$AB$7,15,FALSE))&lt;=2,VLOOKUP(C17,'Valeurs Règlement Campagne'!$A$4:$AB$7,15,FALSE),IF(ABS(F17-VLOOKUP(C17,'Valeurs Règlement Campagne'!$A$4:$AB$7,16,FALSE))&lt;=2,VLOOKUP(C17,'Valeurs Règlement Campagne'!$A$4:$AB$7,16,FALSE),"")))+2))&gt;(IF(VLOOKUP(C17,'Valeurs Règlement Campagne'!$A$4:$AB$7,14,FALSE)=IF(ABS(F17-VLOOKUP(C17,'Valeurs Règlement Campagne'!$A$4:$AB$7,14,FALSE))&lt;=2,VLOOKUP(C17,'Valeurs Règlement Campagne'!$A$4:$AB$7,14,FALSE),IF(ABS(F17-VLOOKUP(C17,'Valeurs Règlement Campagne'!$A$4:$AB$7,15,FALSE))&lt;=2,VLOOKUP(C17,'Valeurs Règlement Campagne'!$A$4:$AB$7,15,FALSE),IF(ABS(F17-VLOOKUP(C17,'Valeurs Règlement Campagne'!$A$4:$AB$7,16,FALSE))&lt;=2,VLOOKUP(C17,'Valeurs Règlement Campagne'!$A$4:$AB$7,16,FALSE),""))),1,0)+IF(VLOOKUP(C17,'Valeurs Règlement Campagne'!$A$4:$AB$7,15,FALSE)=IF(ABS(F17-VLOOKUP(C17,'Valeurs Règlement Campagne'!$A$4:$AB$7,14,FALSE))&lt;=2,VLOOKUP(C17,'Valeurs Règlement Campagne'!$A$4:$AB$7,14,FALSE),IF(ABS(F17-VLOOKUP(C17,'Valeurs Règlement Campagne'!$A$4:$AB$7,15,FALSE))&lt;=2,VLOOKUP(C17,'Valeurs Règlement Campagne'!$A$4:$AB$7,15,FALSE),IF(ABS(F17-VLOOKUP(C17,'Valeurs Règlement Campagne'!$A$4:$AB$7,16,FALSE))&lt;=2,VLOOKUP(C17,'Valeurs Règlement Campagne'!$A$4:$AB$7,16,FALSE),""))),1,0)+IF(VLOOKUP(C17,'Valeurs Règlement Campagne'!$A$4:$AB$7,16,FALSE)=IF(ABS(F17-VLOOKUP(C17,'Valeurs Règlement Campagne'!$A$4:$AB$7,14,FALSE))&lt;=2,VLOOKUP(C17,'Valeurs Règlement Campagne'!$A$4:$AB$7,14,FALSE),IF(ABS(F17-VLOOKUP(C17,'Valeurs Règlement Campagne'!$A$4:$AB$7,15,FALSE))&lt;=2,VLOOKUP(C17,'Valeurs Règlement Campagne'!$A$4:$AB$7,15,FALSE),IF(ABS(F17-VLOOKUP(C17,'Valeurs Règlement Campagne'!$A$4:$AB$7,16,FALSE))&lt;=2,VLOOKUP(C17,'Valeurs Règlement Campagne'!$A$4:$AB$7,16,FALSE),""))),1,0)),"Doublon",TRUE)),IF(IF(F17=VLOOKUP(C17,'Valeurs Règlement Campagne'!$A$4:$AB$7,14,FALSE),VLOOKUP(C17,'Valeurs Règlement Campagne'!$A$4:$AB$7,14,FALSE),IF(F17=VLOOKUP(C17,'Valeurs Règlement Campagne'!$A$4:$AB$7,15,FALSE),VLOOKUP(C17,'Valeurs Règlement Campagne'!$A$4:$AB$7,15,FALSE),IF(F17=VLOOKUP(C17,'Valeurs Règlement Campagne'!$A$4:$AB$7,16,FALSE),VLOOKUP(C17,'Valeurs Règlement Campagne'!$A$4:$AB$7,16,FALSE),"")))="",FALSE,IF(COUNTIFS($C$6:C17,C17,$E$6:E17,"Connues",$F$6:F17,IF(F17=VLOOKUP(C17,'Valeurs Règlement Campagne'!$A$4:$AB$7,14,FALSE),VLOOKUP(C17,'Valeurs Règlement Campagne'!$A$4:$AB$7,14,FALSE),IF(F17=VLOOKUP(C17,'Valeurs Règlement Campagne'!$A$4:$AB$7,15,FALSE),VLOOKUP(C17,'Valeurs Règlement Campagne'!$A$4:$AB$7,15,FALSE),IF(F17=VLOOKUP(C17,'Valeurs Règlement Campagne'!$A$4:$AB$7,16,FALSE),VLOOKUP(C17,'Valeurs Règlement Campagne'!$A$4:$AB$7,16,FALSE),""))))&gt;(IF(VLOOKUP(C17,'Valeurs Règlement Campagne'!$A$4:$AB$7,14,FALSE)=IF(F17=VLOOKUP(C17,'Valeurs Règlement Campagne'!$A$4:$AB$7,14,FALSE),VLOOKUP(C17,'Valeurs Règlement Campagne'!$A$4:$AB$7,14,FALSE),IF(F17=VLOOKUP(C17,'Valeurs Règlement Campagne'!$A$4:$AB$7,15,FALSE),VLOOKUP(C17,'Valeurs Règlement Campagne'!$A$4:$AB$7,15,FALSE),IF(F17=VLOOKUP(C17,'Valeurs Règlement Campagne'!$A$4:$AB$7,16,FALSE),VLOOKUP(C17,'Valeurs Règlement Campagne'!$A$4:$AB$7,16,FALSE),""))),1,0)+IF(VLOOKUP(C17,'Valeurs Règlement Campagne'!$A$4:$AB$7,15,FALSE)=IF(F17=VLOOKUP(C17,'Valeurs Règlement Campagne'!$A$4:$AB$7,14,FALSE),VLOOKUP(C17,'Valeurs Règlement Campagne'!$A$4:$AB$7,14,FALSE),IF(F17=VLOOKUP(C17,'Valeurs Règlement Campagne'!$A$4:$AB$7,15,FALSE),VLOOKUP(C17,'Valeurs Règlement Campagne'!$A$4:$AB$7,15,FALSE),IF(F17=VLOOKUP(C17,'Valeurs Règlement Campagne'!$A$4:$AB$7,16,FALSE),VLOOKUP(C17,'Valeurs Règlement Campagne'!$A$4:$AB$7,16,FALSE),""))),1,0)+IF(VLOOKUP(C17,'Valeurs Règlement Campagne'!$A$4:$AB$7,16,FALSE)=IF(F17=VLOOKUP(C17,'Valeurs Règlement Campagne'!$A$4:$AB$7,14,FALSE),VLOOKUP(C17,'Valeurs Règlement Campagne'!$A$4:$AB$7,14,FALSE),IF(F17=VLOOKUP(C17,'Valeurs Règlement Campagne'!$A$4:$AB$7,15,FALSE),VLOOKUP(C17,'Valeurs Règlement Campagne'!$A$4:$AB$7,15,FALSE),IF(F17=VLOOKUP(C17,'Valeurs Règlement Campagne'!$A$4:$AB$7,16,FALSE),VLOOKUP(C17,'Valeurs Règlement Campagne'!$A$4:$AB$7,16,FALSE),""))),1,0)),"Doublon",TRUE)))," "))))," ")</f>
        <v xml:space="preserve"> </v>
      </c>
      <c r="V17" s="49" t="str" cm="1">
        <f t="array" ref="V17">IFERROR(IF(OR(C17="",C17=" ")," ",IF(NOT(ISNUMBER(G17))," ",IF(E17="Inconnues",AND(G17&gt;=N17,G17&lt;=O17),IF(E17="Connues",IF('Valeurs Règlement Campagne'!$L$14="OUI",IF(IF(ABS(G17-VLOOKUP(C17,'Valeurs Règlement Campagne'!$A$4:$AB$7,17,FALSE))&lt;=2,VLOOKUP(C17,'Valeurs Règlement Campagne'!$A$4:$AB$7,17,FALSE),IF(ABS(G17-VLOOKUP(C17,'Valeurs Règlement Campagne'!$A$4:$AB$7,18,FALSE))&lt;=2,VLOOKUP(C17,'Valeurs Règlement Campagne'!$A$4:$AB$7,18,FALSE),IF(ABS(G17-VLOOKUP(C17,'Valeurs Règlement Campagne'!$A$4:$AB$7,19,FALSE))&lt;=2,VLOOKUP(C17,'Valeurs Règlement Campagne'!$A$4:$AB$7,19,FALSE),"")))="",FALSE,IF(COUNTIFS($C$6:C17,C17,$E$6:E17,"Connues",$G$6:G17,"&gt;="&amp;(IF(ABS(G17-VLOOKUP(C17,'Valeurs Règlement Campagne'!$A$4:$AB$7,17,FALSE))&lt;=2,VLOOKUP(C17,'Valeurs Règlement Campagne'!$A$4:$AB$7,17,FALSE),IF(ABS(G17-VLOOKUP(C17,'Valeurs Règlement Campagne'!$A$4:$AB$7,18,FALSE))&lt;=2,VLOOKUP(C17,'Valeurs Règlement Campagne'!$A$4:$AB$7,18,FALSE),IF(ABS(G17-VLOOKUP(C17,'Valeurs Règlement Campagne'!$A$4:$AB$7,19,FALSE))&lt;=2,VLOOKUP(C17,'Valeurs Règlement Campagne'!$A$4:$AB$7,19,FALSE),"")))-2),$G$6:G17,"&lt;="&amp;(IF(ABS(G17-VLOOKUP(C17,'Valeurs Règlement Campagne'!$A$4:$AB$7,17,FALSE))&lt;=2,VLOOKUP(C17,'Valeurs Règlement Campagne'!$A$4:$AB$7,17,FALSE),IF(ABS(G17-VLOOKUP(C17,'Valeurs Règlement Campagne'!$A$4:$AB$7,18,FALSE))&lt;=2,VLOOKUP(C17,'Valeurs Règlement Campagne'!$A$4:$AB$7,18,FALSE),IF(ABS(G17-VLOOKUP(C17,'Valeurs Règlement Campagne'!$A$4:$AB$7,19,FALSE))&lt;=2,VLOOKUP(C17,'Valeurs Règlement Campagne'!$A$4:$AB$7,19,FALSE),"")))+2))&gt;(IF(VLOOKUP(C17,'Valeurs Règlement Campagne'!$A$4:$AB$7,17,FALSE)=IF(ABS(G17-VLOOKUP(C17,'Valeurs Règlement Campagne'!$A$4:$AB$7,17,FALSE))&lt;=2,VLOOKUP(C17,'Valeurs Règlement Campagne'!$A$4:$AB$7,17,FALSE),IF(ABS(G17-VLOOKUP(C17,'Valeurs Règlement Campagne'!$A$4:$AB$7,18,FALSE))&lt;=2,VLOOKUP(C17,'Valeurs Règlement Campagne'!$A$4:$AB$7,18,FALSE),IF(ABS(G17-VLOOKUP(C17,'Valeurs Règlement Campagne'!$A$4:$AB$7,19,FALSE))&lt;=2,VLOOKUP(C17,'Valeurs Règlement Campagne'!$A$4:$AB$7,19,FALSE),""))),1,0)+IF(VLOOKUP(C17,'Valeurs Règlement Campagne'!$A$4:$AB$7,18,FALSE)=IF(ABS(G17-VLOOKUP(C17,'Valeurs Règlement Campagne'!$A$4:$AB$7,17,FALSE))&lt;=2,VLOOKUP(C17,'Valeurs Règlement Campagne'!$A$4:$AB$7,17,FALSE),IF(ABS(G17-VLOOKUP(C17,'Valeurs Règlement Campagne'!$A$4:$AB$7,18,FALSE))&lt;=2,VLOOKUP(C17,'Valeurs Règlement Campagne'!$A$4:$AB$7,18,FALSE),IF(ABS(G17-VLOOKUP(C17,'Valeurs Règlement Campagne'!$A$4:$AB$7,19,FALSE))&lt;=2,VLOOKUP(C17,'Valeurs Règlement Campagne'!$A$4:$AB$7,19,FALSE),""))),1,0)+IF(VLOOKUP(C17,'Valeurs Règlement Campagne'!$A$4:$AB$7,19,FALSE)=IF(ABS(G17-VLOOKUP(C17,'Valeurs Règlement Campagne'!$A$4:$AB$7,17,FALSE))&lt;=2,VLOOKUP(C17,'Valeurs Règlement Campagne'!$A$4:$AB$7,17,FALSE),IF(ABS(G17-VLOOKUP(C17,'Valeurs Règlement Campagne'!$A$4:$AB$7,18,FALSE))&lt;=2,VLOOKUP(C17,'Valeurs Règlement Campagne'!$A$4:$AB$7,18,FALSE),IF(ABS(G17-VLOOKUP(C17,'Valeurs Règlement Campagne'!$A$4:$AB$7,19,FALSE))&lt;=2,VLOOKUP(C17,'Valeurs Règlement Campagne'!$A$4:$AB$7,19,FALSE),""))),1,0)),"Doublon",TRUE)),IF(IF(G17=VLOOKUP(C17,'Valeurs Règlement Campagne'!$A$4:$AB$7,17,FALSE),VLOOKUP(C17,'Valeurs Règlement Campagne'!$A$4:$AB$7,17,FALSE),IF(G17=VLOOKUP(C17,'Valeurs Règlement Campagne'!$A$4:$AB$7,18,FALSE),VLOOKUP(C17,'Valeurs Règlement Campagne'!$A$4:$AB$7,18,FALSE),IF(G17=VLOOKUP(C17,'Valeurs Règlement Campagne'!$A$4:$AB$7,19,FALSE),VLOOKUP(C17,'Valeurs Règlement Campagne'!$A$4:$AB$7,19,FALSE),"")))="",FALSE,IF(COUNTIFS($C$6:C17,C17,$E$6:E17,"Connues",$G$6:G17,IF(G17=VLOOKUP(C17,'Valeurs Règlement Campagne'!$A$4:$AB$7,17,FALSE),VLOOKUP(C17,'Valeurs Règlement Campagne'!$A$4:$AB$7,17,FALSE),IF(G17=VLOOKUP(C17,'Valeurs Règlement Campagne'!$A$4:$AB$7,18,FALSE),VLOOKUP(C17,'Valeurs Règlement Campagne'!$A$4:$AB$7,18,FALSE),IF(G17=VLOOKUP(C17,'Valeurs Règlement Campagne'!$A$4:$AB$7,19,FALSE),VLOOKUP(C17,'Valeurs Règlement Campagne'!$A$4:$AB$7,19,FALSE),""))))&gt;(IF(VLOOKUP(C17,'Valeurs Règlement Campagne'!$A$4:$AB$7,17,FALSE)=IF(G17=VLOOKUP(C17,'Valeurs Règlement Campagne'!$A$4:$AB$7,17,FALSE),VLOOKUP(C17,'Valeurs Règlement Campagne'!$A$4:$AB$7,17,FALSE),IF(G17=VLOOKUP(C17,'Valeurs Règlement Campagne'!$A$4:$AB$7,18,FALSE),VLOOKUP(C17,'Valeurs Règlement Campagne'!$A$4:$AB$7,18,FALSE),IF(G17=VLOOKUP(C17,'Valeurs Règlement Campagne'!$A$4:$AB$7,19,FALSE),VLOOKUP(C17,'Valeurs Règlement Campagne'!$A$4:$AB$7,19,FALSE),""))),1,0)+IF(VLOOKUP(C17,'Valeurs Règlement Campagne'!$A$4:$AB$7,18,FALSE)=IF(G17=VLOOKUP(C17,'Valeurs Règlement Campagne'!$A$4:$AB$7,17,FALSE),VLOOKUP(C17,'Valeurs Règlement Campagne'!$A$4:$AB$7,17,FALSE),IF(G17=VLOOKUP(C17,'Valeurs Règlement Campagne'!$A$4:$AB$7,18,FALSE),VLOOKUP(C17,'Valeurs Règlement Campagne'!$A$4:$AB$7,18,FALSE),IF(G17=VLOOKUP(C17,'Valeurs Règlement Campagne'!$A$4:$AB$7,19,FALSE),VLOOKUP(C17,'Valeurs Règlement Campagne'!$A$4:$AB$7,19,FALSE),""))),1,0)+IF(VLOOKUP(C17,'Valeurs Règlement Campagne'!$A$4:$AB$7,19,FALSE)=IF(G17=VLOOKUP(C17,'Valeurs Règlement Campagne'!$A$4:$AB$7,17,FALSE),VLOOKUP(C17,'Valeurs Règlement Campagne'!$A$4:$AB$7,17,FALSE),IF(G17=VLOOKUP(C17,'Valeurs Règlement Campagne'!$A$4:$AB$7,18,FALSE),VLOOKUP(C17,'Valeurs Règlement Campagne'!$A$4:$AB$7,18,FALSE),IF(G17=VLOOKUP(C17,'Valeurs Règlement Campagne'!$A$4:$AB$7,19,FALSE),VLOOKUP(C17,'Valeurs Règlement Campagne'!$A$4:$AB$7,19,FALSE),""))),1,0)),"Doublon",TRUE)))," "))))," ")</f>
        <v xml:space="preserve"> </v>
      </c>
      <c r="W17" s="49" t="str" cm="1">
        <f t="array" ref="W17">IFERROR(IF(OR(C17="",C17=" ")," ",IF(NOT(ISNUMBER(H17))," ",IF(E17="Inconnues",AND(H17&gt;=P17,H17&lt;=Q17),IF(E17="Connues",IF('Valeurs Règlement Campagne'!$L$14="OUI",IF(IF(ABS(H17-VLOOKUP(C17,'Valeurs Règlement Campagne'!$A$4:$AB$7,20,FALSE))&lt;=2,VLOOKUP(C17,'Valeurs Règlement Campagne'!$A$4:$AB$7,20,FALSE),IF(ABS(H17-VLOOKUP(C17,'Valeurs Règlement Campagne'!$A$4:$AB$7,21,FALSE))&lt;=2,VLOOKUP(C17,'Valeurs Règlement Campagne'!$A$4:$AB$7,21,FALSE),IF(ABS(H17-VLOOKUP(C17,'Valeurs Règlement Campagne'!$A$4:$AB$7,22,FALSE))&lt;=2,VLOOKUP(C17,'Valeurs Règlement Campagne'!$A$4:$AB$7,22,FALSE),"")))="",FALSE,IF(COUNTIFS($C$6:C17,C17,$E$6:E17,"Connues",$H$6:H17,"&gt;="&amp;(IF(ABS(H17-VLOOKUP(C17,'Valeurs Règlement Campagne'!$A$4:$AB$7,20,FALSE))&lt;=2,VLOOKUP(C17,'Valeurs Règlement Campagne'!$A$4:$AB$7,20,FALSE),IF(ABS(H17-VLOOKUP(C17,'Valeurs Règlement Campagne'!$A$4:$AB$7,21,FALSE))&lt;=2,VLOOKUP(C17,'Valeurs Règlement Campagne'!$A$4:$AB$7,21,FALSE),IF(ABS(H17-VLOOKUP(C17,'Valeurs Règlement Campagne'!$A$4:$AB$7,22,FALSE))&lt;=2,VLOOKUP(C17,'Valeurs Règlement Campagne'!$A$4:$AB$7,22,FALSE),"")))-2),$H$6:H17,"&lt;="&amp;(IF(ABS(H17-VLOOKUP(C17,'Valeurs Règlement Campagne'!$A$4:$AB$7,20,FALSE))&lt;=2,VLOOKUP(C17,'Valeurs Règlement Campagne'!$A$4:$AB$7,20,FALSE),IF(ABS(H17-VLOOKUP(C17,'Valeurs Règlement Campagne'!$A$4:$AB$7,21,FALSE))&lt;=2,VLOOKUP(C17,'Valeurs Règlement Campagne'!$A$4:$AB$7,21,FALSE),IF(ABS(H17-VLOOKUP(C17,'Valeurs Règlement Campagne'!$A$4:$AB$7,22,FALSE))&lt;=2,VLOOKUP(C17,'Valeurs Règlement Campagne'!$A$4:$AB$7,22,FALSE),"")))+2))&gt;(IF(VLOOKUP(C17,'Valeurs Règlement Campagne'!$A$4:$AB$7,20,FALSE)=IF(ABS(H17-VLOOKUP(C17,'Valeurs Règlement Campagne'!$A$4:$AB$7,20,FALSE))&lt;=2,VLOOKUP(C17,'Valeurs Règlement Campagne'!$A$4:$AB$7,20,FALSE),IF(ABS(H17-VLOOKUP(C17,'Valeurs Règlement Campagne'!$A$4:$AB$7,21,FALSE))&lt;=2,VLOOKUP(C17,'Valeurs Règlement Campagne'!$A$4:$AB$7,21,FALSE),IF(ABS(H17-VLOOKUP(C17,'Valeurs Règlement Campagne'!$A$4:$AB$7,22,FALSE))&lt;=2,VLOOKUP(C17,'Valeurs Règlement Campagne'!$A$4:$AB$7,22,FALSE),""))),1,0)+IF(VLOOKUP(C17,'Valeurs Règlement Campagne'!$A$4:$AB$7,21,FALSE)=IF(ABS(H17-VLOOKUP(C17,'Valeurs Règlement Campagne'!$A$4:$AB$7,20,FALSE))&lt;=2,VLOOKUP(C17,'Valeurs Règlement Campagne'!$A$4:$AB$7,20,FALSE),IF(ABS(H17-VLOOKUP(C17,'Valeurs Règlement Campagne'!$A$4:$AB$7,21,FALSE))&lt;=2,VLOOKUP(C17,'Valeurs Règlement Campagne'!$A$4:$AB$7,21,FALSE),IF(ABS(H17-VLOOKUP(C17,'Valeurs Règlement Campagne'!$A$4:$AB$7,22,FALSE))&lt;=2,VLOOKUP(C17,'Valeurs Règlement Campagne'!$A$4:$AB$7,22,FALSE),""))),1,0)+IF(VLOOKUP(C17,'Valeurs Règlement Campagne'!$A$4:$AB$7,22,FALSE)=IF(ABS(H17-VLOOKUP(C17,'Valeurs Règlement Campagne'!$A$4:$AB$7,20,FALSE))&lt;=2,VLOOKUP(C17,'Valeurs Règlement Campagne'!$A$4:$AB$7,20,FALSE),IF(ABS(H17-VLOOKUP(C17,'Valeurs Règlement Campagne'!$A$4:$AB$7,21,FALSE))&lt;=2,VLOOKUP(C17,'Valeurs Règlement Campagne'!$A$4:$AB$7,21,FALSE),IF(ABS(H17-VLOOKUP(C17,'Valeurs Règlement Campagne'!$A$4:$AB$7,22,FALSE))&lt;=2,VLOOKUP(C17,'Valeurs Règlement Campagne'!$A$4:$AB$7,22,FALSE),""))),1,0)),"Doublon",TRUE)),IF(IF(H17=VLOOKUP(C17,'Valeurs Règlement Campagne'!$A$4:$AB$7,20,FALSE),VLOOKUP(C17,'Valeurs Règlement Campagne'!$A$4:$AB$7,20,FALSE),IF(H17=VLOOKUP(C17,'Valeurs Règlement Campagne'!$A$4:$AB$7,21,FALSE),VLOOKUP(C17,'Valeurs Règlement Campagne'!$A$4:$AB$7,21,FALSE),IF(H17=VLOOKUP(C17,'Valeurs Règlement Campagne'!$A$4:$AB$7,22,FALSE),VLOOKUP(C17,'Valeurs Règlement Campagne'!$A$4:$AB$7,22,FALSE),"")))="",FALSE,IF(COUNTIFS($C$6:C17,C17,$E$6:E17,"Connues",$H$6:H17,IF(H17=VLOOKUP(C17,'Valeurs Règlement Campagne'!$A$4:$AB$7,20,FALSE),VLOOKUP(C17,'Valeurs Règlement Campagne'!$A$4:$AB$7,20,FALSE),IF(H17=VLOOKUP(C17,'Valeurs Règlement Campagne'!$A$4:$AB$7,21,FALSE),VLOOKUP(C17,'Valeurs Règlement Campagne'!$A$4:$AB$7,21,FALSE),IF(H17=VLOOKUP(C17,'Valeurs Règlement Campagne'!$A$4:$AB$7,22,FALSE),VLOOKUP(C17,'Valeurs Règlement Campagne'!$A$4:$AB$7,22,FALSE),""))))&gt;(IF(VLOOKUP(C17,'Valeurs Règlement Campagne'!$A$4:$AB$7,20,FALSE)=IF(H17=VLOOKUP(C17,'Valeurs Règlement Campagne'!$A$4:$AB$7,20,FALSE),VLOOKUP(C17,'Valeurs Règlement Campagne'!$A$4:$AB$7,20,FALSE),IF(H17=VLOOKUP(C17,'Valeurs Règlement Campagne'!$A$4:$AB$7,21,FALSE),VLOOKUP(C17,'Valeurs Règlement Campagne'!$A$4:$AB$7,21,FALSE),IF(H17=VLOOKUP(C17,'Valeurs Règlement Campagne'!$A$4:$AB$7,22,FALSE),VLOOKUP(C17,'Valeurs Règlement Campagne'!$A$4:$AB$7,22,FALSE),""))),1,0)+IF(VLOOKUP(C17,'Valeurs Règlement Campagne'!$A$4:$AB$7,21,FALSE)=IF(H17=VLOOKUP(C17,'Valeurs Règlement Campagne'!$A$4:$AB$7,20,FALSE),VLOOKUP(C17,'Valeurs Règlement Campagne'!$A$4:$AB$7,20,FALSE),IF(H17=VLOOKUP(C17,'Valeurs Règlement Campagne'!$A$4:$AB$7,21,FALSE),VLOOKUP(C17,'Valeurs Règlement Campagne'!$A$4:$AB$7,21,FALSE),IF(H17=VLOOKUP(C17,'Valeurs Règlement Campagne'!$A$4:$AB$7,22,FALSE),VLOOKUP(C17,'Valeurs Règlement Campagne'!$A$4:$AB$7,22,FALSE),""))),1,0)+IF(VLOOKUP(C17,'Valeurs Règlement Campagne'!$A$4:$AB$7,22,FALSE)=IF(H17=VLOOKUP(C17,'Valeurs Règlement Campagne'!$A$4:$AB$7,20,FALSE),VLOOKUP(C17,'Valeurs Règlement Campagne'!$A$4:$AB$7,20,FALSE),IF(H17=VLOOKUP(C17,'Valeurs Règlement Campagne'!$A$4:$AB$7,21,FALSE),VLOOKUP(C17,'Valeurs Règlement Campagne'!$A$4:$AB$7,21,FALSE),IF(H17=VLOOKUP(C17,'Valeurs Règlement Campagne'!$A$4:$AB$7,22,FALSE),VLOOKUP(C17,'Valeurs Règlement Campagne'!$A$4:$AB$7,22,FALSE),""))),1,0)),"Doublon",TRUE)))," "))))," ")</f>
        <v xml:space="preserve"> </v>
      </c>
      <c r="X17" s="49" t="str" cm="1">
        <f t="array" ref="X17">IFERROR(IF(OR(C17="",C17=" ")," ",IF(NOT(ISNUMBER(I17))," ",IF(E17="Inconnues",AND(I17&gt;=P17,I17&lt;=R17),IF(E17="Connues",IF('Valeurs Règlement Campagne'!$L$14="OUI",IF(IF(ABS(I17-VLOOKUP(C17,'Valeurs Règlement Campagne'!$A$4:$AB$7,23,FALSE))&lt;=2,VLOOKUP(C17,'Valeurs Règlement Campagne'!$A$4:$AB$7,23,FALSE),IF(ABS(I17-VLOOKUP(C17,'Valeurs Règlement Campagne'!$A$4:$AB$7,24,FALSE))&lt;=2,VLOOKUP(C17,'Valeurs Règlement Campagne'!$A$4:$AB$7,24,FALSE),IF(ABS(I17-VLOOKUP(C17,'Valeurs Règlement Campagne'!$A$4:$AB$7,25,FALSE))&lt;=2,VLOOKUP(C17,'Valeurs Règlement Campagne'!$A$4:$AB$7,25,FALSE),"")))="",FALSE,IF(COUNTIFS($C$6:C17,C17,$E$6:E17,"Connues",$I$6:I17,"&gt;="&amp;(IF(ABS(I17-VLOOKUP(C17,'Valeurs Règlement Campagne'!$A$4:$AB$7,23,FALSE))&lt;=2,VLOOKUP(C17,'Valeurs Règlement Campagne'!$A$4:$AB$7,23,FALSE),IF(ABS(I17-VLOOKUP(C17,'Valeurs Règlement Campagne'!$A$4:$AB$7,24,FALSE))&lt;=2,VLOOKUP(C17,'Valeurs Règlement Campagne'!$A$4:$AB$7,24,FALSE),IF(ABS(I17-VLOOKUP(C17,'Valeurs Règlement Campagne'!$A$4:$AB$7,25,FALSE))&lt;=2,VLOOKUP(C17,'Valeurs Règlement Campagne'!$A$4:$AB$7,25,FALSE),"")))-2),$I$6:I17,"&lt;="&amp;(IF(ABS(I17-VLOOKUP(C17,'Valeurs Règlement Campagne'!$A$4:$AB$7,23,FALSE))&lt;=2,VLOOKUP(C17,'Valeurs Règlement Campagne'!$A$4:$AB$7,23,FALSE),IF(ABS(I17-VLOOKUP(C17,'Valeurs Règlement Campagne'!$A$4:$AB$7,24,FALSE))&lt;=2,VLOOKUP(C17,'Valeurs Règlement Campagne'!$A$4:$AB$7,24,FALSE),IF(ABS(I17-VLOOKUP(C17,'Valeurs Règlement Campagne'!$A$4:$AB$7,25,FALSE))&lt;=2,VLOOKUP(C17,'Valeurs Règlement Campagne'!$A$4:$AB$7,25,FALSE),"")))+2))&gt;(IF(VLOOKUP(C17,'Valeurs Règlement Campagne'!$A$4:$AB$7,23,FALSE)=IF(ABS(I17-VLOOKUP(C17,'Valeurs Règlement Campagne'!$A$4:$AB$7,23,FALSE))&lt;=2,VLOOKUP(C17,'Valeurs Règlement Campagne'!$A$4:$AB$7,23,FALSE),IF(ABS(I17-VLOOKUP(C17,'Valeurs Règlement Campagne'!$A$4:$AB$7,24,FALSE))&lt;=2,VLOOKUP(C17,'Valeurs Règlement Campagne'!$A$4:$AB$7,24,FALSE),IF(ABS(I17-VLOOKUP(C17,'Valeurs Règlement Campagne'!$A$4:$AB$7,25,FALSE))&lt;=2,VLOOKUP(C17,'Valeurs Règlement Campagne'!$A$4:$AB$7,25,FALSE),""))),1,0)+IF(VLOOKUP(C17,'Valeurs Règlement Campagne'!$A$4:$AB$7,24,FALSE)=IF(ABS(I17-VLOOKUP(C17,'Valeurs Règlement Campagne'!$A$4:$AB$7,23,FALSE))&lt;=2,VLOOKUP(C17,'Valeurs Règlement Campagne'!$A$4:$AB$7,23,FALSE),IF(ABS(I17-VLOOKUP(C17,'Valeurs Règlement Campagne'!$A$4:$AB$7,24,FALSE))&lt;=2,VLOOKUP(C17,'Valeurs Règlement Campagne'!$A$4:$AB$7,24,FALSE),IF(ABS(I17-VLOOKUP(C17,'Valeurs Règlement Campagne'!$A$4:$AB$7,25,FALSE))&lt;=2,VLOOKUP(C17,'Valeurs Règlement Campagne'!$A$4:$AB$7,25,FALSE),""))),1,0)+IF(VLOOKUP(C17,'Valeurs Règlement Campagne'!$A$4:$AB$7,25,FALSE)=IF(ABS(I17-VLOOKUP(C17,'Valeurs Règlement Campagne'!$A$4:$AB$7,23,FALSE))&lt;=2,VLOOKUP(C17,'Valeurs Règlement Campagne'!$A$4:$AB$7,23,FALSE),IF(ABS(I17-VLOOKUP(C17,'Valeurs Règlement Campagne'!$A$4:$AB$7,24,FALSE))&lt;=2,VLOOKUP(C17,'Valeurs Règlement Campagne'!$A$4:$AB$7,24,FALSE),IF(ABS(I17-VLOOKUP(C17,'Valeurs Règlement Campagne'!$A$4:$AB$7,25,FALSE))&lt;=2,VLOOKUP(C17,'Valeurs Règlement Campagne'!$A$4:$AB$7,25,FALSE),""))),1,0)),"Doublon",TRUE)),IF(IF(I17=VLOOKUP(C17,'Valeurs Règlement Campagne'!$A$4:$AB$7,23,FALSE),VLOOKUP(C17,'Valeurs Règlement Campagne'!$A$4:$AB$7,23,FALSE),IF(I17=VLOOKUP(C17,'Valeurs Règlement Campagne'!$A$4:$AB$7,24,FALSE),VLOOKUP(C17,'Valeurs Règlement Campagne'!$A$4:$AB$7,24,FALSE),IF(I17=VLOOKUP(C17,'Valeurs Règlement Campagne'!$A$4:$AB$7,25,FALSE),VLOOKUP(C17,'Valeurs Règlement Campagne'!$A$4:$AB$7,25,FALSE),"")))="",FALSE,IF(COUNTIFS($C$6:C17,C17,$E$6:E17,"Connues",$I$6:I17,IF(I17=VLOOKUP(C17,'Valeurs Règlement Campagne'!$A$4:$AB$7,23,FALSE),VLOOKUP(C17,'Valeurs Règlement Campagne'!$A$4:$AB$7,23,FALSE),IF(I17=VLOOKUP(C17,'Valeurs Règlement Campagne'!$A$4:$AB$7,24,FALSE),VLOOKUP(C17,'Valeurs Règlement Campagne'!$A$4:$AB$7,24,FALSE),IF(I17=VLOOKUP(C17,'Valeurs Règlement Campagne'!$A$4:$AB$7,25,FALSE),VLOOKUP(C17,'Valeurs Règlement Campagne'!$A$4:$AB$7,25,FALSE),""))))&gt;(IF(VLOOKUP(C17,'Valeurs Règlement Campagne'!$A$4:$AB$7,23,FALSE)=IF(I17=VLOOKUP(C17,'Valeurs Règlement Campagne'!$A$4:$AB$7,23,FALSE),VLOOKUP(C17,'Valeurs Règlement Campagne'!$A$4:$AB$7,23,FALSE),IF(I17=VLOOKUP(C17,'Valeurs Règlement Campagne'!$A$4:$AB$7,24,FALSE),VLOOKUP(C17,'Valeurs Règlement Campagne'!$A$4:$AB$7,24,FALSE),IF(I17=VLOOKUP(C17,'Valeurs Règlement Campagne'!$A$4:$AB$7,25,FALSE),VLOOKUP(C17,'Valeurs Règlement Campagne'!$A$4:$AB$7,25,FALSE),""))),1,0)+IF(VLOOKUP(C17,'Valeurs Règlement Campagne'!$A$4:$AB$7,24,FALSE)=IF(I17=VLOOKUP(C17,'Valeurs Règlement Campagne'!$A$4:$AB$7,23,FALSE),VLOOKUP(C17,'Valeurs Règlement Campagne'!$A$4:$AB$7,23,FALSE),IF(I17=VLOOKUP(C17,'Valeurs Règlement Campagne'!$A$4:$AB$7,24,FALSE),VLOOKUP(C17,'Valeurs Règlement Campagne'!$A$4:$AB$7,24,FALSE),IF(I17=VLOOKUP(C17,'Valeurs Règlement Campagne'!$A$4:$AB$7,25,FALSE),VLOOKUP(C17,'Valeurs Règlement Campagne'!$A$4:$AB$7,25,FALSE),""))),1,0)+IF(VLOOKUP(C17,'Valeurs Règlement Campagne'!$A$4:$AB$7,25,FALSE)=IF(I17=VLOOKUP(C17,'Valeurs Règlement Campagne'!$A$4:$AB$7,23,FALSE),VLOOKUP(C17,'Valeurs Règlement Campagne'!$A$4:$AB$7,23,FALSE),IF(I17=VLOOKUP(C17,'Valeurs Règlement Campagne'!$A$4:$AB$7,24,FALSE),VLOOKUP(C17,'Valeurs Règlement Campagne'!$A$4:$AB$7,24,FALSE),IF(I17=VLOOKUP(C17,'Valeurs Règlement Campagne'!$A$4:$AB$7,25,FALSE),VLOOKUP(C17,'Valeurs Règlement Campagne'!$A$4:$AB$7,25,FALSE),""))),1,0)),"Doublon",TRUE)))," "))))," ")</f>
        <v xml:space="preserve"> </v>
      </c>
      <c r="Y17" s="146" t="str" cm="1">
        <f t="array" ref="Y17">IFERROR(IF(OR(C17="",C17=" ")," ",IF(NOT(ISNUMBER(J17))," ",IF(E17="Inconnues",AND(J17&gt;=S17,J17&lt;=T17),IF(E17="Connues",IF('Valeurs Règlement Campagne'!$L$14="OUI",IF(IF(ABS(J17-VLOOKUP(C17,'Valeurs Règlement Campagne'!$A$4:$AB$7,26,FALSE))&lt;=2,VLOOKUP(C17,'Valeurs Règlement Campagne'!$A$4:$AB$7,26,FALSE),IF(ABS(J17-VLOOKUP(C17,'Valeurs Règlement Campagne'!$A$4:$AB$7,27,FALSE))&lt;=2,VLOOKUP(C17,'Valeurs Règlement Campagne'!$A$4:$AB$7,27,FALSE),IF(ABS(J17-VLOOKUP(C17,'Valeurs Règlement Campagne'!$A$4:$AB$7,28,FALSE))&lt;=2,VLOOKUP(C17,'Valeurs Règlement Campagne'!$A$4:$AB$7,28,FALSE),"")))="",FALSE,IF(COUNTIFS($C$6:C17,C17,$E$6:E17,"Connues",$J$6:J17,"&gt;="&amp;(IF(ABS(J17-VLOOKUP(C17,'Valeurs Règlement Campagne'!$A$4:$AB$7,26,FALSE))&lt;=2,VLOOKUP(C17,'Valeurs Règlement Campagne'!$A$4:$AB$7,26,FALSE),IF(ABS(J17-VLOOKUP(C17,'Valeurs Règlement Campagne'!$A$4:$AB$7,27,FALSE))&lt;=2,VLOOKUP(C17,'Valeurs Règlement Campagne'!$A$4:$AB$7,27,FALSE),IF(ABS(J17-VLOOKUP(C17,'Valeurs Règlement Campagne'!$A$4:$AB$7,28,FALSE))&lt;=2,VLOOKUP(C17,'Valeurs Règlement Campagne'!$A$4:$AB$7,28,FALSE),"")))-2),$J$6:J17,"&lt;="&amp;(IF(ABS(J17-VLOOKUP(C17,'Valeurs Règlement Campagne'!$A$4:$AB$7,26,FALSE))&lt;=2,VLOOKUP(C17,'Valeurs Règlement Campagne'!$A$4:$AB$7,26,FALSE),IF(ABS(J17-VLOOKUP(C17,'Valeurs Règlement Campagne'!$A$4:$AB$7,27,FALSE))&lt;=2,VLOOKUP(C17,'Valeurs Règlement Campagne'!$A$4:$AB$7,27,FALSE),IF(ABS(J17-VLOOKUP(C17,'Valeurs Règlement Campagne'!$A$4:$AB$7,28,FALSE))&lt;=2,VLOOKUP(C17,'Valeurs Règlement Campagne'!$A$4:$AB$7,28,FALSE),"")))+2))&gt;(IF(VLOOKUP(C17,'Valeurs Règlement Campagne'!$A$4:$AB$7,26,FALSE)=IF(ABS(J17-VLOOKUP(C17,'Valeurs Règlement Campagne'!$A$4:$AB$7,26,FALSE))&lt;=2,VLOOKUP(C17,'Valeurs Règlement Campagne'!$A$4:$AB$7,26,FALSE),IF(ABS(J17-VLOOKUP(C17,'Valeurs Règlement Campagne'!$A$4:$AB$7,27,FALSE))&lt;=2,VLOOKUP(C17,'Valeurs Règlement Campagne'!$A$4:$AB$7,27,FALSE),IF(ABS(J17-VLOOKUP(C17,'Valeurs Règlement Campagne'!$A$4:$AB$7,28,FALSE))&lt;=2,VLOOKUP(C17,'Valeurs Règlement Campagne'!$A$4:$AB$7,28,FALSE),""))),1,0)+IF(VLOOKUP(C17,'Valeurs Règlement Campagne'!$A$4:$AB$7,27,FALSE)=IF(ABS(J17-VLOOKUP(C17,'Valeurs Règlement Campagne'!$A$4:$AB$7,26,FALSE))&lt;=2,VLOOKUP(C17,'Valeurs Règlement Campagne'!$A$4:$AB$7,26,FALSE),IF(ABS(J17-VLOOKUP(C17,'Valeurs Règlement Campagne'!$A$4:$AB$7,27,FALSE))&lt;=2,VLOOKUP(C17,'Valeurs Règlement Campagne'!$A$4:$AB$7,27,FALSE),IF(ABS(J17-VLOOKUP(C17,'Valeurs Règlement Campagne'!$A$4:$AB$7,28,FALSE))&lt;=2,VLOOKUP(C17,'Valeurs Règlement Campagne'!$A$4:$AB$7,28,FALSE),""))),1,0)+IF(VLOOKUP(C17,'Valeurs Règlement Campagne'!$A$4:$AB$7,28,FALSE)=IF(ABS(J17-VLOOKUP(C17,'Valeurs Règlement Campagne'!$A$4:$AB$7,26,FALSE))&lt;=2,VLOOKUP(C17,'Valeurs Règlement Campagne'!$A$4:$AB$7,26,FALSE),IF(ABS(J17-VLOOKUP(C17,'Valeurs Règlement Campagne'!$A$4:$AB$7,27,FALSE))&lt;=2,VLOOKUP(C17,'Valeurs Règlement Campagne'!$A$4:$AB$7,27,FALSE),IF(ABS(J17-VLOOKUP(C17,'Valeurs Règlement Campagne'!$A$4:$AB$7,28,FALSE))&lt;=2,VLOOKUP(C17,'Valeurs Règlement Campagne'!$A$4:$AB$7,28,FALSE),""))),1,0)),"Doublon",TRUE)),IF(IF(J17=VLOOKUP(C17,'Valeurs Règlement Campagne'!$A$4:$AB$7,26,FALSE),VLOOKUP(C17,'Valeurs Règlement Campagne'!$A$4:$AB$7,26,FALSE),IF(J17=VLOOKUP(C17,'Valeurs Règlement Campagne'!$A$4:$AB$7,27,FALSE),VLOOKUP(C17,'Valeurs Règlement Campagne'!$A$4:$AB$7,27,FALSE),IF(J17=VLOOKUP(C17,'Valeurs Règlement Campagne'!$A$4:$AB$7,28,FALSE),VLOOKUP(C17,'Valeurs Règlement Campagne'!$A$4:$AB$7,28,FALSE),"")))="",FALSE,IF(COUNTIFS($C$6:C17,C17,$E$6:E17,"Connues",$J$6:J17,IF(J17=VLOOKUP(C17,'Valeurs Règlement Campagne'!$A$4:$AB$7,26,FALSE),VLOOKUP(C17,'Valeurs Règlement Campagne'!$A$4:$AB$7,26,FALSE),IF(J17=VLOOKUP(C17,'Valeurs Règlement Campagne'!$A$4:$AB$7,27,FALSE),VLOOKUP(C17,'Valeurs Règlement Campagne'!$A$4:$AB$7,27,FALSE),IF(J17=VLOOKUP(C17,'Valeurs Règlement Campagne'!$A$4:$AB$7,28,FALSE),VLOOKUP(C17,'Valeurs Règlement Campagne'!$A$4:$AB$7,28,FALSE),""))))&gt;(IF(VLOOKUP(C17,'Valeurs Règlement Campagne'!$A$4:$AB$7,26,FALSE)=IF(J17=VLOOKUP(C17,'Valeurs Règlement Campagne'!$A$4:$AB$7,26,FALSE),VLOOKUP(C17,'Valeurs Règlement Campagne'!$A$4:$AB$7,26,FALSE),IF(J17=VLOOKUP(C17,'Valeurs Règlement Campagne'!$A$4:$AB$7,27,FALSE),VLOOKUP(C17,'Valeurs Règlement Campagne'!$A$4:$AB$7,27,FALSE),IF(J17=VLOOKUP(C17,'Valeurs Règlement Campagne'!$A$4:$AB$7,28,FALSE),VLOOKUP(C17,'Valeurs Règlement Campagne'!$A$4:$AB$7,28,FALSE),""))),1,0)+IF(VLOOKUP(C17,'Valeurs Règlement Campagne'!$A$4:$AB$7,27,FALSE)=IF(J17=VLOOKUP(C17,'Valeurs Règlement Campagne'!$A$4:$AB$7,26,FALSE),VLOOKUP(C17,'Valeurs Règlement Campagne'!$A$4:$AB$7,26,FALSE),IF(J17=VLOOKUP(C17,'Valeurs Règlement Campagne'!$A$4:$AB$7,27,FALSE),VLOOKUP(C17,'Valeurs Règlement Campagne'!$A$4:$AB$7,27,FALSE),IF(J17=VLOOKUP(C17,'Valeurs Règlement Campagne'!$A$4:$AB$7,28,FALSE),VLOOKUP(C17,'Valeurs Règlement Campagne'!$A$4:$AB$7,28,FALSE),""))),1,0)+IF(VLOOKUP(C17,'Valeurs Règlement Campagne'!$A$4:$AB$7,28,FALSE)=IF(J17=VLOOKUP(C17,'Valeurs Règlement Campagne'!$A$4:$AB$7,26,FALSE),VLOOKUP(C17,'Valeurs Règlement Campagne'!$A$4:$AB$7,26,FALSE),IF(J17=VLOOKUP(C17,'Valeurs Règlement Campagne'!$A$4:$AB$7,27,FALSE),VLOOKUP(C17,'Valeurs Règlement Campagne'!$A$4:$AB$7,27,FALSE),IF(J17=VLOOKUP(C17,'Valeurs Règlement Campagne'!$A$4:$AB$7,28,FALSE),VLOOKUP(C17,'Valeurs Règlement Campagne'!$A$4:$AB$7,28,FALSE),""))),1,0)),"Doublon",TRUE)))," "))))," ")</f>
        <v xml:space="preserve"> </v>
      </c>
      <c r="Z17" s="329" t="str">
        <f t="shared" si="0"/>
        <v xml:space="preserve"> </v>
      </c>
      <c r="AA17" s="254"/>
      <c r="AB17" s="254" t="str">
        <f t="shared" si="1"/>
        <v xml:space="preserve"> </v>
      </c>
      <c r="AC17" s="254"/>
      <c r="AD17" s="254" t="str">
        <f t="shared" si="2"/>
        <v xml:space="preserve"> </v>
      </c>
      <c r="AE17" s="254"/>
      <c r="AF17" s="254" t="str">
        <f t="shared" si="3"/>
        <v xml:space="preserve"> </v>
      </c>
      <c r="AG17" s="299"/>
      <c r="AH17" s="50" t="str">
        <f t="shared" si="4"/>
        <v/>
      </c>
      <c r="AI17"/>
      <c r="AJ17"/>
      <c r="AK17"/>
      <c r="AL17"/>
      <c r="AM17"/>
    </row>
    <row r="18" spans="1:213" ht="20.75" customHeight="1">
      <c r="A18" s="102">
        <v>13</v>
      </c>
      <c r="B18" s="168" t="str">
        <f>IF(NOT(ISBLANK(Organisateur!B18)),Organisateur!B18," ")</f>
        <v xml:space="preserve"> </v>
      </c>
      <c r="C18" s="340" t="str">
        <f>IF(NOT(ISBLANK(Organisateur!C18)),Organisateur!C18," ")</f>
        <v xml:space="preserve"> </v>
      </c>
      <c r="D18" s="341"/>
      <c r="E18" s="170" t="str">
        <f>IF(NOT(ISBLANK(Organisateur!E18)),Organisateur!E18," ")</f>
        <v xml:space="preserve"> </v>
      </c>
      <c r="F18" s="172" t="str">
        <f>IF(NOT(ISBLANK(Organisateur!F18)),Organisateur!F18," ")</f>
        <v xml:space="preserve"> </v>
      </c>
      <c r="G18" s="195" t="str">
        <f>IF(NOT(ISBLANK(Organisateur!G18)),Organisateur!G18," ")</f>
        <v xml:space="preserve"> </v>
      </c>
      <c r="H18" s="196" t="str">
        <f>IF(NOT(ISBLANK(Organisateur!H18)),Organisateur!H18," ")</f>
        <v xml:space="preserve"> </v>
      </c>
      <c r="I18" s="197" t="str">
        <f>IF(NOT(ISBLANK(Organisateur!I18)),Organisateur!I18," ")</f>
        <v xml:space="preserve"> </v>
      </c>
      <c r="J18" s="198" t="str">
        <f>IF(NOT(ISBLANK(Organisateur!J18)),Organisateur!J18," ")</f>
        <v xml:space="preserve"> </v>
      </c>
      <c r="K18" s="40"/>
      <c r="L18" s="41" t="str">
        <f>IF($E18=" "," ",IF($E18=$D$31,VLOOKUP($C18,'Valeurs Règlement Campagne'!$A$4:$AB$7,14,FALSE),VLOOKUP($C18,'Valeurs Règlement Campagne'!$A$4:$M$7,4,FALSE)))</f>
        <v xml:space="preserve"> </v>
      </c>
      <c r="M18" s="42" t="str">
        <f>IF($E18=" "," ",IF($E18=$D$31,VLOOKUP($C18,'Valeurs Règlement Campagne'!$A$4:$AB$7,16,FALSE),VLOOKUP($C18,'Valeurs Règlement Campagne'!$A$4:$AB$7,5,FALSE)))</f>
        <v xml:space="preserve"> </v>
      </c>
      <c r="N18" s="41" t="str">
        <f>IF($E18=" "," ",IF($E18=$D$31,VLOOKUP($C18,'Valeurs Règlement Campagne'!$A$4:$AB$7,17,FALSE),VLOOKUP($C18,'Valeurs Règlement Campagne'!$A$4:$AB$7,6,FALSE)))</f>
        <v xml:space="preserve"> </v>
      </c>
      <c r="O18" s="43" t="str">
        <f>IF($E18=" "," ",IF($E18=$D$31,VLOOKUP($C18,'Valeurs Règlement Campagne'!$A$4:$AB$7,19,FALSE),VLOOKUP($C18,'Valeurs Règlement Campagne'!$A$4:$AB$7,7,FALSE)))</f>
        <v xml:space="preserve"> </v>
      </c>
      <c r="P18" s="44" t="str">
        <f>IF($E18=" "," ",IF($E18=$D$31,VLOOKUP($C18,'Valeurs Règlement Campagne'!$A$4:$AB$7,20,FALSE),VLOOKUP($C18,'Valeurs Règlement Campagne'!$A$4:$AB$7,8,FALSE)))</f>
        <v xml:space="preserve"> </v>
      </c>
      <c r="Q18" s="43" t="str">
        <f>IF($E18=" "," ",IF($E18=$D$31,VLOOKUP($C18,'Valeurs Règlement Campagne'!$A$4:$AB$7,22,FALSE),VLOOKUP($C18,'Valeurs Règlement Campagne'!$A$4:$AB$7,9,FALSE)))</f>
        <v xml:space="preserve"> </v>
      </c>
      <c r="R18" s="47" t="str">
        <f>IF($E18=" "," ",IF($E18=$D$31,VLOOKUP($C18,'Valeurs Règlement Campagne'!$A$4:$AB$7,25,FALSE),VLOOKUP($C18,'Valeurs Règlement Campagne'!$A$4:$AB$7,11,FALSE)))</f>
        <v xml:space="preserve"> </v>
      </c>
      <c r="S18" s="41" t="str">
        <f>IF($E18=" "," ",IF($E18=$D$31,VLOOKUP($C18,'Valeurs Règlement Campagne'!$A$4:$AB$7,26,FALSE),VLOOKUP($C18,'Valeurs Règlement Campagne'!$A$4:$AB$7,12,FALSE)))</f>
        <v xml:space="preserve"> </v>
      </c>
      <c r="T18" s="42" t="str">
        <f>IF($E18=" "," ",IF($E18=$D$31,VLOOKUP($C18,'Valeurs Règlement Campagne'!$A$4:$AB$7,28,FALSE),VLOOKUP($C18,'Valeurs Règlement Campagne'!$A$4:$AB$7,13,FALSE)))</f>
        <v xml:space="preserve"> </v>
      </c>
      <c r="U18" s="48" t="str" cm="1">
        <f t="array" ref="U18">IFERROR(IF(OR(C18="",C18=" ")," ",IF(NOT(ISNUMBER(F18))," ",IF(E18="Inconnues",AND(F18&gt;=L18,F18&lt;=M18),IF(E18="Connues",IF('Valeurs Règlement Campagne'!$L$14="OUI",IF(IF(ABS(F18-VLOOKUP(C18,'Valeurs Règlement Campagne'!$A$4:$AB$7,14,FALSE))&lt;=2,VLOOKUP(C18,'Valeurs Règlement Campagne'!$A$4:$AB$7,14,FALSE),IF(ABS(F18-VLOOKUP(C18,'Valeurs Règlement Campagne'!$A$4:$AB$7,15,FALSE))&lt;=2,VLOOKUP(C18,'Valeurs Règlement Campagne'!$A$4:$AB$7,15,FALSE),IF(ABS(F18-VLOOKUP(C18,'Valeurs Règlement Campagne'!$A$4:$AB$7,16,FALSE))&lt;=2,VLOOKUP(C18,'Valeurs Règlement Campagne'!$A$4:$AB$7,16,FALSE),"")))="",FALSE,IF(COUNTIFS($C$6:C18,C18,$E$6:E18,"Connues",$F$6:F18,"&gt;="&amp;(IF(ABS(F18-VLOOKUP(C18,'Valeurs Règlement Campagne'!$A$4:$AB$7,14,FALSE))&lt;=2,VLOOKUP(C18,'Valeurs Règlement Campagne'!$A$4:$AB$7,14,FALSE),IF(ABS(F18-VLOOKUP(C18,'Valeurs Règlement Campagne'!$A$4:$AB$7,15,FALSE))&lt;=2,VLOOKUP(C18,'Valeurs Règlement Campagne'!$A$4:$AB$7,15,FALSE),IF(ABS(F18-VLOOKUP(C18,'Valeurs Règlement Campagne'!$A$4:$AB$7,16,FALSE))&lt;=2,VLOOKUP(C18,'Valeurs Règlement Campagne'!$A$4:$AB$7,16,FALSE),"")))-2),$F$6:F18,"&lt;="&amp;(IF(ABS(F18-VLOOKUP(C18,'Valeurs Règlement Campagne'!$A$4:$AB$7,14,FALSE))&lt;=2,VLOOKUP(C18,'Valeurs Règlement Campagne'!$A$4:$AB$7,14,FALSE),IF(ABS(F18-VLOOKUP(C18,'Valeurs Règlement Campagne'!$A$4:$AB$7,15,FALSE))&lt;=2,VLOOKUP(C18,'Valeurs Règlement Campagne'!$A$4:$AB$7,15,FALSE),IF(ABS(F18-VLOOKUP(C18,'Valeurs Règlement Campagne'!$A$4:$AB$7,16,FALSE))&lt;=2,VLOOKUP(C18,'Valeurs Règlement Campagne'!$A$4:$AB$7,16,FALSE),"")))+2))&gt;(IF(VLOOKUP(C18,'Valeurs Règlement Campagne'!$A$4:$AB$7,14,FALSE)=IF(ABS(F18-VLOOKUP(C18,'Valeurs Règlement Campagne'!$A$4:$AB$7,14,FALSE))&lt;=2,VLOOKUP(C18,'Valeurs Règlement Campagne'!$A$4:$AB$7,14,FALSE),IF(ABS(F18-VLOOKUP(C18,'Valeurs Règlement Campagne'!$A$4:$AB$7,15,FALSE))&lt;=2,VLOOKUP(C18,'Valeurs Règlement Campagne'!$A$4:$AB$7,15,FALSE),IF(ABS(F18-VLOOKUP(C18,'Valeurs Règlement Campagne'!$A$4:$AB$7,16,FALSE))&lt;=2,VLOOKUP(C18,'Valeurs Règlement Campagne'!$A$4:$AB$7,16,FALSE),""))),1,0)+IF(VLOOKUP(C18,'Valeurs Règlement Campagne'!$A$4:$AB$7,15,FALSE)=IF(ABS(F18-VLOOKUP(C18,'Valeurs Règlement Campagne'!$A$4:$AB$7,14,FALSE))&lt;=2,VLOOKUP(C18,'Valeurs Règlement Campagne'!$A$4:$AB$7,14,FALSE),IF(ABS(F18-VLOOKUP(C18,'Valeurs Règlement Campagne'!$A$4:$AB$7,15,FALSE))&lt;=2,VLOOKUP(C18,'Valeurs Règlement Campagne'!$A$4:$AB$7,15,FALSE),IF(ABS(F18-VLOOKUP(C18,'Valeurs Règlement Campagne'!$A$4:$AB$7,16,FALSE))&lt;=2,VLOOKUP(C18,'Valeurs Règlement Campagne'!$A$4:$AB$7,16,FALSE),""))),1,0)+IF(VLOOKUP(C18,'Valeurs Règlement Campagne'!$A$4:$AB$7,16,FALSE)=IF(ABS(F18-VLOOKUP(C18,'Valeurs Règlement Campagne'!$A$4:$AB$7,14,FALSE))&lt;=2,VLOOKUP(C18,'Valeurs Règlement Campagne'!$A$4:$AB$7,14,FALSE),IF(ABS(F18-VLOOKUP(C18,'Valeurs Règlement Campagne'!$A$4:$AB$7,15,FALSE))&lt;=2,VLOOKUP(C18,'Valeurs Règlement Campagne'!$A$4:$AB$7,15,FALSE),IF(ABS(F18-VLOOKUP(C18,'Valeurs Règlement Campagne'!$A$4:$AB$7,16,FALSE))&lt;=2,VLOOKUP(C18,'Valeurs Règlement Campagne'!$A$4:$AB$7,16,FALSE),""))),1,0)),"Doublon",TRUE)),IF(IF(F18=VLOOKUP(C18,'Valeurs Règlement Campagne'!$A$4:$AB$7,14,FALSE),VLOOKUP(C18,'Valeurs Règlement Campagne'!$A$4:$AB$7,14,FALSE),IF(F18=VLOOKUP(C18,'Valeurs Règlement Campagne'!$A$4:$AB$7,15,FALSE),VLOOKUP(C18,'Valeurs Règlement Campagne'!$A$4:$AB$7,15,FALSE),IF(F18=VLOOKUP(C18,'Valeurs Règlement Campagne'!$A$4:$AB$7,16,FALSE),VLOOKUP(C18,'Valeurs Règlement Campagne'!$A$4:$AB$7,16,FALSE),"")))="",FALSE,IF(COUNTIFS($C$6:C18,C18,$E$6:E18,"Connues",$F$6:F18,IF(F18=VLOOKUP(C18,'Valeurs Règlement Campagne'!$A$4:$AB$7,14,FALSE),VLOOKUP(C18,'Valeurs Règlement Campagne'!$A$4:$AB$7,14,FALSE),IF(F18=VLOOKUP(C18,'Valeurs Règlement Campagne'!$A$4:$AB$7,15,FALSE),VLOOKUP(C18,'Valeurs Règlement Campagne'!$A$4:$AB$7,15,FALSE),IF(F18=VLOOKUP(C18,'Valeurs Règlement Campagne'!$A$4:$AB$7,16,FALSE),VLOOKUP(C18,'Valeurs Règlement Campagne'!$A$4:$AB$7,16,FALSE),""))))&gt;(IF(VLOOKUP(C18,'Valeurs Règlement Campagne'!$A$4:$AB$7,14,FALSE)=IF(F18=VLOOKUP(C18,'Valeurs Règlement Campagne'!$A$4:$AB$7,14,FALSE),VLOOKUP(C18,'Valeurs Règlement Campagne'!$A$4:$AB$7,14,FALSE),IF(F18=VLOOKUP(C18,'Valeurs Règlement Campagne'!$A$4:$AB$7,15,FALSE),VLOOKUP(C18,'Valeurs Règlement Campagne'!$A$4:$AB$7,15,FALSE),IF(F18=VLOOKUP(C18,'Valeurs Règlement Campagne'!$A$4:$AB$7,16,FALSE),VLOOKUP(C18,'Valeurs Règlement Campagne'!$A$4:$AB$7,16,FALSE),""))),1,0)+IF(VLOOKUP(C18,'Valeurs Règlement Campagne'!$A$4:$AB$7,15,FALSE)=IF(F18=VLOOKUP(C18,'Valeurs Règlement Campagne'!$A$4:$AB$7,14,FALSE),VLOOKUP(C18,'Valeurs Règlement Campagne'!$A$4:$AB$7,14,FALSE),IF(F18=VLOOKUP(C18,'Valeurs Règlement Campagne'!$A$4:$AB$7,15,FALSE),VLOOKUP(C18,'Valeurs Règlement Campagne'!$A$4:$AB$7,15,FALSE),IF(F18=VLOOKUP(C18,'Valeurs Règlement Campagne'!$A$4:$AB$7,16,FALSE),VLOOKUP(C18,'Valeurs Règlement Campagne'!$A$4:$AB$7,16,FALSE),""))),1,0)+IF(VLOOKUP(C18,'Valeurs Règlement Campagne'!$A$4:$AB$7,16,FALSE)=IF(F18=VLOOKUP(C18,'Valeurs Règlement Campagne'!$A$4:$AB$7,14,FALSE),VLOOKUP(C18,'Valeurs Règlement Campagne'!$A$4:$AB$7,14,FALSE),IF(F18=VLOOKUP(C18,'Valeurs Règlement Campagne'!$A$4:$AB$7,15,FALSE),VLOOKUP(C18,'Valeurs Règlement Campagne'!$A$4:$AB$7,15,FALSE),IF(F18=VLOOKUP(C18,'Valeurs Règlement Campagne'!$A$4:$AB$7,16,FALSE),VLOOKUP(C18,'Valeurs Règlement Campagne'!$A$4:$AB$7,16,FALSE),""))),1,0)),"Doublon",TRUE)))," "))))," ")</f>
        <v xml:space="preserve"> </v>
      </c>
      <c r="V18" s="49" t="str" cm="1">
        <f t="array" ref="V18">IFERROR(IF(OR(C18="",C18=" ")," ",IF(NOT(ISNUMBER(G18))," ",IF(E18="Inconnues",AND(G18&gt;=N18,G18&lt;=O18),IF(E18="Connues",IF('Valeurs Règlement Campagne'!$L$14="OUI",IF(IF(ABS(G18-VLOOKUP(C18,'Valeurs Règlement Campagne'!$A$4:$AB$7,17,FALSE))&lt;=2,VLOOKUP(C18,'Valeurs Règlement Campagne'!$A$4:$AB$7,17,FALSE),IF(ABS(G18-VLOOKUP(C18,'Valeurs Règlement Campagne'!$A$4:$AB$7,18,FALSE))&lt;=2,VLOOKUP(C18,'Valeurs Règlement Campagne'!$A$4:$AB$7,18,FALSE),IF(ABS(G18-VLOOKUP(C18,'Valeurs Règlement Campagne'!$A$4:$AB$7,19,FALSE))&lt;=2,VLOOKUP(C18,'Valeurs Règlement Campagne'!$A$4:$AB$7,19,FALSE),"")))="",FALSE,IF(COUNTIFS($C$6:C18,C18,$E$6:E18,"Connues",$G$6:G18,"&gt;="&amp;(IF(ABS(G18-VLOOKUP(C18,'Valeurs Règlement Campagne'!$A$4:$AB$7,17,FALSE))&lt;=2,VLOOKUP(C18,'Valeurs Règlement Campagne'!$A$4:$AB$7,17,FALSE),IF(ABS(G18-VLOOKUP(C18,'Valeurs Règlement Campagne'!$A$4:$AB$7,18,FALSE))&lt;=2,VLOOKUP(C18,'Valeurs Règlement Campagne'!$A$4:$AB$7,18,FALSE),IF(ABS(G18-VLOOKUP(C18,'Valeurs Règlement Campagne'!$A$4:$AB$7,19,FALSE))&lt;=2,VLOOKUP(C18,'Valeurs Règlement Campagne'!$A$4:$AB$7,19,FALSE),"")))-2),$G$6:G18,"&lt;="&amp;(IF(ABS(G18-VLOOKUP(C18,'Valeurs Règlement Campagne'!$A$4:$AB$7,17,FALSE))&lt;=2,VLOOKUP(C18,'Valeurs Règlement Campagne'!$A$4:$AB$7,17,FALSE),IF(ABS(G18-VLOOKUP(C18,'Valeurs Règlement Campagne'!$A$4:$AB$7,18,FALSE))&lt;=2,VLOOKUP(C18,'Valeurs Règlement Campagne'!$A$4:$AB$7,18,FALSE),IF(ABS(G18-VLOOKUP(C18,'Valeurs Règlement Campagne'!$A$4:$AB$7,19,FALSE))&lt;=2,VLOOKUP(C18,'Valeurs Règlement Campagne'!$A$4:$AB$7,19,FALSE),"")))+2))&gt;(IF(VLOOKUP(C18,'Valeurs Règlement Campagne'!$A$4:$AB$7,17,FALSE)=IF(ABS(G18-VLOOKUP(C18,'Valeurs Règlement Campagne'!$A$4:$AB$7,17,FALSE))&lt;=2,VLOOKUP(C18,'Valeurs Règlement Campagne'!$A$4:$AB$7,17,FALSE),IF(ABS(G18-VLOOKUP(C18,'Valeurs Règlement Campagne'!$A$4:$AB$7,18,FALSE))&lt;=2,VLOOKUP(C18,'Valeurs Règlement Campagne'!$A$4:$AB$7,18,FALSE),IF(ABS(G18-VLOOKUP(C18,'Valeurs Règlement Campagne'!$A$4:$AB$7,19,FALSE))&lt;=2,VLOOKUP(C18,'Valeurs Règlement Campagne'!$A$4:$AB$7,19,FALSE),""))),1,0)+IF(VLOOKUP(C18,'Valeurs Règlement Campagne'!$A$4:$AB$7,18,FALSE)=IF(ABS(G18-VLOOKUP(C18,'Valeurs Règlement Campagne'!$A$4:$AB$7,17,FALSE))&lt;=2,VLOOKUP(C18,'Valeurs Règlement Campagne'!$A$4:$AB$7,17,FALSE),IF(ABS(G18-VLOOKUP(C18,'Valeurs Règlement Campagne'!$A$4:$AB$7,18,FALSE))&lt;=2,VLOOKUP(C18,'Valeurs Règlement Campagne'!$A$4:$AB$7,18,FALSE),IF(ABS(G18-VLOOKUP(C18,'Valeurs Règlement Campagne'!$A$4:$AB$7,19,FALSE))&lt;=2,VLOOKUP(C18,'Valeurs Règlement Campagne'!$A$4:$AB$7,19,FALSE),""))),1,0)+IF(VLOOKUP(C18,'Valeurs Règlement Campagne'!$A$4:$AB$7,19,FALSE)=IF(ABS(G18-VLOOKUP(C18,'Valeurs Règlement Campagne'!$A$4:$AB$7,17,FALSE))&lt;=2,VLOOKUP(C18,'Valeurs Règlement Campagne'!$A$4:$AB$7,17,FALSE),IF(ABS(G18-VLOOKUP(C18,'Valeurs Règlement Campagne'!$A$4:$AB$7,18,FALSE))&lt;=2,VLOOKUP(C18,'Valeurs Règlement Campagne'!$A$4:$AB$7,18,FALSE),IF(ABS(G18-VLOOKUP(C18,'Valeurs Règlement Campagne'!$A$4:$AB$7,19,FALSE))&lt;=2,VLOOKUP(C18,'Valeurs Règlement Campagne'!$A$4:$AB$7,19,FALSE),""))),1,0)),"Doublon",TRUE)),IF(IF(G18=VLOOKUP(C18,'Valeurs Règlement Campagne'!$A$4:$AB$7,17,FALSE),VLOOKUP(C18,'Valeurs Règlement Campagne'!$A$4:$AB$7,17,FALSE),IF(G18=VLOOKUP(C18,'Valeurs Règlement Campagne'!$A$4:$AB$7,18,FALSE),VLOOKUP(C18,'Valeurs Règlement Campagne'!$A$4:$AB$7,18,FALSE),IF(G18=VLOOKUP(C18,'Valeurs Règlement Campagne'!$A$4:$AB$7,19,FALSE),VLOOKUP(C18,'Valeurs Règlement Campagne'!$A$4:$AB$7,19,FALSE),"")))="",FALSE,IF(COUNTIFS($C$6:C18,C18,$E$6:E18,"Connues",$G$6:G18,IF(G18=VLOOKUP(C18,'Valeurs Règlement Campagne'!$A$4:$AB$7,17,FALSE),VLOOKUP(C18,'Valeurs Règlement Campagne'!$A$4:$AB$7,17,FALSE),IF(G18=VLOOKUP(C18,'Valeurs Règlement Campagne'!$A$4:$AB$7,18,FALSE),VLOOKUP(C18,'Valeurs Règlement Campagne'!$A$4:$AB$7,18,FALSE),IF(G18=VLOOKUP(C18,'Valeurs Règlement Campagne'!$A$4:$AB$7,19,FALSE),VLOOKUP(C18,'Valeurs Règlement Campagne'!$A$4:$AB$7,19,FALSE),""))))&gt;(IF(VLOOKUP(C18,'Valeurs Règlement Campagne'!$A$4:$AB$7,17,FALSE)=IF(G18=VLOOKUP(C18,'Valeurs Règlement Campagne'!$A$4:$AB$7,17,FALSE),VLOOKUP(C18,'Valeurs Règlement Campagne'!$A$4:$AB$7,17,FALSE),IF(G18=VLOOKUP(C18,'Valeurs Règlement Campagne'!$A$4:$AB$7,18,FALSE),VLOOKUP(C18,'Valeurs Règlement Campagne'!$A$4:$AB$7,18,FALSE),IF(G18=VLOOKUP(C18,'Valeurs Règlement Campagne'!$A$4:$AB$7,19,FALSE),VLOOKUP(C18,'Valeurs Règlement Campagne'!$A$4:$AB$7,19,FALSE),""))),1,0)+IF(VLOOKUP(C18,'Valeurs Règlement Campagne'!$A$4:$AB$7,18,FALSE)=IF(G18=VLOOKUP(C18,'Valeurs Règlement Campagne'!$A$4:$AB$7,17,FALSE),VLOOKUP(C18,'Valeurs Règlement Campagne'!$A$4:$AB$7,17,FALSE),IF(G18=VLOOKUP(C18,'Valeurs Règlement Campagne'!$A$4:$AB$7,18,FALSE),VLOOKUP(C18,'Valeurs Règlement Campagne'!$A$4:$AB$7,18,FALSE),IF(G18=VLOOKUP(C18,'Valeurs Règlement Campagne'!$A$4:$AB$7,19,FALSE),VLOOKUP(C18,'Valeurs Règlement Campagne'!$A$4:$AB$7,19,FALSE),""))),1,0)+IF(VLOOKUP(C18,'Valeurs Règlement Campagne'!$A$4:$AB$7,19,FALSE)=IF(G18=VLOOKUP(C18,'Valeurs Règlement Campagne'!$A$4:$AB$7,17,FALSE),VLOOKUP(C18,'Valeurs Règlement Campagne'!$A$4:$AB$7,17,FALSE),IF(G18=VLOOKUP(C18,'Valeurs Règlement Campagne'!$A$4:$AB$7,18,FALSE),VLOOKUP(C18,'Valeurs Règlement Campagne'!$A$4:$AB$7,18,FALSE),IF(G18=VLOOKUP(C18,'Valeurs Règlement Campagne'!$A$4:$AB$7,19,FALSE),VLOOKUP(C18,'Valeurs Règlement Campagne'!$A$4:$AB$7,19,FALSE),""))),1,0)),"Doublon",TRUE)))," "))))," ")</f>
        <v xml:space="preserve"> </v>
      </c>
      <c r="W18" s="49" t="str" cm="1">
        <f t="array" ref="W18">IFERROR(IF(OR(C18="",C18=" ")," ",IF(NOT(ISNUMBER(H18))," ",IF(E18="Inconnues",AND(H18&gt;=P18,H18&lt;=Q18),IF(E18="Connues",IF('Valeurs Règlement Campagne'!$L$14="OUI",IF(IF(ABS(H18-VLOOKUP(C18,'Valeurs Règlement Campagne'!$A$4:$AB$7,20,FALSE))&lt;=2,VLOOKUP(C18,'Valeurs Règlement Campagne'!$A$4:$AB$7,20,FALSE),IF(ABS(H18-VLOOKUP(C18,'Valeurs Règlement Campagne'!$A$4:$AB$7,21,FALSE))&lt;=2,VLOOKUP(C18,'Valeurs Règlement Campagne'!$A$4:$AB$7,21,FALSE),IF(ABS(H18-VLOOKUP(C18,'Valeurs Règlement Campagne'!$A$4:$AB$7,22,FALSE))&lt;=2,VLOOKUP(C18,'Valeurs Règlement Campagne'!$A$4:$AB$7,22,FALSE),"")))="",FALSE,IF(COUNTIFS($C$6:C18,C18,$E$6:E18,"Connues",$H$6:H18,"&gt;="&amp;(IF(ABS(H18-VLOOKUP(C18,'Valeurs Règlement Campagne'!$A$4:$AB$7,20,FALSE))&lt;=2,VLOOKUP(C18,'Valeurs Règlement Campagne'!$A$4:$AB$7,20,FALSE),IF(ABS(H18-VLOOKUP(C18,'Valeurs Règlement Campagne'!$A$4:$AB$7,21,FALSE))&lt;=2,VLOOKUP(C18,'Valeurs Règlement Campagne'!$A$4:$AB$7,21,FALSE),IF(ABS(H18-VLOOKUP(C18,'Valeurs Règlement Campagne'!$A$4:$AB$7,22,FALSE))&lt;=2,VLOOKUP(C18,'Valeurs Règlement Campagne'!$A$4:$AB$7,22,FALSE),"")))-2),$H$6:H18,"&lt;="&amp;(IF(ABS(H18-VLOOKUP(C18,'Valeurs Règlement Campagne'!$A$4:$AB$7,20,FALSE))&lt;=2,VLOOKUP(C18,'Valeurs Règlement Campagne'!$A$4:$AB$7,20,FALSE),IF(ABS(H18-VLOOKUP(C18,'Valeurs Règlement Campagne'!$A$4:$AB$7,21,FALSE))&lt;=2,VLOOKUP(C18,'Valeurs Règlement Campagne'!$A$4:$AB$7,21,FALSE),IF(ABS(H18-VLOOKUP(C18,'Valeurs Règlement Campagne'!$A$4:$AB$7,22,FALSE))&lt;=2,VLOOKUP(C18,'Valeurs Règlement Campagne'!$A$4:$AB$7,22,FALSE),"")))+2))&gt;(IF(VLOOKUP(C18,'Valeurs Règlement Campagne'!$A$4:$AB$7,20,FALSE)=IF(ABS(H18-VLOOKUP(C18,'Valeurs Règlement Campagne'!$A$4:$AB$7,20,FALSE))&lt;=2,VLOOKUP(C18,'Valeurs Règlement Campagne'!$A$4:$AB$7,20,FALSE),IF(ABS(H18-VLOOKUP(C18,'Valeurs Règlement Campagne'!$A$4:$AB$7,21,FALSE))&lt;=2,VLOOKUP(C18,'Valeurs Règlement Campagne'!$A$4:$AB$7,21,FALSE),IF(ABS(H18-VLOOKUP(C18,'Valeurs Règlement Campagne'!$A$4:$AB$7,22,FALSE))&lt;=2,VLOOKUP(C18,'Valeurs Règlement Campagne'!$A$4:$AB$7,22,FALSE),""))),1,0)+IF(VLOOKUP(C18,'Valeurs Règlement Campagne'!$A$4:$AB$7,21,FALSE)=IF(ABS(H18-VLOOKUP(C18,'Valeurs Règlement Campagne'!$A$4:$AB$7,20,FALSE))&lt;=2,VLOOKUP(C18,'Valeurs Règlement Campagne'!$A$4:$AB$7,20,FALSE),IF(ABS(H18-VLOOKUP(C18,'Valeurs Règlement Campagne'!$A$4:$AB$7,21,FALSE))&lt;=2,VLOOKUP(C18,'Valeurs Règlement Campagne'!$A$4:$AB$7,21,FALSE),IF(ABS(H18-VLOOKUP(C18,'Valeurs Règlement Campagne'!$A$4:$AB$7,22,FALSE))&lt;=2,VLOOKUP(C18,'Valeurs Règlement Campagne'!$A$4:$AB$7,22,FALSE),""))),1,0)+IF(VLOOKUP(C18,'Valeurs Règlement Campagne'!$A$4:$AB$7,22,FALSE)=IF(ABS(H18-VLOOKUP(C18,'Valeurs Règlement Campagne'!$A$4:$AB$7,20,FALSE))&lt;=2,VLOOKUP(C18,'Valeurs Règlement Campagne'!$A$4:$AB$7,20,FALSE),IF(ABS(H18-VLOOKUP(C18,'Valeurs Règlement Campagne'!$A$4:$AB$7,21,FALSE))&lt;=2,VLOOKUP(C18,'Valeurs Règlement Campagne'!$A$4:$AB$7,21,FALSE),IF(ABS(H18-VLOOKUP(C18,'Valeurs Règlement Campagne'!$A$4:$AB$7,22,FALSE))&lt;=2,VLOOKUP(C18,'Valeurs Règlement Campagne'!$A$4:$AB$7,22,FALSE),""))),1,0)),"Doublon",TRUE)),IF(IF(H18=VLOOKUP(C18,'Valeurs Règlement Campagne'!$A$4:$AB$7,20,FALSE),VLOOKUP(C18,'Valeurs Règlement Campagne'!$A$4:$AB$7,20,FALSE),IF(H18=VLOOKUP(C18,'Valeurs Règlement Campagne'!$A$4:$AB$7,21,FALSE),VLOOKUP(C18,'Valeurs Règlement Campagne'!$A$4:$AB$7,21,FALSE),IF(H18=VLOOKUP(C18,'Valeurs Règlement Campagne'!$A$4:$AB$7,22,FALSE),VLOOKUP(C18,'Valeurs Règlement Campagne'!$A$4:$AB$7,22,FALSE),"")))="",FALSE,IF(COUNTIFS($C$6:C18,C18,$E$6:E18,"Connues",$H$6:H18,IF(H18=VLOOKUP(C18,'Valeurs Règlement Campagne'!$A$4:$AB$7,20,FALSE),VLOOKUP(C18,'Valeurs Règlement Campagne'!$A$4:$AB$7,20,FALSE),IF(H18=VLOOKUP(C18,'Valeurs Règlement Campagne'!$A$4:$AB$7,21,FALSE),VLOOKUP(C18,'Valeurs Règlement Campagne'!$A$4:$AB$7,21,FALSE),IF(H18=VLOOKUP(C18,'Valeurs Règlement Campagne'!$A$4:$AB$7,22,FALSE),VLOOKUP(C18,'Valeurs Règlement Campagne'!$A$4:$AB$7,22,FALSE),""))))&gt;(IF(VLOOKUP(C18,'Valeurs Règlement Campagne'!$A$4:$AB$7,20,FALSE)=IF(H18=VLOOKUP(C18,'Valeurs Règlement Campagne'!$A$4:$AB$7,20,FALSE),VLOOKUP(C18,'Valeurs Règlement Campagne'!$A$4:$AB$7,20,FALSE),IF(H18=VLOOKUP(C18,'Valeurs Règlement Campagne'!$A$4:$AB$7,21,FALSE),VLOOKUP(C18,'Valeurs Règlement Campagne'!$A$4:$AB$7,21,FALSE),IF(H18=VLOOKUP(C18,'Valeurs Règlement Campagne'!$A$4:$AB$7,22,FALSE),VLOOKUP(C18,'Valeurs Règlement Campagne'!$A$4:$AB$7,22,FALSE),""))),1,0)+IF(VLOOKUP(C18,'Valeurs Règlement Campagne'!$A$4:$AB$7,21,FALSE)=IF(H18=VLOOKUP(C18,'Valeurs Règlement Campagne'!$A$4:$AB$7,20,FALSE),VLOOKUP(C18,'Valeurs Règlement Campagne'!$A$4:$AB$7,20,FALSE),IF(H18=VLOOKUP(C18,'Valeurs Règlement Campagne'!$A$4:$AB$7,21,FALSE),VLOOKUP(C18,'Valeurs Règlement Campagne'!$A$4:$AB$7,21,FALSE),IF(H18=VLOOKUP(C18,'Valeurs Règlement Campagne'!$A$4:$AB$7,22,FALSE),VLOOKUP(C18,'Valeurs Règlement Campagne'!$A$4:$AB$7,22,FALSE),""))),1,0)+IF(VLOOKUP(C18,'Valeurs Règlement Campagne'!$A$4:$AB$7,22,FALSE)=IF(H18=VLOOKUP(C18,'Valeurs Règlement Campagne'!$A$4:$AB$7,20,FALSE),VLOOKUP(C18,'Valeurs Règlement Campagne'!$A$4:$AB$7,20,FALSE),IF(H18=VLOOKUP(C18,'Valeurs Règlement Campagne'!$A$4:$AB$7,21,FALSE),VLOOKUP(C18,'Valeurs Règlement Campagne'!$A$4:$AB$7,21,FALSE),IF(H18=VLOOKUP(C18,'Valeurs Règlement Campagne'!$A$4:$AB$7,22,FALSE),VLOOKUP(C18,'Valeurs Règlement Campagne'!$A$4:$AB$7,22,FALSE),""))),1,0)),"Doublon",TRUE)))," "))))," ")</f>
        <v xml:space="preserve"> </v>
      </c>
      <c r="X18" s="49" t="str" cm="1">
        <f t="array" ref="X18">IFERROR(IF(OR(C18="",C18=" ")," ",IF(NOT(ISNUMBER(I18))," ",IF(E18="Inconnues",AND(I18&gt;=P18,I18&lt;=R18),IF(E18="Connues",IF('Valeurs Règlement Campagne'!$L$14="OUI",IF(IF(ABS(I18-VLOOKUP(C18,'Valeurs Règlement Campagne'!$A$4:$AB$7,23,FALSE))&lt;=2,VLOOKUP(C18,'Valeurs Règlement Campagne'!$A$4:$AB$7,23,FALSE),IF(ABS(I18-VLOOKUP(C18,'Valeurs Règlement Campagne'!$A$4:$AB$7,24,FALSE))&lt;=2,VLOOKUP(C18,'Valeurs Règlement Campagne'!$A$4:$AB$7,24,FALSE),IF(ABS(I18-VLOOKUP(C18,'Valeurs Règlement Campagne'!$A$4:$AB$7,25,FALSE))&lt;=2,VLOOKUP(C18,'Valeurs Règlement Campagne'!$A$4:$AB$7,25,FALSE),"")))="",FALSE,IF(COUNTIFS($C$6:C18,C18,$E$6:E18,"Connues",$I$6:I18,"&gt;="&amp;(IF(ABS(I18-VLOOKUP(C18,'Valeurs Règlement Campagne'!$A$4:$AB$7,23,FALSE))&lt;=2,VLOOKUP(C18,'Valeurs Règlement Campagne'!$A$4:$AB$7,23,FALSE),IF(ABS(I18-VLOOKUP(C18,'Valeurs Règlement Campagne'!$A$4:$AB$7,24,FALSE))&lt;=2,VLOOKUP(C18,'Valeurs Règlement Campagne'!$A$4:$AB$7,24,FALSE),IF(ABS(I18-VLOOKUP(C18,'Valeurs Règlement Campagne'!$A$4:$AB$7,25,FALSE))&lt;=2,VLOOKUP(C18,'Valeurs Règlement Campagne'!$A$4:$AB$7,25,FALSE),"")))-2),$I$6:I18,"&lt;="&amp;(IF(ABS(I18-VLOOKUP(C18,'Valeurs Règlement Campagne'!$A$4:$AB$7,23,FALSE))&lt;=2,VLOOKUP(C18,'Valeurs Règlement Campagne'!$A$4:$AB$7,23,FALSE),IF(ABS(I18-VLOOKUP(C18,'Valeurs Règlement Campagne'!$A$4:$AB$7,24,FALSE))&lt;=2,VLOOKUP(C18,'Valeurs Règlement Campagne'!$A$4:$AB$7,24,FALSE),IF(ABS(I18-VLOOKUP(C18,'Valeurs Règlement Campagne'!$A$4:$AB$7,25,FALSE))&lt;=2,VLOOKUP(C18,'Valeurs Règlement Campagne'!$A$4:$AB$7,25,FALSE),"")))+2))&gt;(IF(VLOOKUP(C18,'Valeurs Règlement Campagne'!$A$4:$AB$7,23,FALSE)=IF(ABS(I18-VLOOKUP(C18,'Valeurs Règlement Campagne'!$A$4:$AB$7,23,FALSE))&lt;=2,VLOOKUP(C18,'Valeurs Règlement Campagne'!$A$4:$AB$7,23,FALSE),IF(ABS(I18-VLOOKUP(C18,'Valeurs Règlement Campagne'!$A$4:$AB$7,24,FALSE))&lt;=2,VLOOKUP(C18,'Valeurs Règlement Campagne'!$A$4:$AB$7,24,FALSE),IF(ABS(I18-VLOOKUP(C18,'Valeurs Règlement Campagne'!$A$4:$AB$7,25,FALSE))&lt;=2,VLOOKUP(C18,'Valeurs Règlement Campagne'!$A$4:$AB$7,25,FALSE),""))),1,0)+IF(VLOOKUP(C18,'Valeurs Règlement Campagne'!$A$4:$AB$7,24,FALSE)=IF(ABS(I18-VLOOKUP(C18,'Valeurs Règlement Campagne'!$A$4:$AB$7,23,FALSE))&lt;=2,VLOOKUP(C18,'Valeurs Règlement Campagne'!$A$4:$AB$7,23,FALSE),IF(ABS(I18-VLOOKUP(C18,'Valeurs Règlement Campagne'!$A$4:$AB$7,24,FALSE))&lt;=2,VLOOKUP(C18,'Valeurs Règlement Campagne'!$A$4:$AB$7,24,FALSE),IF(ABS(I18-VLOOKUP(C18,'Valeurs Règlement Campagne'!$A$4:$AB$7,25,FALSE))&lt;=2,VLOOKUP(C18,'Valeurs Règlement Campagne'!$A$4:$AB$7,25,FALSE),""))),1,0)+IF(VLOOKUP(C18,'Valeurs Règlement Campagne'!$A$4:$AB$7,25,FALSE)=IF(ABS(I18-VLOOKUP(C18,'Valeurs Règlement Campagne'!$A$4:$AB$7,23,FALSE))&lt;=2,VLOOKUP(C18,'Valeurs Règlement Campagne'!$A$4:$AB$7,23,FALSE),IF(ABS(I18-VLOOKUP(C18,'Valeurs Règlement Campagne'!$A$4:$AB$7,24,FALSE))&lt;=2,VLOOKUP(C18,'Valeurs Règlement Campagne'!$A$4:$AB$7,24,FALSE),IF(ABS(I18-VLOOKUP(C18,'Valeurs Règlement Campagne'!$A$4:$AB$7,25,FALSE))&lt;=2,VLOOKUP(C18,'Valeurs Règlement Campagne'!$A$4:$AB$7,25,FALSE),""))),1,0)),"Doublon",TRUE)),IF(IF(I18=VLOOKUP(C18,'Valeurs Règlement Campagne'!$A$4:$AB$7,23,FALSE),VLOOKUP(C18,'Valeurs Règlement Campagne'!$A$4:$AB$7,23,FALSE),IF(I18=VLOOKUP(C18,'Valeurs Règlement Campagne'!$A$4:$AB$7,24,FALSE),VLOOKUP(C18,'Valeurs Règlement Campagne'!$A$4:$AB$7,24,FALSE),IF(I18=VLOOKUP(C18,'Valeurs Règlement Campagne'!$A$4:$AB$7,25,FALSE),VLOOKUP(C18,'Valeurs Règlement Campagne'!$A$4:$AB$7,25,FALSE),"")))="",FALSE,IF(COUNTIFS($C$6:C18,C18,$E$6:E18,"Connues",$I$6:I18,IF(I18=VLOOKUP(C18,'Valeurs Règlement Campagne'!$A$4:$AB$7,23,FALSE),VLOOKUP(C18,'Valeurs Règlement Campagne'!$A$4:$AB$7,23,FALSE),IF(I18=VLOOKUP(C18,'Valeurs Règlement Campagne'!$A$4:$AB$7,24,FALSE),VLOOKUP(C18,'Valeurs Règlement Campagne'!$A$4:$AB$7,24,FALSE),IF(I18=VLOOKUP(C18,'Valeurs Règlement Campagne'!$A$4:$AB$7,25,FALSE),VLOOKUP(C18,'Valeurs Règlement Campagne'!$A$4:$AB$7,25,FALSE),""))))&gt;(IF(VLOOKUP(C18,'Valeurs Règlement Campagne'!$A$4:$AB$7,23,FALSE)=IF(I18=VLOOKUP(C18,'Valeurs Règlement Campagne'!$A$4:$AB$7,23,FALSE),VLOOKUP(C18,'Valeurs Règlement Campagne'!$A$4:$AB$7,23,FALSE),IF(I18=VLOOKUP(C18,'Valeurs Règlement Campagne'!$A$4:$AB$7,24,FALSE),VLOOKUP(C18,'Valeurs Règlement Campagne'!$A$4:$AB$7,24,FALSE),IF(I18=VLOOKUP(C18,'Valeurs Règlement Campagne'!$A$4:$AB$7,25,FALSE),VLOOKUP(C18,'Valeurs Règlement Campagne'!$A$4:$AB$7,25,FALSE),""))),1,0)+IF(VLOOKUP(C18,'Valeurs Règlement Campagne'!$A$4:$AB$7,24,FALSE)=IF(I18=VLOOKUP(C18,'Valeurs Règlement Campagne'!$A$4:$AB$7,23,FALSE),VLOOKUP(C18,'Valeurs Règlement Campagne'!$A$4:$AB$7,23,FALSE),IF(I18=VLOOKUP(C18,'Valeurs Règlement Campagne'!$A$4:$AB$7,24,FALSE),VLOOKUP(C18,'Valeurs Règlement Campagne'!$A$4:$AB$7,24,FALSE),IF(I18=VLOOKUP(C18,'Valeurs Règlement Campagne'!$A$4:$AB$7,25,FALSE),VLOOKUP(C18,'Valeurs Règlement Campagne'!$A$4:$AB$7,25,FALSE),""))),1,0)+IF(VLOOKUP(C18,'Valeurs Règlement Campagne'!$A$4:$AB$7,25,FALSE)=IF(I18=VLOOKUP(C18,'Valeurs Règlement Campagne'!$A$4:$AB$7,23,FALSE),VLOOKUP(C18,'Valeurs Règlement Campagne'!$A$4:$AB$7,23,FALSE),IF(I18=VLOOKUP(C18,'Valeurs Règlement Campagne'!$A$4:$AB$7,24,FALSE),VLOOKUP(C18,'Valeurs Règlement Campagne'!$A$4:$AB$7,24,FALSE),IF(I18=VLOOKUP(C18,'Valeurs Règlement Campagne'!$A$4:$AB$7,25,FALSE),VLOOKUP(C18,'Valeurs Règlement Campagne'!$A$4:$AB$7,25,FALSE),""))),1,0)),"Doublon",TRUE)))," "))))," ")</f>
        <v xml:space="preserve"> </v>
      </c>
      <c r="Y18" s="146" t="str" cm="1">
        <f t="array" ref="Y18">IFERROR(IF(OR(C18="",C18=" ")," ",IF(NOT(ISNUMBER(J18))," ",IF(E18="Inconnues",AND(J18&gt;=S18,J18&lt;=T18),IF(E18="Connues",IF('Valeurs Règlement Campagne'!$L$14="OUI",IF(IF(ABS(J18-VLOOKUP(C18,'Valeurs Règlement Campagne'!$A$4:$AB$7,26,FALSE))&lt;=2,VLOOKUP(C18,'Valeurs Règlement Campagne'!$A$4:$AB$7,26,FALSE),IF(ABS(J18-VLOOKUP(C18,'Valeurs Règlement Campagne'!$A$4:$AB$7,27,FALSE))&lt;=2,VLOOKUP(C18,'Valeurs Règlement Campagne'!$A$4:$AB$7,27,FALSE),IF(ABS(J18-VLOOKUP(C18,'Valeurs Règlement Campagne'!$A$4:$AB$7,28,FALSE))&lt;=2,VLOOKUP(C18,'Valeurs Règlement Campagne'!$A$4:$AB$7,28,FALSE),"")))="",FALSE,IF(COUNTIFS($C$6:C18,C18,$E$6:E18,"Connues",$J$6:J18,"&gt;="&amp;(IF(ABS(J18-VLOOKUP(C18,'Valeurs Règlement Campagne'!$A$4:$AB$7,26,FALSE))&lt;=2,VLOOKUP(C18,'Valeurs Règlement Campagne'!$A$4:$AB$7,26,FALSE),IF(ABS(J18-VLOOKUP(C18,'Valeurs Règlement Campagne'!$A$4:$AB$7,27,FALSE))&lt;=2,VLOOKUP(C18,'Valeurs Règlement Campagne'!$A$4:$AB$7,27,FALSE),IF(ABS(J18-VLOOKUP(C18,'Valeurs Règlement Campagne'!$A$4:$AB$7,28,FALSE))&lt;=2,VLOOKUP(C18,'Valeurs Règlement Campagne'!$A$4:$AB$7,28,FALSE),"")))-2),$J$6:J18,"&lt;="&amp;(IF(ABS(J18-VLOOKUP(C18,'Valeurs Règlement Campagne'!$A$4:$AB$7,26,FALSE))&lt;=2,VLOOKUP(C18,'Valeurs Règlement Campagne'!$A$4:$AB$7,26,FALSE),IF(ABS(J18-VLOOKUP(C18,'Valeurs Règlement Campagne'!$A$4:$AB$7,27,FALSE))&lt;=2,VLOOKUP(C18,'Valeurs Règlement Campagne'!$A$4:$AB$7,27,FALSE),IF(ABS(J18-VLOOKUP(C18,'Valeurs Règlement Campagne'!$A$4:$AB$7,28,FALSE))&lt;=2,VLOOKUP(C18,'Valeurs Règlement Campagne'!$A$4:$AB$7,28,FALSE),"")))+2))&gt;(IF(VLOOKUP(C18,'Valeurs Règlement Campagne'!$A$4:$AB$7,26,FALSE)=IF(ABS(J18-VLOOKUP(C18,'Valeurs Règlement Campagne'!$A$4:$AB$7,26,FALSE))&lt;=2,VLOOKUP(C18,'Valeurs Règlement Campagne'!$A$4:$AB$7,26,FALSE),IF(ABS(J18-VLOOKUP(C18,'Valeurs Règlement Campagne'!$A$4:$AB$7,27,FALSE))&lt;=2,VLOOKUP(C18,'Valeurs Règlement Campagne'!$A$4:$AB$7,27,FALSE),IF(ABS(J18-VLOOKUP(C18,'Valeurs Règlement Campagne'!$A$4:$AB$7,28,FALSE))&lt;=2,VLOOKUP(C18,'Valeurs Règlement Campagne'!$A$4:$AB$7,28,FALSE),""))),1,0)+IF(VLOOKUP(C18,'Valeurs Règlement Campagne'!$A$4:$AB$7,27,FALSE)=IF(ABS(J18-VLOOKUP(C18,'Valeurs Règlement Campagne'!$A$4:$AB$7,26,FALSE))&lt;=2,VLOOKUP(C18,'Valeurs Règlement Campagne'!$A$4:$AB$7,26,FALSE),IF(ABS(J18-VLOOKUP(C18,'Valeurs Règlement Campagne'!$A$4:$AB$7,27,FALSE))&lt;=2,VLOOKUP(C18,'Valeurs Règlement Campagne'!$A$4:$AB$7,27,FALSE),IF(ABS(J18-VLOOKUP(C18,'Valeurs Règlement Campagne'!$A$4:$AB$7,28,FALSE))&lt;=2,VLOOKUP(C18,'Valeurs Règlement Campagne'!$A$4:$AB$7,28,FALSE),""))),1,0)+IF(VLOOKUP(C18,'Valeurs Règlement Campagne'!$A$4:$AB$7,28,FALSE)=IF(ABS(J18-VLOOKUP(C18,'Valeurs Règlement Campagne'!$A$4:$AB$7,26,FALSE))&lt;=2,VLOOKUP(C18,'Valeurs Règlement Campagne'!$A$4:$AB$7,26,FALSE),IF(ABS(J18-VLOOKUP(C18,'Valeurs Règlement Campagne'!$A$4:$AB$7,27,FALSE))&lt;=2,VLOOKUP(C18,'Valeurs Règlement Campagne'!$A$4:$AB$7,27,FALSE),IF(ABS(J18-VLOOKUP(C18,'Valeurs Règlement Campagne'!$A$4:$AB$7,28,FALSE))&lt;=2,VLOOKUP(C18,'Valeurs Règlement Campagne'!$A$4:$AB$7,28,FALSE),""))),1,0)),"Doublon",TRUE)),IF(IF(J18=VLOOKUP(C18,'Valeurs Règlement Campagne'!$A$4:$AB$7,26,FALSE),VLOOKUP(C18,'Valeurs Règlement Campagne'!$A$4:$AB$7,26,FALSE),IF(J18=VLOOKUP(C18,'Valeurs Règlement Campagne'!$A$4:$AB$7,27,FALSE),VLOOKUP(C18,'Valeurs Règlement Campagne'!$A$4:$AB$7,27,FALSE),IF(J18=VLOOKUP(C18,'Valeurs Règlement Campagne'!$A$4:$AB$7,28,FALSE),VLOOKUP(C18,'Valeurs Règlement Campagne'!$A$4:$AB$7,28,FALSE),"")))="",FALSE,IF(COUNTIFS($C$6:C18,C18,$E$6:E18,"Connues",$J$6:J18,IF(J18=VLOOKUP(C18,'Valeurs Règlement Campagne'!$A$4:$AB$7,26,FALSE),VLOOKUP(C18,'Valeurs Règlement Campagne'!$A$4:$AB$7,26,FALSE),IF(J18=VLOOKUP(C18,'Valeurs Règlement Campagne'!$A$4:$AB$7,27,FALSE),VLOOKUP(C18,'Valeurs Règlement Campagne'!$A$4:$AB$7,27,FALSE),IF(J18=VLOOKUP(C18,'Valeurs Règlement Campagne'!$A$4:$AB$7,28,FALSE),VLOOKUP(C18,'Valeurs Règlement Campagne'!$A$4:$AB$7,28,FALSE),""))))&gt;(IF(VLOOKUP(C18,'Valeurs Règlement Campagne'!$A$4:$AB$7,26,FALSE)=IF(J18=VLOOKUP(C18,'Valeurs Règlement Campagne'!$A$4:$AB$7,26,FALSE),VLOOKUP(C18,'Valeurs Règlement Campagne'!$A$4:$AB$7,26,FALSE),IF(J18=VLOOKUP(C18,'Valeurs Règlement Campagne'!$A$4:$AB$7,27,FALSE),VLOOKUP(C18,'Valeurs Règlement Campagne'!$A$4:$AB$7,27,FALSE),IF(J18=VLOOKUP(C18,'Valeurs Règlement Campagne'!$A$4:$AB$7,28,FALSE),VLOOKUP(C18,'Valeurs Règlement Campagne'!$A$4:$AB$7,28,FALSE),""))),1,0)+IF(VLOOKUP(C18,'Valeurs Règlement Campagne'!$A$4:$AB$7,27,FALSE)=IF(J18=VLOOKUP(C18,'Valeurs Règlement Campagne'!$A$4:$AB$7,26,FALSE),VLOOKUP(C18,'Valeurs Règlement Campagne'!$A$4:$AB$7,26,FALSE),IF(J18=VLOOKUP(C18,'Valeurs Règlement Campagne'!$A$4:$AB$7,27,FALSE),VLOOKUP(C18,'Valeurs Règlement Campagne'!$A$4:$AB$7,27,FALSE),IF(J18=VLOOKUP(C18,'Valeurs Règlement Campagne'!$A$4:$AB$7,28,FALSE),VLOOKUP(C18,'Valeurs Règlement Campagne'!$A$4:$AB$7,28,FALSE),""))),1,0)+IF(VLOOKUP(C18,'Valeurs Règlement Campagne'!$A$4:$AB$7,28,FALSE)=IF(J18=VLOOKUP(C18,'Valeurs Règlement Campagne'!$A$4:$AB$7,26,FALSE),VLOOKUP(C18,'Valeurs Règlement Campagne'!$A$4:$AB$7,26,FALSE),IF(J18=VLOOKUP(C18,'Valeurs Règlement Campagne'!$A$4:$AB$7,27,FALSE),VLOOKUP(C18,'Valeurs Règlement Campagne'!$A$4:$AB$7,27,FALSE),IF(J18=VLOOKUP(C18,'Valeurs Règlement Campagne'!$A$4:$AB$7,28,FALSE),VLOOKUP(C18,'Valeurs Règlement Campagne'!$A$4:$AB$7,28,FALSE),""))),1,0)),"Doublon",TRUE)))," "))))," ")</f>
        <v xml:space="preserve"> </v>
      </c>
      <c r="Z18" s="329" t="str">
        <f t="shared" si="0"/>
        <v xml:space="preserve"> </v>
      </c>
      <c r="AA18" s="254"/>
      <c r="AB18" s="254" t="str">
        <f t="shared" si="1"/>
        <v xml:space="preserve"> </v>
      </c>
      <c r="AC18" s="254"/>
      <c r="AD18" s="254" t="str">
        <f t="shared" si="2"/>
        <v xml:space="preserve"> </v>
      </c>
      <c r="AE18" s="254"/>
      <c r="AF18" s="254" t="str">
        <f t="shared" si="3"/>
        <v xml:space="preserve"> </v>
      </c>
      <c r="AG18" s="299"/>
      <c r="AH18" s="50" t="str">
        <f t="shared" si="4"/>
        <v/>
      </c>
      <c r="AI18"/>
      <c r="AJ18"/>
      <c r="AK18"/>
      <c r="AL18"/>
      <c r="AM18"/>
    </row>
    <row r="19" spans="1:213" ht="20.75" customHeight="1">
      <c r="A19" s="102">
        <v>14</v>
      </c>
      <c r="B19" s="168" t="str">
        <f>IF(NOT(ISBLANK(Organisateur!B19)),Organisateur!B19," ")</f>
        <v xml:space="preserve"> </v>
      </c>
      <c r="C19" s="340" t="str">
        <f>IF(NOT(ISBLANK(Organisateur!C19)),Organisateur!C19," ")</f>
        <v xml:space="preserve"> </v>
      </c>
      <c r="D19" s="341"/>
      <c r="E19" s="170" t="str">
        <f>IF(NOT(ISBLANK(Organisateur!E19)),Organisateur!E19," ")</f>
        <v xml:space="preserve"> </v>
      </c>
      <c r="F19" s="172" t="str">
        <f>IF(NOT(ISBLANK(Organisateur!F19)),Organisateur!F19," ")</f>
        <v xml:space="preserve"> </v>
      </c>
      <c r="G19" s="195" t="str">
        <f>IF(NOT(ISBLANK(Organisateur!G19)),Organisateur!G19," ")</f>
        <v xml:space="preserve"> </v>
      </c>
      <c r="H19" s="196" t="str">
        <f>IF(NOT(ISBLANK(Organisateur!H19)),Organisateur!H19," ")</f>
        <v xml:space="preserve"> </v>
      </c>
      <c r="I19" s="197" t="str">
        <f>IF(NOT(ISBLANK(Organisateur!I19)),Organisateur!I19," ")</f>
        <v xml:space="preserve"> </v>
      </c>
      <c r="J19" s="198" t="str">
        <f>IF(NOT(ISBLANK(Organisateur!J19)),Organisateur!J19," ")</f>
        <v xml:space="preserve"> </v>
      </c>
      <c r="K19" s="40"/>
      <c r="L19" s="41" t="str">
        <f>IF($E19=" "," ",IF($E19=$D$31,VLOOKUP($C19,'Valeurs Règlement Campagne'!$A$4:$AB$7,14,FALSE),VLOOKUP($C19,'Valeurs Règlement Campagne'!$A$4:$M$7,4,FALSE)))</f>
        <v xml:space="preserve"> </v>
      </c>
      <c r="M19" s="42" t="str">
        <f>IF($E19=" "," ",IF($E19=$D$31,VLOOKUP($C19,'Valeurs Règlement Campagne'!$A$4:$AB$7,16,FALSE),VLOOKUP($C19,'Valeurs Règlement Campagne'!$A$4:$AB$7,5,FALSE)))</f>
        <v xml:space="preserve"> </v>
      </c>
      <c r="N19" s="41" t="str">
        <f>IF($E19=" "," ",IF($E19=$D$31,VLOOKUP($C19,'Valeurs Règlement Campagne'!$A$4:$AB$7,17,FALSE),VLOOKUP($C19,'Valeurs Règlement Campagne'!$A$4:$AB$7,6,FALSE)))</f>
        <v xml:space="preserve"> </v>
      </c>
      <c r="O19" s="43" t="str">
        <f>IF($E19=" "," ",IF($E19=$D$31,VLOOKUP($C19,'Valeurs Règlement Campagne'!$A$4:$AB$7,19,FALSE),VLOOKUP($C19,'Valeurs Règlement Campagne'!$A$4:$AB$7,7,FALSE)))</f>
        <v xml:space="preserve"> </v>
      </c>
      <c r="P19" s="44" t="str">
        <f>IF($E19=" "," ",IF($E19=$D$31,VLOOKUP($C19,'Valeurs Règlement Campagne'!$A$4:$AB$7,20,FALSE),VLOOKUP($C19,'Valeurs Règlement Campagne'!$A$4:$AB$7,8,FALSE)))</f>
        <v xml:space="preserve"> </v>
      </c>
      <c r="Q19" s="43" t="str">
        <f>IF($E19=" "," ",IF($E19=$D$31,VLOOKUP($C19,'Valeurs Règlement Campagne'!$A$4:$AB$7,22,FALSE),VLOOKUP($C19,'Valeurs Règlement Campagne'!$A$4:$AB$7,9,FALSE)))</f>
        <v xml:space="preserve"> </v>
      </c>
      <c r="R19" s="47" t="str">
        <f>IF($E19=" "," ",IF($E19=$D$31,VLOOKUP($C19,'Valeurs Règlement Campagne'!$A$4:$AB$7,25,FALSE),VLOOKUP($C19,'Valeurs Règlement Campagne'!$A$4:$AB$7,11,FALSE)))</f>
        <v xml:space="preserve"> </v>
      </c>
      <c r="S19" s="41" t="str">
        <f>IF($E19=" "," ",IF($E19=$D$31,VLOOKUP($C19,'Valeurs Règlement Campagne'!$A$4:$AB$7,26,FALSE),VLOOKUP($C19,'Valeurs Règlement Campagne'!$A$4:$AB$7,12,FALSE)))</f>
        <v xml:space="preserve"> </v>
      </c>
      <c r="T19" s="42" t="str">
        <f>IF($E19=" "," ",IF($E19=$D$31,VLOOKUP($C19,'Valeurs Règlement Campagne'!$A$4:$AB$7,28,FALSE),VLOOKUP($C19,'Valeurs Règlement Campagne'!$A$4:$AB$7,13,FALSE)))</f>
        <v xml:space="preserve"> </v>
      </c>
      <c r="U19" s="48" t="str" cm="1">
        <f t="array" ref="U19">IFERROR(IF(OR(C19="",C19=" ")," ",IF(NOT(ISNUMBER(F19))," ",IF(E19="Inconnues",AND(F19&gt;=L19,F19&lt;=M19),IF(E19="Connues",IF('Valeurs Règlement Campagne'!$L$14="OUI",IF(IF(ABS(F19-VLOOKUP(C19,'Valeurs Règlement Campagne'!$A$4:$AB$7,14,FALSE))&lt;=2,VLOOKUP(C19,'Valeurs Règlement Campagne'!$A$4:$AB$7,14,FALSE),IF(ABS(F19-VLOOKUP(C19,'Valeurs Règlement Campagne'!$A$4:$AB$7,15,FALSE))&lt;=2,VLOOKUP(C19,'Valeurs Règlement Campagne'!$A$4:$AB$7,15,FALSE),IF(ABS(F19-VLOOKUP(C19,'Valeurs Règlement Campagne'!$A$4:$AB$7,16,FALSE))&lt;=2,VLOOKUP(C19,'Valeurs Règlement Campagne'!$A$4:$AB$7,16,FALSE),"")))="",FALSE,IF(COUNTIFS($C$6:C19,C19,$E$6:E19,"Connues",$F$6:F19,"&gt;="&amp;(IF(ABS(F19-VLOOKUP(C19,'Valeurs Règlement Campagne'!$A$4:$AB$7,14,FALSE))&lt;=2,VLOOKUP(C19,'Valeurs Règlement Campagne'!$A$4:$AB$7,14,FALSE),IF(ABS(F19-VLOOKUP(C19,'Valeurs Règlement Campagne'!$A$4:$AB$7,15,FALSE))&lt;=2,VLOOKUP(C19,'Valeurs Règlement Campagne'!$A$4:$AB$7,15,FALSE),IF(ABS(F19-VLOOKUP(C19,'Valeurs Règlement Campagne'!$A$4:$AB$7,16,FALSE))&lt;=2,VLOOKUP(C19,'Valeurs Règlement Campagne'!$A$4:$AB$7,16,FALSE),"")))-2),$F$6:F19,"&lt;="&amp;(IF(ABS(F19-VLOOKUP(C19,'Valeurs Règlement Campagne'!$A$4:$AB$7,14,FALSE))&lt;=2,VLOOKUP(C19,'Valeurs Règlement Campagne'!$A$4:$AB$7,14,FALSE),IF(ABS(F19-VLOOKUP(C19,'Valeurs Règlement Campagne'!$A$4:$AB$7,15,FALSE))&lt;=2,VLOOKUP(C19,'Valeurs Règlement Campagne'!$A$4:$AB$7,15,FALSE),IF(ABS(F19-VLOOKUP(C19,'Valeurs Règlement Campagne'!$A$4:$AB$7,16,FALSE))&lt;=2,VLOOKUP(C19,'Valeurs Règlement Campagne'!$A$4:$AB$7,16,FALSE),"")))+2))&gt;(IF(VLOOKUP(C19,'Valeurs Règlement Campagne'!$A$4:$AB$7,14,FALSE)=IF(ABS(F19-VLOOKUP(C19,'Valeurs Règlement Campagne'!$A$4:$AB$7,14,FALSE))&lt;=2,VLOOKUP(C19,'Valeurs Règlement Campagne'!$A$4:$AB$7,14,FALSE),IF(ABS(F19-VLOOKUP(C19,'Valeurs Règlement Campagne'!$A$4:$AB$7,15,FALSE))&lt;=2,VLOOKUP(C19,'Valeurs Règlement Campagne'!$A$4:$AB$7,15,FALSE),IF(ABS(F19-VLOOKUP(C19,'Valeurs Règlement Campagne'!$A$4:$AB$7,16,FALSE))&lt;=2,VLOOKUP(C19,'Valeurs Règlement Campagne'!$A$4:$AB$7,16,FALSE),""))),1,0)+IF(VLOOKUP(C19,'Valeurs Règlement Campagne'!$A$4:$AB$7,15,FALSE)=IF(ABS(F19-VLOOKUP(C19,'Valeurs Règlement Campagne'!$A$4:$AB$7,14,FALSE))&lt;=2,VLOOKUP(C19,'Valeurs Règlement Campagne'!$A$4:$AB$7,14,FALSE),IF(ABS(F19-VLOOKUP(C19,'Valeurs Règlement Campagne'!$A$4:$AB$7,15,FALSE))&lt;=2,VLOOKUP(C19,'Valeurs Règlement Campagne'!$A$4:$AB$7,15,FALSE),IF(ABS(F19-VLOOKUP(C19,'Valeurs Règlement Campagne'!$A$4:$AB$7,16,FALSE))&lt;=2,VLOOKUP(C19,'Valeurs Règlement Campagne'!$A$4:$AB$7,16,FALSE),""))),1,0)+IF(VLOOKUP(C19,'Valeurs Règlement Campagne'!$A$4:$AB$7,16,FALSE)=IF(ABS(F19-VLOOKUP(C19,'Valeurs Règlement Campagne'!$A$4:$AB$7,14,FALSE))&lt;=2,VLOOKUP(C19,'Valeurs Règlement Campagne'!$A$4:$AB$7,14,FALSE),IF(ABS(F19-VLOOKUP(C19,'Valeurs Règlement Campagne'!$A$4:$AB$7,15,FALSE))&lt;=2,VLOOKUP(C19,'Valeurs Règlement Campagne'!$A$4:$AB$7,15,FALSE),IF(ABS(F19-VLOOKUP(C19,'Valeurs Règlement Campagne'!$A$4:$AB$7,16,FALSE))&lt;=2,VLOOKUP(C19,'Valeurs Règlement Campagne'!$A$4:$AB$7,16,FALSE),""))),1,0)),"Doublon",TRUE)),IF(IF(F19=VLOOKUP(C19,'Valeurs Règlement Campagne'!$A$4:$AB$7,14,FALSE),VLOOKUP(C19,'Valeurs Règlement Campagne'!$A$4:$AB$7,14,FALSE),IF(F19=VLOOKUP(C19,'Valeurs Règlement Campagne'!$A$4:$AB$7,15,FALSE),VLOOKUP(C19,'Valeurs Règlement Campagne'!$A$4:$AB$7,15,FALSE),IF(F19=VLOOKUP(C19,'Valeurs Règlement Campagne'!$A$4:$AB$7,16,FALSE),VLOOKUP(C19,'Valeurs Règlement Campagne'!$A$4:$AB$7,16,FALSE),"")))="",FALSE,IF(COUNTIFS($C$6:C19,C19,$E$6:E19,"Connues",$F$6:F19,IF(F19=VLOOKUP(C19,'Valeurs Règlement Campagne'!$A$4:$AB$7,14,FALSE),VLOOKUP(C19,'Valeurs Règlement Campagne'!$A$4:$AB$7,14,FALSE),IF(F19=VLOOKUP(C19,'Valeurs Règlement Campagne'!$A$4:$AB$7,15,FALSE),VLOOKUP(C19,'Valeurs Règlement Campagne'!$A$4:$AB$7,15,FALSE),IF(F19=VLOOKUP(C19,'Valeurs Règlement Campagne'!$A$4:$AB$7,16,FALSE),VLOOKUP(C19,'Valeurs Règlement Campagne'!$A$4:$AB$7,16,FALSE),""))))&gt;(IF(VLOOKUP(C19,'Valeurs Règlement Campagne'!$A$4:$AB$7,14,FALSE)=IF(F19=VLOOKUP(C19,'Valeurs Règlement Campagne'!$A$4:$AB$7,14,FALSE),VLOOKUP(C19,'Valeurs Règlement Campagne'!$A$4:$AB$7,14,FALSE),IF(F19=VLOOKUP(C19,'Valeurs Règlement Campagne'!$A$4:$AB$7,15,FALSE),VLOOKUP(C19,'Valeurs Règlement Campagne'!$A$4:$AB$7,15,FALSE),IF(F19=VLOOKUP(C19,'Valeurs Règlement Campagne'!$A$4:$AB$7,16,FALSE),VLOOKUP(C19,'Valeurs Règlement Campagne'!$A$4:$AB$7,16,FALSE),""))),1,0)+IF(VLOOKUP(C19,'Valeurs Règlement Campagne'!$A$4:$AB$7,15,FALSE)=IF(F19=VLOOKUP(C19,'Valeurs Règlement Campagne'!$A$4:$AB$7,14,FALSE),VLOOKUP(C19,'Valeurs Règlement Campagne'!$A$4:$AB$7,14,FALSE),IF(F19=VLOOKUP(C19,'Valeurs Règlement Campagne'!$A$4:$AB$7,15,FALSE),VLOOKUP(C19,'Valeurs Règlement Campagne'!$A$4:$AB$7,15,FALSE),IF(F19=VLOOKUP(C19,'Valeurs Règlement Campagne'!$A$4:$AB$7,16,FALSE),VLOOKUP(C19,'Valeurs Règlement Campagne'!$A$4:$AB$7,16,FALSE),""))),1,0)+IF(VLOOKUP(C19,'Valeurs Règlement Campagne'!$A$4:$AB$7,16,FALSE)=IF(F19=VLOOKUP(C19,'Valeurs Règlement Campagne'!$A$4:$AB$7,14,FALSE),VLOOKUP(C19,'Valeurs Règlement Campagne'!$A$4:$AB$7,14,FALSE),IF(F19=VLOOKUP(C19,'Valeurs Règlement Campagne'!$A$4:$AB$7,15,FALSE),VLOOKUP(C19,'Valeurs Règlement Campagne'!$A$4:$AB$7,15,FALSE),IF(F19=VLOOKUP(C19,'Valeurs Règlement Campagne'!$A$4:$AB$7,16,FALSE),VLOOKUP(C19,'Valeurs Règlement Campagne'!$A$4:$AB$7,16,FALSE),""))),1,0)),"Doublon",TRUE)))," "))))," ")</f>
        <v xml:space="preserve"> </v>
      </c>
      <c r="V19" s="49" t="str" cm="1">
        <f t="array" ref="V19">IFERROR(IF(OR(C19="",C19=" ")," ",IF(NOT(ISNUMBER(G19))," ",IF(E19="Inconnues",AND(G19&gt;=N19,G19&lt;=O19),IF(E19="Connues",IF('Valeurs Règlement Campagne'!$L$14="OUI",IF(IF(ABS(G19-VLOOKUP(C19,'Valeurs Règlement Campagne'!$A$4:$AB$7,17,FALSE))&lt;=2,VLOOKUP(C19,'Valeurs Règlement Campagne'!$A$4:$AB$7,17,FALSE),IF(ABS(G19-VLOOKUP(C19,'Valeurs Règlement Campagne'!$A$4:$AB$7,18,FALSE))&lt;=2,VLOOKUP(C19,'Valeurs Règlement Campagne'!$A$4:$AB$7,18,FALSE),IF(ABS(G19-VLOOKUP(C19,'Valeurs Règlement Campagne'!$A$4:$AB$7,19,FALSE))&lt;=2,VLOOKUP(C19,'Valeurs Règlement Campagne'!$A$4:$AB$7,19,FALSE),"")))="",FALSE,IF(COUNTIFS($C$6:C19,C19,$E$6:E19,"Connues",$G$6:G19,"&gt;="&amp;(IF(ABS(G19-VLOOKUP(C19,'Valeurs Règlement Campagne'!$A$4:$AB$7,17,FALSE))&lt;=2,VLOOKUP(C19,'Valeurs Règlement Campagne'!$A$4:$AB$7,17,FALSE),IF(ABS(G19-VLOOKUP(C19,'Valeurs Règlement Campagne'!$A$4:$AB$7,18,FALSE))&lt;=2,VLOOKUP(C19,'Valeurs Règlement Campagne'!$A$4:$AB$7,18,FALSE),IF(ABS(G19-VLOOKUP(C19,'Valeurs Règlement Campagne'!$A$4:$AB$7,19,FALSE))&lt;=2,VLOOKUP(C19,'Valeurs Règlement Campagne'!$A$4:$AB$7,19,FALSE),"")))-2),$G$6:G19,"&lt;="&amp;(IF(ABS(G19-VLOOKUP(C19,'Valeurs Règlement Campagne'!$A$4:$AB$7,17,FALSE))&lt;=2,VLOOKUP(C19,'Valeurs Règlement Campagne'!$A$4:$AB$7,17,FALSE),IF(ABS(G19-VLOOKUP(C19,'Valeurs Règlement Campagne'!$A$4:$AB$7,18,FALSE))&lt;=2,VLOOKUP(C19,'Valeurs Règlement Campagne'!$A$4:$AB$7,18,FALSE),IF(ABS(G19-VLOOKUP(C19,'Valeurs Règlement Campagne'!$A$4:$AB$7,19,FALSE))&lt;=2,VLOOKUP(C19,'Valeurs Règlement Campagne'!$A$4:$AB$7,19,FALSE),"")))+2))&gt;(IF(VLOOKUP(C19,'Valeurs Règlement Campagne'!$A$4:$AB$7,17,FALSE)=IF(ABS(G19-VLOOKUP(C19,'Valeurs Règlement Campagne'!$A$4:$AB$7,17,FALSE))&lt;=2,VLOOKUP(C19,'Valeurs Règlement Campagne'!$A$4:$AB$7,17,FALSE),IF(ABS(G19-VLOOKUP(C19,'Valeurs Règlement Campagne'!$A$4:$AB$7,18,FALSE))&lt;=2,VLOOKUP(C19,'Valeurs Règlement Campagne'!$A$4:$AB$7,18,FALSE),IF(ABS(G19-VLOOKUP(C19,'Valeurs Règlement Campagne'!$A$4:$AB$7,19,FALSE))&lt;=2,VLOOKUP(C19,'Valeurs Règlement Campagne'!$A$4:$AB$7,19,FALSE),""))),1,0)+IF(VLOOKUP(C19,'Valeurs Règlement Campagne'!$A$4:$AB$7,18,FALSE)=IF(ABS(G19-VLOOKUP(C19,'Valeurs Règlement Campagne'!$A$4:$AB$7,17,FALSE))&lt;=2,VLOOKUP(C19,'Valeurs Règlement Campagne'!$A$4:$AB$7,17,FALSE),IF(ABS(G19-VLOOKUP(C19,'Valeurs Règlement Campagne'!$A$4:$AB$7,18,FALSE))&lt;=2,VLOOKUP(C19,'Valeurs Règlement Campagne'!$A$4:$AB$7,18,FALSE),IF(ABS(G19-VLOOKUP(C19,'Valeurs Règlement Campagne'!$A$4:$AB$7,19,FALSE))&lt;=2,VLOOKUP(C19,'Valeurs Règlement Campagne'!$A$4:$AB$7,19,FALSE),""))),1,0)+IF(VLOOKUP(C19,'Valeurs Règlement Campagne'!$A$4:$AB$7,19,FALSE)=IF(ABS(G19-VLOOKUP(C19,'Valeurs Règlement Campagne'!$A$4:$AB$7,17,FALSE))&lt;=2,VLOOKUP(C19,'Valeurs Règlement Campagne'!$A$4:$AB$7,17,FALSE),IF(ABS(G19-VLOOKUP(C19,'Valeurs Règlement Campagne'!$A$4:$AB$7,18,FALSE))&lt;=2,VLOOKUP(C19,'Valeurs Règlement Campagne'!$A$4:$AB$7,18,FALSE),IF(ABS(G19-VLOOKUP(C19,'Valeurs Règlement Campagne'!$A$4:$AB$7,19,FALSE))&lt;=2,VLOOKUP(C19,'Valeurs Règlement Campagne'!$A$4:$AB$7,19,FALSE),""))),1,0)),"Doublon",TRUE)),IF(IF(G19=VLOOKUP(C19,'Valeurs Règlement Campagne'!$A$4:$AB$7,17,FALSE),VLOOKUP(C19,'Valeurs Règlement Campagne'!$A$4:$AB$7,17,FALSE),IF(G19=VLOOKUP(C19,'Valeurs Règlement Campagne'!$A$4:$AB$7,18,FALSE),VLOOKUP(C19,'Valeurs Règlement Campagne'!$A$4:$AB$7,18,FALSE),IF(G19=VLOOKUP(C19,'Valeurs Règlement Campagne'!$A$4:$AB$7,19,FALSE),VLOOKUP(C19,'Valeurs Règlement Campagne'!$A$4:$AB$7,19,FALSE),"")))="",FALSE,IF(COUNTIFS($C$6:C19,C19,$E$6:E19,"Connues",$G$6:G19,IF(G19=VLOOKUP(C19,'Valeurs Règlement Campagne'!$A$4:$AB$7,17,FALSE),VLOOKUP(C19,'Valeurs Règlement Campagne'!$A$4:$AB$7,17,FALSE),IF(G19=VLOOKUP(C19,'Valeurs Règlement Campagne'!$A$4:$AB$7,18,FALSE),VLOOKUP(C19,'Valeurs Règlement Campagne'!$A$4:$AB$7,18,FALSE),IF(G19=VLOOKUP(C19,'Valeurs Règlement Campagne'!$A$4:$AB$7,19,FALSE),VLOOKUP(C19,'Valeurs Règlement Campagne'!$A$4:$AB$7,19,FALSE),""))))&gt;(IF(VLOOKUP(C19,'Valeurs Règlement Campagne'!$A$4:$AB$7,17,FALSE)=IF(G19=VLOOKUP(C19,'Valeurs Règlement Campagne'!$A$4:$AB$7,17,FALSE),VLOOKUP(C19,'Valeurs Règlement Campagne'!$A$4:$AB$7,17,FALSE),IF(G19=VLOOKUP(C19,'Valeurs Règlement Campagne'!$A$4:$AB$7,18,FALSE),VLOOKUP(C19,'Valeurs Règlement Campagne'!$A$4:$AB$7,18,FALSE),IF(G19=VLOOKUP(C19,'Valeurs Règlement Campagne'!$A$4:$AB$7,19,FALSE),VLOOKUP(C19,'Valeurs Règlement Campagne'!$A$4:$AB$7,19,FALSE),""))),1,0)+IF(VLOOKUP(C19,'Valeurs Règlement Campagne'!$A$4:$AB$7,18,FALSE)=IF(G19=VLOOKUP(C19,'Valeurs Règlement Campagne'!$A$4:$AB$7,17,FALSE),VLOOKUP(C19,'Valeurs Règlement Campagne'!$A$4:$AB$7,17,FALSE),IF(G19=VLOOKUP(C19,'Valeurs Règlement Campagne'!$A$4:$AB$7,18,FALSE),VLOOKUP(C19,'Valeurs Règlement Campagne'!$A$4:$AB$7,18,FALSE),IF(G19=VLOOKUP(C19,'Valeurs Règlement Campagne'!$A$4:$AB$7,19,FALSE),VLOOKUP(C19,'Valeurs Règlement Campagne'!$A$4:$AB$7,19,FALSE),""))),1,0)+IF(VLOOKUP(C19,'Valeurs Règlement Campagne'!$A$4:$AB$7,19,FALSE)=IF(G19=VLOOKUP(C19,'Valeurs Règlement Campagne'!$A$4:$AB$7,17,FALSE),VLOOKUP(C19,'Valeurs Règlement Campagne'!$A$4:$AB$7,17,FALSE),IF(G19=VLOOKUP(C19,'Valeurs Règlement Campagne'!$A$4:$AB$7,18,FALSE),VLOOKUP(C19,'Valeurs Règlement Campagne'!$A$4:$AB$7,18,FALSE),IF(G19=VLOOKUP(C19,'Valeurs Règlement Campagne'!$A$4:$AB$7,19,FALSE),VLOOKUP(C19,'Valeurs Règlement Campagne'!$A$4:$AB$7,19,FALSE),""))),1,0)),"Doublon",TRUE)))," "))))," ")</f>
        <v xml:space="preserve"> </v>
      </c>
      <c r="W19" s="49" t="str" cm="1">
        <f t="array" ref="W19">IFERROR(IF(OR(C19="",C19=" ")," ",IF(NOT(ISNUMBER(H19))," ",IF(E19="Inconnues",AND(H19&gt;=P19,H19&lt;=Q19),IF(E19="Connues",IF('Valeurs Règlement Campagne'!$L$14="OUI",IF(IF(ABS(H19-VLOOKUP(C19,'Valeurs Règlement Campagne'!$A$4:$AB$7,20,FALSE))&lt;=2,VLOOKUP(C19,'Valeurs Règlement Campagne'!$A$4:$AB$7,20,FALSE),IF(ABS(H19-VLOOKUP(C19,'Valeurs Règlement Campagne'!$A$4:$AB$7,21,FALSE))&lt;=2,VLOOKUP(C19,'Valeurs Règlement Campagne'!$A$4:$AB$7,21,FALSE),IF(ABS(H19-VLOOKUP(C19,'Valeurs Règlement Campagne'!$A$4:$AB$7,22,FALSE))&lt;=2,VLOOKUP(C19,'Valeurs Règlement Campagne'!$A$4:$AB$7,22,FALSE),"")))="",FALSE,IF(COUNTIFS($C$6:C19,C19,$E$6:E19,"Connues",$H$6:H19,"&gt;="&amp;(IF(ABS(H19-VLOOKUP(C19,'Valeurs Règlement Campagne'!$A$4:$AB$7,20,FALSE))&lt;=2,VLOOKUP(C19,'Valeurs Règlement Campagne'!$A$4:$AB$7,20,FALSE),IF(ABS(H19-VLOOKUP(C19,'Valeurs Règlement Campagne'!$A$4:$AB$7,21,FALSE))&lt;=2,VLOOKUP(C19,'Valeurs Règlement Campagne'!$A$4:$AB$7,21,FALSE),IF(ABS(H19-VLOOKUP(C19,'Valeurs Règlement Campagne'!$A$4:$AB$7,22,FALSE))&lt;=2,VLOOKUP(C19,'Valeurs Règlement Campagne'!$A$4:$AB$7,22,FALSE),"")))-2),$H$6:H19,"&lt;="&amp;(IF(ABS(H19-VLOOKUP(C19,'Valeurs Règlement Campagne'!$A$4:$AB$7,20,FALSE))&lt;=2,VLOOKUP(C19,'Valeurs Règlement Campagne'!$A$4:$AB$7,20,FALSE),IF(ABS(H19-VLOOKUP(C19,'Valeurs Règlement Campagne'!$A$4:$AB$7,21,FALSE))&lt;=2,VLOOKUP(C19,'Valeurs Règlement Campagne'!$A$4:$AB$7,21,FALSE),IF(ABS(H19-VLOOKUP(C19,'Valeurs Règlement Campagne'!$A$4:$AB$7,22,FALSE))&lt;=2,VLOOKUP(C19,'Valeurs Règlement Campagne'!$A$4:$AB$7,22,FALSE),"")))+2))&gt;(IF(VLOOKUP(C19,'Valeurs Règlement Campagne'!$A$4:$AB$7,20,FALSE)=IF(ABS(H19-VLOOKUP(C19,'Valeurs Règlement Campagne'!$A$4:$AB$7,20,FALSE))&lt;=2,VLOOKUP(C19,'Valeurs Règlement Campagne'!$A$4:$AB$7,20,FALSE),IF(ABS(H19-VLOOKUP(C19,'Valeurs Règlement Campagne'!$A$4:$AB$7,21,FALSE))&lt;=2,VLOOKUP(C19,'Valeurs Règlement Campagne'!$A$4:$AB$7,21,FALSE),IF(ABS(H19-VLOOKUP(C19,'Valeurs Règlement Campagne'!$A$4:$AB$7,22,FALSE))&lt;=2,VLOOKUP(C19,'Valeurs Règlement Campagne'!$A$4:$AB$7,22,FALSE),""))),1,0)+IF(VLOOKUP(C19,'Valeurs Règlement Campagne'!$A$4:$AB$7,21,FALSE)=IF(ABS(H19-VLOOKUP(C19,'Valeurs Règlement Campagne'!$A$4:$AB$7,20,FALSE))&lt;=2,VLOOKUP(C19,'Valeurs Règlement Campagne'!$A$4:$AB$7,20,FALSE),IF(ABS(H19-VLOOKUP(C19,'Valeurs Règlement Campagne'!$A$4:$AB$7,21,FALSE))&lt;=2,VLOOKUP(C19,'Valeurs Règlement Campagne'!$A$4:$AB$7,21,FALSE),IF(ABS(H19-VLOOKUP(C19,'Valeurs Règlement Campagne'!$A$4:$AB$7,22,FALSE))&lt;=2,VLOOKUP(C19,'Valeurs Règlement Campagne'!$A$4:$AB$7,22,FALSE),""))),1,0)+IF(VLOOKUP(C19,'Valeurs Règlement Campagne'!$A$4:$AB$7,22,FALSE)=IF(ABS(H19-VLOOKUP(C19,'Valeurs Règlement Campagne'!$A$4:$AB$7,20,FALSE))&lt;=2,VLOOKUP(C19,'Valeurs Règlement Campagne'!$A$4:$AB$7,20,FALSE),IF(ABS(H19-VLOOKUP(C19,'Valeurs Règlement Campagne'!$A$4:$AB$7,21,FALSE))&lt;=2,VLOOKUP(C19,'Valeurs Règlement Campagne'!$A$4:$AB$7,21,FALSE),IF(ABS(H19-VLOOKUP(C19,'Valeurs Règlement Campagne'!$A$4:$AB$7,22,FALSE))&lt;=2,VLOOKUP(C19,'Valeurs Règlement Campagne'!$A$4:$AB$7,22,FALSE),""))),1,0)),"Doublon",TRUE)),IF(IF(H19=VLOOKUP(C19,'Valeurs Règlement Campagne'!$A$4:$AB$7,20,FALSE),VLOOKUP(C19,'Valeurs Règlement Campagne'!$A$4:$AB$7,20,FALSE),IF(H19=VLOOKUP(C19,'Valeurs Règlement Campagne'!$A$4:$AB$7,21,FALSE),VLOOKUP(C19,'Valeurs Règlement Campagne'!$A$4:$AB$7,21,FALSE),IF(H19=VLOOKUP(C19,'Valeurs Règlement Campagne'!$A$4:$AB$7,22,FALSE),VLOOKUP(C19,'Valeurs Règlement Campagne'!$A$4:$AB$7,22,FALSE),"")))="",FALSE,IF(COUNTIFS($C$6:C19,C19,$E$6:E19,"Connues",$H$6:H19,IF(H19=VLOOKUP(C19,'Valeurs Règlement Campagne'!$A$4:$AB$7,20,FALSE),VLOOKUP(C19,'Valeurs Règlement Campagne'!$A$4:$AB$7,20,FALSE),IF(H19=VLOOKUP(C19,'Valeurs Règlement Campagne'!$A$4:$AB$7,21,FALSE),VLOOKUP(C19,'Valeurs Règlement Campagne'!$A$4:$AB$7,21,FALSE),IF(H19=VLOOKUP(C19,'Valeurs Règlement Campagne'!$A$4:$AB$7,22,FALSE),VLOOKUP(C19,'Valeurs Règlement Campagne'!$A$4:$AB$7,22,FALSE),""))))&gt;(IF(VLOOKUP(C19,'Valeurs Règlement Campagne'!$A$4:$AB$7,20,FALSE)=IF(H19=VLOOKUP(C19,'Valeurs Règlement Campagne'!$A$4:$AB$7,20,FALSE),VLOOKUP(C19,'Valeurs Règlement Campagne'!$A$4:$AB$7,20,FALSE),IF(H19=VLOOKUP(C19,'Valeurs Règlement Campagne'!$A$4:$AB$7,21,FALSE),VLOOKUP(C19,'Valeurs Règlement Campagne'!$A$4:$AB$7,21,FALSE),IF(H19=VLOOKUP(C19,'Valeurs Règlement Campagne'!$A$4:$AB$7,22,FALSE),VLOOKUP(C19,'Valeurs Règlement Campagne'!$A$4:$AB$7,22,FALSE),""))),1,0)+IF(VLOOKUP(C19,'Valeurs Règlement Campagne'!$A$4:$AB$7,21,FALSE)=IF(H19=VLOOKUP(C19,'Valeurs Règlement Campagne'!$A$4:$AB$7,20,FALSE),VLOOKUP(C19,'Valeurs Règlement Campagne'!$A$4:$AB$7,20,FALSE),IF(H19=VLOOKUP(C19,'Valeurs Règlement Campagne'!$A$4:$AB$7,21,FALSE),VLOOKUP(C19,'Valeurs Règlement Campagne'!$A$4:$AB$7,21,FALSE),IF(H19=VLOOKUP(C19,'Valeurs Règlement Campagne'!$A$4:$AB$7,22,FALSE),VLOOKUP(C19,'Valeurs Règlement Campagne'!$A$4:$AB$7,22,FALSE),""))),1,0)+IF(VLOOKUP(C19,'Valeurs Règlement Campagne'!$A$4:$AB$7,22,FALSE)=IF(H19=VLOOKUP(C19,'Valeurs Règlement Campagne'!$A$4:$AB$7,20,FALSE),VLOOKUP(C19,'Valeurs Règlement Campagne'!$A$4:$AB$7,20,FALSE),IF(H19=VLOOKUP(C19,'Valeurs Règlement Campagne'!$A$4:$AB$7,21,FALSE),VLOOKUP(C19,'Valeurs Règlement Campagne'!$A$4:$AB$7,21,FALSE),IF(H19=VLOOKUP(C19,'Valeurs Règlement Campagne'!$A$4:$AB$7,22,FALSE),VLOOKUP(C19,'Valeurs Règlement Campagne'!$A$4:$AB$7,22,FALSE),""))),1,0)),"Doublon",TRUE)))," "))))," ")</f>
        <v xml:space="preserve"> </v>
      </c>
      <c r="X19" s="49" t="str" cm="1">
        <f t="array" ref="X19">IFERROR(IF(OR(C19="",C19=" ")," ",IF(NOT(ISNUMBER(I19))," ",IF(E19="Inconnues",AND(I19&gt;=P19,I19&lt;=R19),IF(E19="Connues",IF('Valeurs Règlement Campagne'!$L$14="OUI",IF(IF(ABS(I19-VLOOKUP(C19,'Valeurs Règlement Campagne'!$A$4:$AB$7,23,FALSE))&lt;=2,VLOOKUP(C19,'Valeurs Règlement Campagne'!$A$4:$AB$7,23,FALSE),IF(ABS(I19-VLOOKUP(C19,'Valeurs Règlement Campagne'!$A$4:$AB$7,24,FALSE))&lt;=2,VLOOKUP(C19,'Valeurs Règlement Campagne'!$A$4:$AB$7,24,FALSE),IF(ABS(I19-VLOOKUP(C19,'Valeurs Règlement Campagne'!$A$4:$AB$7,25,FALSE))&lt;=2,VLOOKUP(C19,'Valeurs Règlement Campagne'!$A$4:$AB$7,25,FALSE),"")))="",FALSE,IF(COUNTIFS($C$6:C19,C19,$E$6:E19,"Connues",$I$6:I19,"&gt;="&amp;(IF(ABS(I19-VLOOKUP(C19,'Valeurs Règlement Campagne'!$A$4:$AB$7,23,FALSE))&lt;=2,VLOOKUP(C19,'Valeurs Règlement Campagne'!$A$4:$AB$7,23,FALSE),IF(ABS(I19-VLOOKUP(C19,'Valeurs Règlement Campagne'!$A$4:$AB$7,24,FALSE))&lt;=2,VLOOKUP(C19,'Valeurs Règlement Campagne'!$A$4:$AB$7,24,FALSE),IF(ABS(I19-VLOOKUP(C19,'Valeurs Règlement Campagne'!$A$4:$AB$7,25,FALSE))&lt;=2,VLOOKUP(C19,'Valeurs Règlement Campagne'!$A$4:$AB$7,25,FALSE),"")))-2),$I$6:I19,"&lt;="&amp;(IF(ABS(I19-VLOOKUP(C19,'Valeurs Règlement Campagne'!$A$4:$AB$7,23,FALSE))&lt;=2,VLOOKUP(C19,'Valeurs Règlement Campagne'!$A$4:$AB$7,23,FALSE),IF(ABS(I19-VLOOKUP(C19,'Valeurs Règlement Campagne'!$A$4:$AB$7,24,FALSE))&lt;=2,VLOOKUP(C19,'Valeurs Règlement Campagne'!$A$4:$AB$7,24,FALSE),IF(ABS(I19-VLOOKUP(C19,'Valeurs Règlement Campagne'!$A$4:$AB$7,25,FALSE))&lt;=2,VLOOKUP(C19,'Valeurs Règlement Campagne'!$A$4:$AB$7,25,FALSE),"")))+2))&gt;(IF(VLOOKUP(C19,'Valeurs Règlement Campagne'!$A$4:$AB$7,23,FALSE)=IF(ABS(I19-VLOOKUP(C19,'Valeurs Règlement Campagne'!$A$4:$AB$7,23,FALSE))&lt;=2,VLOOKUP(C19,'Valeurs Règlement Campagne'!$A$4:$AB$7,23,FALSE),IF(ABS(I19-VLOOKUP(C19,'Valeurs Règlement Campagne'!$A$4:$AB$7,24,FALSE))&lt;=2,VLOOKUP(C19,'Valeurs Règlement Campagne'!$A$4:$AB$7,24,FALSE),IF(ABS(I19-VLOOKUP(C19,'Valeurs Règlement Campagne'!$A$4:$AB$7,25,FALSE))&lt;=2,VLOOKUP(C19,'Valeurs Règlement Campagne'!$A$4:$AB$7,25,FALSE),""))),1,0)+IF(VLOOKUP(C19,'Valeurs Règlement Campagne'!$A$4:$AB$7,24,FALSE)=IF(ABS(I19-VLOOKUP(C19,'Valeurs Règlement Campagne'!$A$4:$AB$7,23,FALSE))&lt;=2,VLOOKUP(C19,'Valeurs Règlement Campagne'!$A$4:$AB$7,23,FALSE),IF(ABS(I19-VLOOKUP(C19,'Valeurs Règlement Campagne'!$A$4:$AB$7,24,FALSE))&lt;=2,VLOOKUP(C19,'Valeurs Règlement Campagne'!$A$4:$AB$7,24,FALSE),IF(ABS(I19-VLOOKUP(C19,'Valeurs Règlement Campagne'!$A$4:$AB$7,25,FALSE))&lt;=2,VLOOKUP(C19,'Valeurs Règlement Campagne'!$A$4:$AB$7,25,FALSE),""))),1,0)+IF(VLOOKUP(C19,'Valeurs Règlement Campagne'!$A$4:$AB$7,25,FALSE)=IF(ABS(I19-VLOOKUP(C19,'Valeurs Règlement Campagne'!$A$4:$AB$7,23,FALSE))&lt;=2,VLOOKUP(C19,'Valeurs Règlement Campagne'!$A$4:$AB$7,23,FALSE),IF(ABS(I19-VLOOKUP(C19,'Valeurs Règlement Campagne'!$A$4:$AB$7,24,FALSE))&lt;=2,VLOOKUP(C19,'Valeurs Règlement Campagne'!$A$4:$AB$7,24,FALSE),IF(ABS(I19-VLOOKUP(C19,'Valeurs Règlement Campagne'!$A$4:$AB$7,25,FALSE))&lt;=2,VLOOKUP(C19,'Valeurs Règlement Campagne'!$A$4:$AB$7,25,FALSE),""))),1,0)),"Doublon",TRUE)),IF(IF(I19=VLOOKUP(C19,'Valeurs Règlement Campagne'!$A$4:$AB$7,23,FALSE),VLOOKUP(C19,'Valeurs Règlement Campagne'!$A$4:$AB$7,23,FALSE),IF(I19=VLOOKUP(C19,'Valeurs Règlement Campagne'!$A$4:$AB$7,24,FALSE),VLOOKUP(C19,'Valeurs Règlement Campagne'!$A$4:$AB$7,24,FALSE),IF(I19=VLOOKUP(C19,'Valeurs Règlement Campagne'!$A$4:$AB$7,25,FALSE),VLOOKUP(C19,'Valeurs Règlement Campagne'!$A$4:$AB$7,25,FALSE),"")))="",FALSE,IF(COUNTIFS($C$6:C19,C19,$E$6:E19,"Connues",$I$6:I19,IF(I19=VLOOKUP(C19,'Valeurs Règlement Campagne'!$A$4:$AB$7,23,FALSE),VLOOKUP(C19,'Valeurs Règlement Campagne'!$A$4:$AB$7,23,FALSE),IF(I19=VLOOKUP(C19,'Valeurs Règlement Campagne'!$A$4:$AB$7,24,FALSE),VLOOKUP(C19,'Valeurs Règlement Campagne'!$A$4:$AB$7,24,FALSE),IF(I19=VLOOKUP(C19,'Valeurs Règlement Campagne'!$A$4:$AB$7,25,FALSE),VLOOKUP(C19,'Valeurs Règlement Campagne'!$A$4:$AB$7,25,FALSE),""))))&gt;(IF(VLOOKUP(C19,'Valeurs Règlement Campagne'!$A$4:$AB$7,23,FALSE)=IF(I19=VLOOKUP(C19,'Valeurs Règlement Campagne'!$A$4:$AB$7,23,FALSE),VLOOKUP(C19,'Valeurs Règlement Campagne'!$A$4:$AB$7,23,FALSE),IF(I19=VLOOKUP(C19,'Valeurs Règlement Campagne'!$A$4:$AB$7,24,FALSE),VLOOKUP(C19,'Valeurs Règlement Campagne'!$A$4:$AB$7,24,FALSE),IF(I19=VLOOKUP(C19,'Valeurs Règlement Campagne'!$A$4:$AB$7,25,FALSE),VLOOKUP(C19,'Valeurs Règlement Campagne'!$A$4:$AB$7,25,FALSE),""))),1,0)+IF(VLOOKUP(C19,'Valeurs Règlement Campagne'!$A$4:$AB$7,24,FALSE)=IF(I19=VLOOKUP(C19,'Valeurs Règlement Campagne'!$A$4:$AB$7,23,FALSE),VLOOKUP(C19,'Valeurs Règlement Campagne'!$A$4:$AB$7,23,FALSE),IF(I19=VLOOKUP(C19,'Valeurs Règlement Campagne'!$A$4:$AB$7,24,FALSE),VLOOKUP(C19,'Valeurs Règlement Campagne'!$A$4:$AB$7,24,FALSE),IF(I19=VLOOKUP(C19,'Valeurs Règlement Campagne'!$A$4:$AB$7,25,FALSE),VLOOKUP(C19,'Valeurs Règlement Campagne'!$A$4:$AB$7,25,FALSE),""))),1,0)+IF(VLOOKUP(C19,'Valeurs Règlement Campagne'!$A$4:$AB$7,25,FALSE)=IF(I19=VLOOKUP(C19,'Valeurs Règlement Campagne'!$A$4:$AB$7,23,FALSE),VLOOKUP(C19,'Valeurs Règlement Campagne'!$A$4:$AB$7,23,FALSE),IF(I19=VLOOKUP(C19,'Valeurs Règlement Campagne'!$A$4:$AB$7,24,FALSE),VLOOKUP(C19,'Valeurs Règlement Campagne'!$A$4:$AB$7,24,FALSE),IF(I19=VLOOKUP(C19,'Valeurs Règlement Campagne'!$A$4:$AB$7,25,FALSE),VLOOKUP(C19,'Valeurs Règlement Campagne'!$A$4:$AB$7,25,FALSE),""))),1,0)),"Doublon",TRUE)))," "))))," ")</f>
        <v xml:space="preserve"> </v>
      </c>
      <c r="Y19" s="146" t="str" cm="1">
        <f t="array" ref="Y19">IFERROR(IF(OR(C19="",C19=" ")," ",IF(NOT(ISNUMBER(J19))," ",IF(E19="Inconnues",AND(J19&gt;=S19,J19&lt;=T19),IF(E19="Connues",IF('Valeurs Règlement Campagne'!$L$14="OUI",IF(IF(ABS(J19-VLOOKUP(C19,'Valeurs Règlement Campagne'!$A$4:$AB$7,26,FALSE))&lt;=2,VLOOKUP(C19,'Valeurs Règlement Campagne'!$A$4:$AB$7,26,FALSE),IF(ABS(J19-VLOOKUP(C19,'Valeurs Règlement Campagne'!$A$4:$AB$7,27,FALSE))&lt;=2,VLOOKUP(C19,'Valeurs Règlement Campagne'!$A$4:$AB$7,27,FALSE),IF(ABS(J19-VLOOKUP(C19,'Valeurs Règlement Campagne'!$A$4:$AB$7,28,FALSE))&lt;=2,VLOOKUP(C19,'Valeurs Règlement Campagne'!$A$4:$AB$7,28,FALSE),"")))="",FALSE,IF(COUNTIFS($C$6:C19,C19,$E$6:E19,"Connues",$J$6:J19,"&gt;="&amp;(IF(ABS(J19-VLOOKUP(C19,'Valeurs Règlement Campagne'!$A$4:$AB$7,26,FALSE))&lt;=2,VLOOKUP(C19,'Valeurs Règlement Campagne'!$A$4:$AB$7,26,FALSE),IF(ABS(J19-VLOOKUP(C19,'Valeurs Règlement Campagne'!$A$4:$AB$7,27,FALSE))&lt;=2,VLOOKUP(C19,'Valeurs Règlement Campagne'!$A$4:$AB$7,27,FALSE),IF(ABS(J19-VLOOKUP(C19,'Valeurs Règlement Campagne'!$A$4:$AB$7,28,FALSE))&lt;=2,VLOOKUP(C19,'Valeurs Règlement Campagne'!$A$4:$AB$7,28,FALSE),"")))-2),$J$6:J19,"&lt;="&amp;(IF(ABS(J19-VLOOKUP(C19,'Valeurs Règlement Campagne'!$A$4:$AB$7,26,FALSE))&lt;=2,VLOOKUP(C19,'Valeurs Règlement Campagne'!$A$4:$AB$7,26,FALSE),IF(ABS(J19-VLOOKUP(C19,'Valeurs Règlement Campagne'!$A$4:$AB$7,27,FALSE))&lt;=2,VLOOKUP(C19,'Valeurs Règlement Campagne'!$A$4:$AB$7,27,FALSE),IF(ABS(J19-VLOOKUP(C19,'Valeurs Règlement Campagne'!$A$4:$AB$7,28,FALSE))&lt;=2,VLOOKUP(C19,'Valeurs Règlement Campagne'!$A$4:$AB$7,28,FALSE),"")))+2))&gt;(IF(VLOOKUP(C19,'Valeurs Règlement Campagne'!$A$4:$AB$7,26,FALSE)=IF(ABS(J19-VLOOKUP(C19,'Valeurs Règlement Campagne'!$A$4:$AB$7,26,FALSE))&lt;=2,VLOOKUP(C19,'Valeurs Règlement Campagne'!$A$4:$AB$7,26,FALSE),IF(ABS(J19-VLOOKUP(C19,'Valeurs Règlement Campagne'!$A$4:$AB$7,27,FALSE))&lt;=2,VLOOKUP(C19,'Valeurs Règlement Campagne'!$A$4:$AB$7,27,FALSE),IF(ABS(J19-VLOOKUP(C19,'Valeurs Règlement Campagne'!$A$4:$AB$7,28,FALSE))&lt;=2,VLOOKUP(C19,'Valeurs Règlement Campagne'!$A$4:$AB$7,28,FALSE),""))),1,0)+IF(VLOOKUP(C19,'Valeurs Règlement Campagne'!$A$4:$AB$7,27,FALSE)=IF(ABS(J19-VLOOKUP(C19,'Valeurs Règlement Campagne'!$A$4:$AB$7,26,FALSE))&lt;=2,VLOOKUP(C19,'Valeurs Règlement Campagne'!$A$4:$AB$7,26,FALSE),IF(ABS(J19-VLOOKUP(C19,'Valeurs Règlement Campagne'!$A$4:$AB$7,27,FALSE))&lt;=2,VLOOKUP(C19,'Valeurs Règlement Campagne'!$A$4:$AB$7,27,FALSE),IF(ABS(J19-VLOOKUP(C19,'Valeurs Règlement Campagne'!$A$4:$AB$7,28,FALSE))&lt;=2,VLOOKUP(C19,'Valeurs Règlement Campagne'!$A$4:$AB$7,28,FALSE),""))),1,0)+IF(VLOOKUP(C19,'Valeurs Règlement Campagne'!$A$4:$AB$7,28,FALSE)=IF(ABS(J19-VLOOKUP(C19,'Valeurs Règlement Campagne'!$A$4:$AB$7,26,FALSE))&lt;=2,VLOOKUP(C19,'Valeurs Règlement Campagne'!$A$4:$AB$7,26,FALSE),IF(ABS(J19-VLOOKUP(C19,'Valeurs Règlement Campagne'!$A$4:$AB$7,27,FALSE))&lt;=2,VLOOKUP(C19,'Valeurs Règlement Campagne'!$A$4:$AB$7,27,FALSE),IF(ABS(J19-VLOOKUP(C19,'Valeurs Règlement Campagne'!$A$4:$AB$7,28,FALSE))&lt;=2,VLOOKUP(C19,'Valeurs Règlement Campagne'!$A$4:$AB$7,28,FALSE),""))),1,0)),"Doublon",TRUE)),IF(IF(J19=VLOOKUP(C19,'Valeurs Règlement Campagne'!$A$4:$AB$7,26,FALSE),VLOOKUP(C19,'Valeurs Règlement Campagne'!$A$4:$AB$7,26,FALSE),IF(J19=VLOOKUP(C19,'Valeurs Règlement Campagne'!$A$4:$AB$7,27,FALSE),VLOOKUP(C19,'Valeurs Règlement Campagne'!$A$4:$AB$7,27,FALSE),IF(J19=VLOOKUP(C19,'Valeurs Règlement Campagne'!$A$4:$AB$7,28,FALSE),VLOOKUP(C19,'Valeurs Règlement Campagne'!$A$4:$AB$7,28,FALSE),"")))="",FALSE,IF(COUNTIFS($C$6:C19,C19,$E$6:E19,"Connues",$J$6:J19,IF(J19=VLOOKUP(C19,'Valeurs Règlement Campagne'!$A$4:$AB$7,26,FALSE),VLOOKUP(C19,'Valeurs Règlement Campagne'!$A$4:$AB$7,26,FALSE),IF(J19=VLOOKUP(C19,'Valeurs Règlement Campagne'!$A$4:$AB$7,27,FALSE),VLOOKUP(C19,'Valeurs Règlement Campagne'!$A$4:$AB$7,27,FALSE),IF(J19=VLOOKUP(C19,'Valeurs Règlement Campagne'!$A$4:$AB$7,28,FALSE),VLOOKUP(C19,'Valeurs Règlement Campagne'!$A$4:$AB$7,28,FALSE),""))))&gt;(IF(VLOOKUP(C19,'Valeurs Règlement Campagne'!$A$4:$AB$7,26,FALSE)=IF(J19=VLOOKUP(C19,'Valeurs Règlement Campagne'!$A$4:$AB$7,26,FALSE),VLOOKUP(C19,'Valeurs Règlement Campagne'!$A$4:$AB$7,26,FALSE),IF(J19=VLOOKUP(C19,'Valeurs Règlement Campagne'!$A$4:$AB$7,27,FALSE),VLOOKUP(C19,'Valeurs Règlement Campagne'!$A$4:$AB$7,27,FALSE),IF(J19=VLOOKUP(C19,'Valeurs Règlement Campagne'!$A$4:$AB$7,28,FALSE),VLOOKUP(C19,'Valeurs Règlement Campagne'!$A$4:$AB$7,28,FALSE),""))),1,0)+IF(VLOOKUP(C19,'Valeurs Règlement Campagne'!$A$4:$AB$7,27,FALSE)=IF(J19=VLOOKUP(C19,'Valeurs Règlement Campagne'!$A$4:$AB$7,26,FALSE),VLOOKUP(C19,'Valeurs Règlement Campagne'!$A$4:$AB$7,26,FALSE),IF(J19=VLOOKUP(C19,'Valeurs Règlement Campagne'!$A$4:$AB$7,27,FALSE),VLOOKUP(C19,'Valeurs Règlement Campagne'!$A$4:$AB$7,27,FALSE),IF(J19=VLOOKUP(C19,'Valeurs Règlement Campagne'!$A$4:$AB$7,28,FALSE),VLOOKUP(C19,'Valeurs Règlement Campagne'!$A$4:$AB$7,28,FALSE),""))),1,0)+IF(VLOOKUP(C19,'Valeurs Règlement Campagne'!$A$4:$AB$7,28,FALSE)=IF(J19=VLOOKUP(C19,'Valeurs Règlement Campagne'!$A$4:$AB$7,26,FALSE),VLOOKUP(C19,'Valeurs Règlement Campagne'!$A$4:$AB$7,26,FALSE),IF(J19=VLOOKUP(C19,'Valeurs Règlement Campagne'!$A$4:$AB$7,27,FALSE),VLOOKUP(C19,'Valeurs Règlement Campagne'!$A$4:$AB$7,27,FALSE),IF(J19=VLOOKUP(C19,'Valeurs Règlement Campagne'!$A$4:$AB$7,28,FALSE),VLOOKUP(C19,'Valeurs Règlement Campagne'!$A$4:$AB$7,28,FALSE),""))),1,0)),"Doublon",TRUE)))," "))))," ")</f>
        <v xml:space="preserve"> </v>
      </c>
      <c r="Z19" s="329" t="str">
        <f t="shared" si="0"/>
        <v xml:space="preserve"> </v>
      </c>
      <c r="AA19" s="254"/>
      <c r="AB19" s="254" t="str">
        <f t="shared" si="1"/>
        <v xml:space="preserve"> </v>
      </c>
      <c r="AC19" s="254"/>
      <c r="AD19" s="254" t="str">
        <f t="shared" si="2"/>
        <v xml:space="preserve"> </v>
      </c>
      <c r="AE19" s="254"/>
      <c r="AF19" s="254" t="str">
        <f t="shared" si="3"/>
        <v xml:space="preserve"> </v>
      </c>
      <c r="AG19" s="299"/>
      <c r="AH19" s="50" t="str">
        <f t="shared" si="4"/>
        <v/>
      </c>
      <c r="AI19"/>
      <c r="AJ19"/>
      <c r="AK19"/>
      <c r="AL19"/>
      <c r="AM19"/>
    </row>
    <row r="20" spans="1:213" ht="20.75" customHeight="1">
      <c r="A20" s="102">
        <v>15</v>
      </c>
      <c r="B20" s="168" t="str">
        <f>IF(NOT(ISBLANK(Organisateur!B20)),Organisateur!B20," ")</f>
        <v xml:space="preserve"> </v>
      </c>
      <c r="C20" s="340" t="str">
        <f>IF(NOT(ISBLANK(Organisateur!C20)),Organisateur!C20," ")</f>
        <v xml:space="preserve"> </v>
      </c>
      <c r="D20" s="341"/>
      <c r="E20" s="170" t="str">
        <f>IF(NOT(ISBLANK(Organisateur!E20)),Organisateur!E20," ")</f>
        <v xml:space="preserve"> </v>
      </c>
      <c r="F20" s="172" t="str">
        <f>IF(NOT(ISBLANK(Organisateur!F20)),Organisateur!F20," ")</f>
        <v xml:space="preserve"> </v>
      </c>
      <c r="G20" s="195" t="str">
        <f>IF(NOT(ISBLANK(Organisateur!G20)),Organisateur!G20," ")</f>
        <v xml:space="preserve"> </v>
      </c>
      <c r="H20" s="196" t="str">
        <f>IF(NOT(ISBLANK(Organisateur!H20)),Organisateur!H20," ")</f>
        <v xml:space="preserve"> </v>
      </c>
      <c r="I20" s="197" t="str">
        <f>IF(NOT(ISBLANK(Organisateur!I20)),Organisateur!I20," ")</f>
        <v xml:space="preserve"> </v>
      </c>
      <c r="J20" s="198" t="str">
        <f>IF(NOT(ISBLANK(Organisateur!J20)),Organisateur!J20," ")</f>
        <v xml:space="preserve"> </v>
      </c>
      <c r="K20" s="40"/>
      <c r="L20" s="41" t="str">
        <f>IF($E20=" "," ",IF($E20=$D$31,VLOOKUP($C20,'Valeurs Règlement Campagne'!$A$4:$AB$7,14,FALSE),VLOOKUP($C20,'Valeurs Règlement Campagne'!$A$4:$M$7,4,FALSE)))</f>
        <v xml:space="preserve"> </v>
      </c>
      <c r="M20" s="42" t="str">
        <f>IF($E20=" "," ",IF($E20=$D$31,VLOOKUP($C20,'Valeurs Règlement Campagne'!$A$4:$AB$7,16,FALSE),VLOOKUP($C20,'Valeurs Règlement Campagne'!$A$4:$AB$7,5,FALSE)))</f>
        <v xml:space="preserve"> </v>
      </c>
      <c r="N20" s="41" t="str">
        <f>IF($E20=" "," ",IF($E20=$D$31,VLOOKUP($C20,'Valeurs Règlement Campagne'!$A$4:$AB$7,17,FALSE),VLOOKUP($C20,'Valeurs Règlement Campagne'!$A$4:$AB$7,6,FALSE)))</f>
        <v xml:space="preserve"> </v>
      </c>
      <c r="O20" s="43" t="str">
        <f>IF($E20=" "," ",IF($E20=$D$31,VLOOKUP($C20,'Valeurs Règlement Campagne'!$A$4:$AB$7,19,FALSE),VLOOKUP($C20,'Valeurs Règlement Campagne'!$A$4:$AB$7,7,FALSE)))</f>
        <v xml:space="preserve"> </v>
      </c>
      <c r="P20" s="44" t="str">
        <f>IF($E20=" "," ",IF($E20=$D$31,VLOOKUP($C20,'Valeurs Règlement Campagne'!$A$4:$AB$7,20,FALSE),VLOOKUP($C20,'Valeurs Règlement Campagne'!$A$4:$AB$7,8,FALSE)))</f>
        <v xml:space="preserve"> </v>
      </c>
      <c r="Q20" s="43" t="str">
        <f>IF($E20=" "," ",IF($E20=$D$31,VLOOKUP($C20,'Valeurs Règlement Campagne'!$A$4:$AB$7,22,FALSE),VLOOKUP($C20,'Valeurs Règlement Campagne'!$A$4:$AB$7,9,FALSE)))</f>
        <v xml:space="preserve"> </v>
      </c>
      <c r="R20" s="47" t="str">
        <f>IF($E20=" "," ",IF($E20=$D$31,VLOOKUP($C20,'Valeurs Règlement Campagne'!$A$4:$AB$7,25,FALSE),VLOOKUP($C20,'Valeurs Règlement Campagne'!$A$4:$AB$7,11,FALSE)))</f>
        <v xml:space="preserve"> </v>
      </c>
      <c r="S20" s="41" t="str">
        <f>IF($E20=" "," ",IF($E20=$D$31,VLOOKUP($C20,'Valeurs Règlement Campagne'!$A$4:$AB$7,26,FALSE),VLOOKUP($C20,'Valeurs Règlement Campagne'!$A$4:$AB$7,12,FALSE)))</f>
        <v xml:space="preserve"> </v>
      </c>
      <c r="T20" s="42" t="str">
        <f>IF($E20=" "," ",IF($E20=$D$31,VLOOKUP($C20,'Valeurs Règlement Campagne'!$A$4:$AB$7,28,FALSE),VLOOKUP($C20,'Valeurs Règlement Campagne'!$A$4:$AB$7,13,FALSE)))</f>
        <v xml:space="preserve"> </v>
      </c>
      <c r="U20" s="48" t="str" cm="1">
        <f t="array" ref="U20">IFERROR(IF(OR(C20="",C20=" ")," ",IF(NOT(ISNUMBER(F20))," ",IF(E20="Inconnues",AND(F20&gt;=L20,F20&lt;=M20),IF(E20="Connues",IF('Valeurs Règlement Campagne'!$L$14="OUI",IF(IF(ABS(F20-VLOOKUP(C20,'Valeurs Règlement Campagne'!$A$4:$AB$7,14,FALSE))&lt;=2,VLOOKUP(C20,'Valeurs Règlement Campagne'!$A$4:$AB$7,14,FALSE),IF(ABS(F20-VLOOKUP(C20,'Valeurs Règlement Campagne'!$A$4:$AB$7,15,FALSE))&lt;=2,VLOOKUP(C20,'Valeurs Règlement Campagne'!$A$4:$AB$7,15,FALSE),IF(ABS(F20-VLOOKUP(C20,'Valeurs Règlement Campagne'!$A$4:$AB$7,16,FALSE))&lt;=2,VLOOKUP(C20,'Valeurs Règlement Campagne'!$A$4:$AB$7,16,FALSE),"")))="",FALSE,IF(COUNTIFS($C$6:C20,C20,$E$6:E20,"Connues",$F$6:F20,"&gt;="&amp;(IF(ABS(F20-VLOOKUP(C20,'Valeurs Règlement Campagne'!$A$4:$AB$7,14,FALSE))&lt;=2,VLOOKUP(C20,'Valeurs Règlement Campagne'!$A$4:$AB$7,14,FALSE),IF(ABS(F20-VLOOKUP(C20,'Valeurs Règlement Campagne'!$A$4:$AB$7,15,FALSE))&lt;=2,VLOOKUP(C20,'Valeurs Règlement Campagne'!$A$4:$AB$7,15,FALSE),IF(ABS(F20-VLOOKUP(C20,'Valeurs Règlement Campagne'!$A$4:$AB$7,16,FALSE))&lt;=2,VLOOKUP(C20,'Valeurs Règlement Campagne'!$A$4:$AB$7,16,FALSE),"")))-2),$F$6:F20,"&lt;="&amp;(IF(ABS(F20-VLOOKUP(C20,'Valeurs Règlement Campagne'!$A$4:$AB$7,14,FALSE))&lt;=2,VLOOKUP(C20,'Valeurs Règlement Campagne'!$A$4:$AB$7,14,FALSE),IF(ABS(F20-VLOOKUP(C20,'Valeurs Règlement Campagne'!$A$4:$AB$7,15,FALSE))&lt;=2,VLOOKUP(C20,'Valeurs Règlement Campagne'!$A$4:$AB$7,15,FALSE),IF(ABS(F20-VLOOKUP(C20,'Valeurs Règlement Campagne'!$A$4:$AB$7,16,FALSE))&lt;=2,VLOOKUP(C20,'Valeurs Règlement Campagne'!$A$4:$AB$7,16,FALSE),"")))+2))&gt;(IF(VLOOKUP(C20,'Valeurs Règlement Campagne'!$A$4:$AB$7,14,FALSE)=IF(ABS(F20-VLOOKUP(C20,'Valeurs Règlement Campagne'!$A$4:$AB$7,14,FALSE))&lt;=2,VLOOKUP(C20,'Valeurs Règlement Campagne'!$A$4:$AB$7,14,FALSE),IF(ABS(F20-VLOOKUP(C20,'Valeurs Règlement Campagne'!$A$4:$AB$7,15,FALSE))&lt;=2,VLOOKUP(C20,'Valeurs Règlement Campagne'!$A$4:$AB$7,15,FALSE),IF(ABS(F20-VLOOKUP(C20,'Valeurs Règlement Campagne'!$A$4:$AB$7,16,FALSE))&lt;=2,VLOOKUP(C20,'Valeurs Règlement Campagne'!$A$4:$AB$7,16,FALSE),""))),1,0)+IF(VLOOKUP(C20,'Valeurs Règlement Campagne'!$A$4:$AB$7,15,FALSE)=IF(ABS(F20-VLOOKUP(C20,'Valeurs Règlement Campagne'!$A$4:$AB$7,14,FALSE))&lt;=2,VLOOKUP(C20,'Valeurs Règlement Campagne'!$A$4:$AB$7,14,FALSE),IF(ABS(F20-VLOOKUP(C20,'Valeurs Règlement Campagne'!$A$4:$AB$7,15,FALSE))&lt;=2,VLOOKUP(C20,'Valeurs Règlement Campagne'!$A$4:$AB$7,15,FALSE),IF(ABS(F20-VLOOKUP(C20,'Valeurs Règlement Campagne'!$A$4:$AB$7,16,FALSE))&lt;=2,VLOOKUP(C20,'Valeurs Règlement Campagne'!$A$4:$AB$7,16,FALSE),""))),1,0)+IF(VLOOKUP(C20,'Valeurs Règlement Campagne'!$A$4:$AB$7,16,FALSE)=IF(ABS(F20-VLOOKUP(C20,'Valeurs Règlement Campagne'!$A$4:$AB$7,14,FALSE))&lt;=2,VLOOKUP(C20,'Valeurs Règlement Campagne'!$A$4:$AB$7,14,FALSE),IF(ABS(F20-VLOOKUP(C20,'Valeurs Règlement Campagne'!$A$4:$AB$7,15,FALSE))&lt;=2,VLOOKUP(C20,'Valeurs Règlement Campagne'!$A$4:$AB$7,15,FALSE),IF(ABS(F20-VLOOKUP(C20,'Valeurs Règlement Campagne'!$A$4:$AB$7,16,FALSE))&lt;=2,VLOOKUP(C20,'Valeurs Règlement Campagne'!$A$4:$AB$7,16,FALSE),""))),1,0)),"Doublon",TRUE)),IF(IF(F20=VLOOKUP(C20,'Valeurs Règlement Campagne'!$A$4:$AB$7,14,FALSE),VLOOKUP(C20,'Valeurs Règlement Campagne'!$A$4:$AB$7,14,FALSE),IF(F20=VLOOKUP(C20,'Valeurs Règlement Campagne'!$A$4:$AB$7,15,FALSE),VLOOKUP(C20,'Valeurs Règlement Campagne'!$A$4:$AB$7,15,FALSE),IF(F20=VLOOKUP(C20,'Valeurs Règlement Campagne'!$A$4:$AB$7,16,FALSE),VLOOKUP(C20,'Valeurs Règlement Campagne'!$A$4:$AB$7,16,FALSE),"")))="",FALSE,IF(COUNTIFS($C$6:C20,C20,$E$6:E20,"Connues",$F$6:F20,IF(F20=VLOOKUP(C20,'Valeurs Règlement Campagne'!$A$4:$AB$7,14,FALSE),VLOOKUP(C20,'Valeurs Règlement Campagne'!$A$4:$AB$7,14,FALSE),IF(F20=VLOOKUP(C20,'Valeurs Règlement Campagne'!$A$4:$AB$7,15,FALSE),VLOOKUP(C20,'Valeurs Règlement Campagne'!$A$4:$AB$7,15,FALSE),IF(F20=VLOOKUP(C20,'Valeurs Règlement Campagne'!$A$4:$AB$7,16,FALSE),VLOOKUP(C20,'Valeurs Règlement Campagne'!$A$4:$AB$7,16,FALSE),""))))&gt;(IF(VLOOKUP(C20,'Valeurs Règlement Campagne'!$A$4:$AB$7,14,FALSE)=IF(F20=VLOOKUP(C20,'Valeurs Règlement Campagne'!$A$4:$AB$7,14,FALSE),VLOOKUP(C20,'Valeurs Règlement Campagne'!$A$4:$AB$7,14,FALSE),IF(F20=VLOOKUP(C20,'Valeurs Règlement Campagne'!$A$4:$AB$7,15,FALSE),VLOOKUP(C20,'Valeurs Règlement Campagne'!$A$4:$AB$7,15,FALSE),IF(F20=VLOOKUP(C20,'Valeurs Règlement Campagne'!$A$4:$AB$7,16,FALSE),VLOOKUP(C20,'Valeurs Règlement Campagne'!$A$4:$AB$7,16,FALSE),""))),1,0)+IF(VLOOKUP(C20,'Valeurs Règlement Campagne'!$A$4:$AB$7,15,FALSE)=IF(F20=VLOOKUP(C20,'Valeurs Règlement Campagne'!$A$4:$AB$7,14,FALSE),VLOOKUP(C20,'Valeurs Règlement Campagne'!$A$4:$AB$7,14,FALSE),IF(F20=VLOOKUP(C20,'Valeurs Règlement Campagne'!$A$4:$AB$7,15,FALSE),VLOOKUP(C20,'Valeurs Règlement Campagne'!$A$4:$AB$7,15,FALSE),IF(F20=VLOOKUP(C20,'Valeurs Règlement Campagne'!$A$4:$AB$7,16,FALSE),VLOOKUP(C20,'Valeurs Règlement Campagne'!$A$4:$AB$7,16,FALSE),""))),1,0)+IF(VLOOKUP(C20,'Valeurs Règlement Campagne'!$A$4:$AB$7,16,FALSE)=IF(F20=VLOOKUP(C20,'Valeurs Règlement Campagne'!$A$4:$AB$7,14,FALSE),VLOOKUP(C20,'Valeurs Règlement Campagne'!$A$4:$AB$7,14,FALSE),IF(F20=VLOOKUP(C20,'Valeurs Règlement Campagne'!$A$4:$AB$7,15,FALSE),VLOOKUP(C20,'Valeurs Règlement Campagne'!$A$4:$AB$7,15,FALSE),IF(F20=VLOOKUP(C20,'Valeurs Règlement Campagne'!$A$4:$AB$7,16,FALSE),VLOOKUP(C20,'Valeurs Règlement Campagne'!$A$4:$AB$7,16,FALSE),""))),1,0)),"Doublon",TRUE)))," "))))," ")</f>
        <v xml:space="preserve"> </v>
      </c>
      <c r="V20" s="49" t="str" cm="1">
        <f t="array" ref="V20">IFERROR(IF(OR(C20="",C20=" ")," ",IF(NOT(ISNUMBER(G20))," ",IF(E20="Inconnues",AND(G20&gt;=N20,G20&lt;=O20),IF(E20="Connues",IF('Valeurs Règlement Campagne'!$L$14="OUI",IF(IF(ABS(G20-VLOOKUP(C20,'Valeurs Règlement Campagne'!$A$4:$AB$7,17,FALSE))&lt;=2,VLOOKUP(C20,'Valeurs Règlement Campagne'!$A$4:$AB$7,17,FALSE),IF(ABS(G20-VLOOKUP(C20,'Valeurs Règlement Campagne'!$A$4:$AB$7,18,FALSE))&lt;=2,VLOOKUP(C20,'Valeurs Règlement Campagne'!$A$4:$AB$7,18,FALSE),IF(ABS(G20-VLOOKUP(C20,'Valeurs Règlement Campagne'!$A$4:$AB$7,19,FALSE))&lt;=2,VLOOKUP(C20,'Valeurs Règlement Campagne'!$A$4:$AB$7,19,FALSE),"")))="",FALSE,IF(COUNTIFS($C$6:C20,C20,$E$6:E20,"Connues",$G$6:G20,"&gt;="&amp;(IF(ABS(G20-VLOOKUP(C20,'Valeurs Règlement Campagne'!$A$4:$AB$7,17,FALSE))&lt;=2,VLOOKUP(C20,'Valeurs Règlement Campagne'!$A$4:$AB$7,17,FALSE),IF(ABS(G20-VLOOKUP(C20,'Valeurs Règlement Campagne'!$A$4:$AB$7,18,FALSE))&lt;=2,VLOOKUP(C20,'Valeurs Règlement Campagne'!$A$4:$AB$7,18,FALSE),IF(ABS(G20-VLOOKUP(C20,'Valeurs Règlement Campagne'!$A$4:$AB$7,19,FALSE))&lt;=2,VLOOKUP(C20,'Valeurs Règlement Campagne'!$A$4:$AB$7,19,FALSE),"")))-2),$G$6:G20,"&lt;="&amp;(IF(ABS(G20-VLOOKUP(C20,'Valeurs Règlement Campagne'!$A$4:$AB$7,17,FALSE))&lt;=2,VLOOKUP(C20,'Valeurs Règlement Campagne'!$A$4:$AB$7,17,FALSE),IF(ABS(G20-VLOOKUP(C20,'Valeurs Règlement Campagne'!$A$4:$AB$7,18,FALSE))&lt;=2,VLOOKUP(C20,'Valeurs Règlement Campagne'!$A$4:$AB$7,18,FALSE),IF(ABS(G20-VLOOKUP(C20,'Valeurs Règlement Campagne'!$A$4:$AB$7,19,FALSE))&lt;=2,VLOOKUP(C20,'Valeurs Règlement Campagne'!$A$4:$AB$7,19,FALSE),"")))+2))&gt;(IF(VLOOKUP(C20,'Valeurs Règlement Campagne'!$A$4:$AB$7,17,FALSE)=IF(ABS(G20-VLOOKUP(C20,'Valeurs Règlement Campagne'!$A$4:$AB$7,17,FALSE))&lt;=2,VLOOKUP(C20,'Valeurs Règlement Campagne'!$A$4:$AB$7,17,FALSE),IF(ABS(G20-VLOOKUP(C20,'Valeurs Règlement Campagne'!$A$4:$AB$7,18,FALSE))&lt;=2,VLOOKUP(C20,'Valeurs Règlement Campagne'!$A$4:$AB$7,18,FALSE),IF(ABS(G20-VLOOKUP(C20,'Valeurs Règlement Campagne'!$A$4:$AB$7,19,FALSE))&lt;=2,VLOOKUP(C20,'Valeurs Règlement Campagne'!$A$4:$AB$7,19,FALSE),""))),1,0)+IF(VLOOKUP(C20,'Valeurs Règlement Campagne'!$A$4:$AB$7,18,FALSE)=IF(ABS(G20-VLOOKUP(C20,'Valeurs Règlement Campagne'!$A$4:$AB$7,17,FALSE))&lt;=2,VLOOKUP(C20,'Valeurs Règlement Campagne'!$A$4:$AB$7,17,FALSE),IF(ABS(G20-VLOOKUP(C20,'Valeurs Règlement Campagne'!$A$4:$AB$7,18,FALSE))&lt;=2,VLOOKUP(C20,'Valeurs Règlement Campagne'!$A$4:$AB$7,18,FALSE),IF(ABS(G20-VLOOKUP(C20,'Valeurs Règlement Campagne'!$A$4:$AB$7,19,FALSE))&lt;=2,VLOOKUP(C20,'Valeurs Règlement Campagne'!$A$4:$AB$7,19,FALSE),""))),1,0)+IF(VLOOKUP(C20,'Valeurs Règlement Campagne'!$A$4:$AB$7,19,FALSE)=IF(ABS(G20-VLOOKUP(C20,'Valeurs Règlement Campagne'!$A$4:$AB$7,17,FALSE))&lt;=2,VLOOKUP(C20,'Valeurs Règlement Campagne'!$A$4:$AB$7,17,FALSE),IF(ABS(G20-VLOOKUP(C20,'Valeurs Règlement Campagne'!$A$4:$AB$7,18,FALSE))&lt;=2,VLOOKUP(C20,'Valeurs Règlement Campagne'!$A$4:$AB$7,18,FALSE),IF(ABS(G20-VLOOKUP(C20,'Valeurs Règlement Campagne'!$A$4:$AB$7,19,FALSE))&lt;=2,VLOOKUP(C20,'Valeurs Règlement Campagne'!$A$4:$AB$7,19,FALSE),""))),1,0)),"Doublon",TRUE)),IF(IF(G20=VLOOKUP(C20,'Valeurs Règlement Campagne'!$A$4:$AB$7,17,FALSE),VLOOKUP(C20,'Valeurs Règlement Campagne'!$A$4:$AB$7,17,FALSE),IF(G20=VLOOKUP(C20,'Valeurs Règlement Campagne'!$A$4:$AB$7,18,FALSE),VLOOKUP(C20,'Valeurs Règlement Campagne'!$A$4:$AB$7,18,FALSE),IF(G20=VLOOKUP(C20,'Valeurs Règlement Campagne'!$A$4:$AB$7,19,FALSE),VLOOKUP(C20,'Valeurs Règlement Campagne'!$A$4:$AB$7,19,FALSE),"")))="",FALSE,IF(COUNTIFS($C$6:C20,C20,$E$6:E20,"Connues",$G$6:G20,IF(G20=VLOOKUP(C20,'Valeurs Règlement Campagne'!$A$4:$AB$7,17,FALSE),VLOOKUP(C20,'Valeurs Règlement Campagne'!$A$4:$AB$7,17,FALSE),IF(G20=VLOOKUP(C20,'Valeurs Règlement Campagne'!$A$4:$AB$7,18,FALSE),VLOOKUP(C20,'Valeurs Règlement Campagne'!$A$4:$AB$7,18,FALSE),IF(G20=VLOOKUP(C20,'Valeurs Règlement Campagne'!$A$4:$AB$7,19,FALSE),VLOOKUP(C20,'Valeurs Règlement Campagne'!$A$4:$AB$7,19,FALSE),""))))&gt;(IF(VLOOKUP(C20,'Valeurs Règlement Campagne'!$A$4:$AB$7,17,FALSE)=IF(G20=VLOOKUP(C20,'Valeurs Règlement Campagne'!$A$4:$AB$7,17,FALSE),VLOOKUP(C20,'Valeurs Règlement Campagne'!$A$4:$AB$7,17,FALSE),IF(G20=VLOOKUP(C20,'Valeurs Règlement Campagne'!$A$4:$AB$7,18,FALSE),VLOOKUP(C20,'Valeurs Règlement Campagne'!$A$4:$AB$7,18,FALSE),IF(G20=VLOOKUP(C20,'Valeurs Règlement Campagne'!$A$4:$AB$7,19,FALSE),VLOOKUP(C20,'Valeurs Règlement Campagne'!$A$4:$AB$7,19,FALSE),""))),1,0)+IF(VLOOKUP(C20,'Valeurs Règlement Campagne'!$A$4:$AB$7,18,FALSE)=IF(G20=VLOOKUP(C20,'Valeurs Règlement Campagne'!$A$4:$AB$7,17,FALSE),VLOOKUP(C20,'Valeurs Règlement Campagne'!$A$4:$AB$7,17,FALSE),IF(G20=VLOOKUP(C20,'Valeurs Règlement Campagne'!$A$4:$AB$7,18,FALSE),VLOOKUP(C20,'Valeurs Règlement Campagne'!$A$4:$AB$7,18,FALSE),IF(G20=VLOOKUP(C20,'Valeurs Règlement Campagne'!$A$4:$AB$7,19,FALSE),VLOOKUP(C20,'Valeurs Règlement Campagne'!$A$4:$AB$7,19,FALSE),""))),1,0)+IF(VLOOKUP(C20,'Valeurs Règlement Campagne'!$A$4:$AB$7,19,FALSE)=IF(G20=VLOOKUP(C20,'Valeurs Règlement Campagne'!$A$4:$AB$7,17,FALSE),VLOOKUP(C20,'Valeurs Règlement Campagne'!$A$4:$AB$7,17,FALSE),IF(G20=VLOOKUP(C20,'Valeurs Règlement Campagne'!$A$4:$AB$7,18,FALSE),VLOOKUP(C20,'Valeurs Règlement Campagne'!$A$4:$AB$7,18,FALSE),IF(G20=VLOOKUP(C20,'Valeurs Règlement Campagne'!$A$4:$AB$7,19,FALSE),VLOOKUP(C20,'Valeurs Règlement Campagne'!$A$4:$AB$7,19,FALSE),""))),1,0)),"Doublon",TRUE)))," "))))," ")</f>
        <v xml:space="preserve"> </v>
      </c>
      <c r="W20" s="49" t="str" cm="1">
        <f t="array" ref="W20">IFERROR(IF(OR(C20="",C20=" ")," ",IF(NOT(ISNUMBER(H20))," ",IF(E20="Inconnues",AND(H20&gt;=P20,H20&lt;=Q20),IF(E20="Connues",IF('Valeurs Règlement Campagne'!$L$14="OUI",IF(IF(ABS(H20-VLOOKUP(C20,'Valeurs Règlement Campagne'!$A$4:$AB$7,20,FALSE))&lt;=2,VLOOKUP(C20,'Valeurs Règlement Campagne'!$A$4:$AB$7,20,FALSE),IF(ABS(H20-VLOOKUP(C20,'Valeurs Règlement Campagne'!$A$4:$AB$7,21,FALSE))&lt;=2,VLOOKUP(C20,'Valeurs Règlement Campagne'!$A$4:$AB$7,21,FALSE),IF(ABS(H20-VLOOKUP(C20,'Valeurs Règlement Campagne'!$A$4:$AB$7,22,FALSE))&lt;=2,VLOOKUP(C20,'Valeurs Règlement Campagne'!$A$4:$AB$7,22,FALSE),"")))="",FALSE,IF(COUNTIFS($C$6:C20,C20,$E$6:E20,"Connues",$H$6:H20,"&gt;="&amp;(IF(ABS(H20-VLOOKUP(C20,'Valeurs Règlement Campagne'!$A$4:$AB$7,20,FALSE))&lt;=2,VLOOKUP(C20,'Valeurs Règlement Campagne'!$A$4:$AB$7,20,FALSE),IF(ABS(H20-VLOOKUP(C20,'Valeurs Règlement Campagne'!$A$4:$AB$7,21,FALSE))&lt;=2,VLOOKUP(C20,'Valeurs Règlement Campagne'!$A$4:$AB$7,21,FALSE),IF(ABS(H20-VLOOKUP(C20,'Valeurs Règlement Campagne'!$A$4:$AB$7,22,FALSE))&lt;=2,VLOOKUP(C20,'Valeurs Règlement Campagne'!$A$4:$AB$7,22,FALSE),"")))-2),$H$6:H20,"&lt;="&amp;(IF(ABS(H20-VLOOKUP(C20,'Valeurs Règlement Campagne'!$A$4:$AB$7,20,FALSE))&lt;=2,VLOOKUP(C20,'Valeurs Règlement Campagne'!$A$4:$AB$7,20,FALSE),IF(ABS(H20-VLOOKUP(C20,'Valeurs Règlement Campagne'!$A$4:$AB$7,21,FALSE))&lt;=2,VLOOKUP(C20,'Valeurs Règlement Campagne'!$A$4:$AB$7,21,FALSE),IF(ABS(H20-VLOOKUP(C20,'Valeurs Règlement Campagne'!$A$4:$AB$7,22,FALSE))&lt;=2,VLOOKUP(C20,'Valeurs Règlement Campagne'!$A$4:$AB$7,22,FALSE),"")))+2))&gt;(IF(VLOOKUP(C20,'Valeurs Règlement Campagne'!$A$4:$AB$7,20,FALSE)=IF(ABS(H20-VLOOKUP(C20,'Valeurs Règlement Campagne'!$A$4:$AB$7,20,FALSE))&lt;=2,VLOOKUP(C20,'Valeurs Règlement Campagne'!$A$4:$AB$7,20,FALSE),IF(ABS(H20-VLOOKUP(C20,'Valeurs Règlement Campagne'!$A$4:$AB$7,21,FALSE))&lt;=2,VLOOKUP(C20,'Valeurs Règlement Campagne'!$A$4:$AB$7,21,FALSE),IF(ABS(H20-VLOOKUP(C20,'Valeurs Règlement Campagne'!$A$4:$AB$7,22,FALSE))&lt;=2,VLOOKUP(C20,'Valeurs Règlement Campagne'!$A$4:$AB$7,22,FALSE),""))),1,0)+IF(VLOOKUP(C20,'Valeurs Règlement Campagne'!$A$4:$AB$7,21,FALSE)=IF(ABS(H20-VLOOKUP(C20,'Valeurs Règlement Campagne'!$A$4:$AB$7,20,FALSE))&lt;=2,VLOOKUP(C20,'Valeurs Règlement Campagne'!$A$4:$AB$7,20,FALSE),IF(ABS(H20-VLOOKUP(C20,'Valeurs Règlement Campagne'!$A$4:$AB$7,21,FALSE))&lt;=2,VLOOKUP(C20,'Valeurs Règlement Campagne'!$A$4:$AB$7,21,FALSE),IF(ABS(H20-VLOOKUP(C20,'Valeurs Règlement Campagne'!$A$4:$AB$7,22,FALSE))&lt;=2,VLOOKUP(C20,'Valeurs Règlement Campagne'!$A$4:$AB$7,22,FALSE),""))),1,0)+IF(VLOOKUP(C20,'Valeurs Règlement Campagne'!$A$4:$AB$7,22,FALSE)=IF(ABS(H20-VLOOKUP(C20,'Valeurs Règlement Campagne'!$A$4:$AB$7,20,FALSE))&lt;=2,VLOOKUP(C20,'Valeurs Règlement Campagne'!$A$4:$AB$7,20,FALSE),IF(ABS(H20-VLOOKUP(C20,'Valeurs Règlement Campagne'!$A$4:$AB$7,21,FALSE))&lt;=2,VLOOKUP(C20,'Valeurs Règlement Campagne'!$A$4:$AB$7,21,FALSE),IF(ABS(H20-VLOOKUP(C20,'Valeurs Règlement Campagne'!$A$4:$AB$7,22,FALSE))&lt;=2,VLOOKUP(C20,'Valeurs Règlement Campagne'!$A$4:$AB$7,22,FALSE),""))),1,0)),"Doublon",TRUE)),IF(IF(H20=VLOOKUP(C20,'Valeurs Règlement Campagne'!$A$4:$AB$7,20,FALSE),VLOOKUP(C20,'Valeurs Règlement Campagne'!$A$4:$AB$7,20,FALSE),IF(H20=VLOOKUP(C20,'Valeurs Règlement Campagne'!$A$4:$AB$7,21,FALSE),VLOOKUP(C20,'Valeurs Règlement Campagne'!$A$4:$AB$7,21,FALSE),IF(H20=VLOOKUP(C20,'Valeurs Règlement Campagne'!$A$4:$AB$7,22,FALSE),VLOOKUP(C20,'Valeurs Règlement Campagne'!$A$4:$AB$7,22,FALSE),"")))="",FALSE,IF(COUNTIFS($C$6:C20,C20,$E$6:E20,"Connues",$H$6:H20,IF(H20=VLOOKUP(C20,'Valeurs Règlement Campagne'!$A$4:$AB$7,20,FALSE),VLOOKUP(C20,'Valeurs Règlement Campagne'!$A$4:$AB$7,20,FALSE),IF(H20=VLOOKUP(C20,'Valeurs Règlement Campagne'!$A$4:$AB$7,21,FALSE),VLOOKUP(C20,'Valeurs Règlement Campagne'!$A$4:$AB$7,21,FALSE),IF(H20=VLOOKUP(C20,'Valeurs Règlement Campagne'!$A$4:$AB$7,22,FALSE),VLOOKUP(C20,'Valeurs Règlement Campagne'!$A$4:$AB$7,22,FALSE),""))))&gt;(IF(VLOOKUP(C20,'Valeurs Règlement Campagne'!$A$4:$AB$7,20,FALSE)=IF(H20=VLOOKUP(C20,'Valeurs Règlement Campagne'!$A$4:$AB$7,20,FALSE),VLOOKUP(C20,'Valeurs Règlement Campagne'!$A$4:$AB$7,20,FALSE),IF(H20=VLOOKUP(C20,'Valeurs Règlement Campagne'!$A$4:$AB$7,21,FALSE),VLOOKUP(C20,'Valeurs Règlement Campagne'!$A$4:$AB$7,21,FALSE),IF(H20=VLOOKUP(C20,'Valeurs Règlement Campagne'!$A$4:$AB$7,22,FALSE),VLOOKUP(C20,'Valeurs Règlement Campagne'!$A$4:$AB$7,22,FALSE),""))),1,0)+IF(VLOOKUP(C20,'Valeurs Règlement Campagne'!$A$4:$AB$7,21,FALSE)=IF(H20=VLOOKUP(C20,'Valeurs Règlement Campagne'!$A$4:$AB$7,20,FALSE),VLOOKUP(C20,'Valeurs Règlement Campagne'!$A$4:$AB$7,20,FALSE),IF(H20=VLOOKUP(C20,'Valeurs Règlement Campagne'!$A$4:$AB$7,21,FALSE),VLOOKUP(C20,'Valeurs Règlement Campagne'!$A$4:$AB$7,21,FALSE),IF(H20=VLOOKUP(C20,'Valeurs Règlement Campagne'!$A$4:$AB$7,22,FALSE),VLOOKUP(C20,'Valeurs Règlement Campagne'!$A$4:$AB$7,22,FALSE),""))),1,0)+IF(VLOOKUP(C20,'Valeurs Règlement Campagne'!$A$4:$AB$7,22,FALSE)=IF(H20=VLOOKUP(C20,'Valeurs Règlement Campagne'!$A$4:$AB$7,20,FALSE),VLOOKUP(C20,'Valeurs Règlement Campagne'!$A$4:$AB$7,20,FALSE),IF(H20=VLOOKUP(C20,'Valeurs Règlement Campagne'!$A$4:$AB$7,21,FALSE),VLOOKUP(C20,'Valeurs Règlement Campagne'!$A$4:$AB$7,21,FALSE),IF(H20=VLOOKUP(C20,'Valeurs Règlement Campagne'!$A$4:$AB$7,22,FALSE),VLOOKUP(C20,'Valeurs Règlement Campagne'!$A$4:$AB$7,22,FALSE),""))),1,0)),"Doublon",TRUE)))," "))))," ")</f>
        <v xml:space="preserve"> </v>
      </c>
      <c r="X20" s="49" t="str" cm="1">
        <f t="array" ref="X20">IFERROR(IF(OR(C20="",C20=" ")," ",IF(NOT(ISNUMBER(I20))," ",IF(E20="Inconnues",AND(I20&gt;=P20,I20&lt;=R20),IF(E20="Connues",IF('Valeurs Règlement Campagne'!$L$14="OUI",IF(IF(ABS(I20-VLOOKUP(C20,'Valeurs Règlement Campagne'!$A$4:$AB$7,23,FALSE))&lt;=2,VLOOKUP(C20,'Valeurs Règlement Campagne'!$A$4:$AB$7,23,FALSE),IF(ABS(I20-VLOOKUP(C20,'Valeurs Règlement Campagne'!$A$4:$AB$7,24,FALSE))&lt;=2,VLOOKUP(C20,'Valeurs Règlement Campagne'!$A$4:$AB$7,24,FALSE),IF(ABS(I20-VLOOKUP(C20,'Valeurs Règlement Campagne'!$A$4:$AB$7,25,FALSE))&lt;=2,VLOOKUP(C20,'Valeurs Règlement Campagne'!$A$4:$AB$7,25,FALSE),"")))="",FALSE,IF(COUNTIFS($C$6:C20,C20,$E$6:E20,"Connues",$I$6:I20,"&gt;="&amp;(IF(ABS(I20-VLOOKUP(C20,'Valeurs Règlement Campagne'!$A$4:$AB$7,23,FALSE))&lt;=2,VLOOKUP(C20,'Valeurs Règlement Campagne'!$A$4:$AB$7,23,FALSE),IF(ABS(I20-VLOOKUP(C20,'Valeurs Règlement Campagne'!$A$4:$AB$7,24,FALSE))&lt;=2,VLOOKUP(C20,'Valeurs Règlement Campagne'!$A$4:$AB$7,24,FALSE),IF(ABS(I20-VLOOKUP(C20,'Valeurs Règlement Campagne'!$A$4:$AB$7,25,FALSE))&lt;=2,VLOOKUP(C20,'Valeurs Règlement Campagne'!$A$4:$AB$7,25,FALSE),"")))-2),$I$6:I20,"&lt;="&amp;(IF(ABS(I20-VLOOKUP(C20,'Valeurs Règlement Campagne'!$A$4:$AB$7,23,FALSE))&lt;=2,VLOOKUP(C20,'Valeurs Règlement Campagne'!$A$4:$AB$7,23,FALSE),IF(ABS(I20-VLOOKUP(C20,'Valeurs Règlement Campagne'!$A$4:$AB$7,24,FALSE))&lt;=2,VLOOKUP(C20,'Valeurs Règlement Campagne'!$A$4:$AB$7,24,FALSE),IF(ABS(I20-VLOOKUP(C20,'Valeurs Règlement Campagne'!$A$4:$AB$7,25,FALSE))&lt;=2,VLOOKUP(C20,'Valeurs Règlement Campagne'!$A$4:$AB$7,25,FALSE),"")))+2))&gt;(IF(VLOOKUP(C20,'Valeurs Règlement Campagne'!$A$4:$AB$7,23,FALSE)=IF(ABS(I20-VLOOKUP(C20,'Valeurs Règlement Campagne'!$A$4:$AB$7,23,FALSE))&lt;=2,VLOOKUP(C20,'Valeurs Règlement Campagne'!$A$4:$AB$7,23,FALSE),IF(ABS(I20-VLOOKUP(C20,'Valeurs Règlement Campagne'!$A$4:$AB$7,24,FALSE))&lt;=2,VLOOKUP(C20,'Valeurs Règlement Campagne'!$A$4:$AB$7,24,FALSE),IF(ABS(I20-VLOOKUP(C20,'Valeurs Règlement Campagne'!$A$4:$AB$7,25,FALSE))&lt;=2,VLOOKUP(C20,'Valeurs Règlement Campagne'!$A$4:$AB$7,25,FALSE),""))),1,0)+IF(VLOOKUP(C20,'Valeurs Règlement Campagne'!$A$4:$AB$7,24,FALSE)=IF(ABS(I20-VLOOKUP(C20,'Valeurs Règlement Campagne'!$A$4:$AB$7,23,FALSE))&lt;=2,VLOOKUP(C20,'Valeurs Règlement Campagne'!$A$4:$AB$7,23,FALSE),IF(ABS(I20-VLOOKUP(C20,'Valeurs Règlement Campagne'!$A$4:$AB$7,24,FALSE))&lt;=2,VLOOKUP(C20,'Valeurs Règlement Campagne'!$A$4:$AB$7,24,FALSE),IF(ABS(I20-VLOOKUP(C20,'Valeurs Règlement Campagne'!$A$4:$AB$7,25,FALSE))&lt;=2,VLOOKUP(C20,'Valeurs Règlement Campagne'!$A$4:$AB$7,25,FALSE),""))),1,0)+IF(VLOOKUP(C20,'Valeurs Règlement Campagne'!$A$4:$AB$7,25,FALSE)=IF(ABS(I20-VLOOKUP(C20,'Valeurs Règlement Campagne'!$A$4:$AB$7,23,FALSE))&lt;=2,VLOOKUP(C20,'Valeurs Règlement Campagne'!$A$4:$AB$7,23,FALSE),IF(ABS(I20-VLOOKUP(C20,'Valeurs Règlement Campagne'!$A$4:$AB$7,24,FALSE))&lt;=2,VLOOKUP(C20,'Valeurs Règlement Campagne'!$A$4:$AB$7,24,FALSE),IF(ABS(I20-VLOOKUP(C20,'Valeurs Règlement Campagne'!$A$4:$AB$7,25,FALSE))&lt;=2,VLOOKUP(C20,'Valeurs Règlement Campagne'!$A$4:$AB$7,25,FALSE),""))),1,0)),"Doublon",TRUE)),IF(IF(I20=VLOOKUP(C20,'Valeurs Règlement Campagne'!$A$4:$AB$7,23,FALSE),VLOOKUP(C20,'Valeurs Règlement Campagne'!$A$4:$AB$7,23,FALSE),IF(I20=VLOOKUP(C20,'Valeurs Règlement Campagne'!$A$4:$AB$7,24,FALSE),VLOOKUP(C20,'Valeurs Règlement Campagne'!$A$4:$AB$7,24,FALSE),IF(I20=VLOOKUP(C20,'Valeurs Règlement Campagne'!$A$4:$AB$7,25,FALSE),VLOOKUP(C20,'Valeurs Règlement Campagne'!$A$4:$AB$7,25,FALSE),"")))="",FALSE,IF(COUNTIFS($C$6:C20,C20,$E$6:E20,"Connues",$I$6:I20,IF(I20=VLOOKUP(C20,'Valeurs Règlement Campagne'!$A$4:$AB$7,23,FALSE),VLOOKUP(C20,'Valeurs Règlement Campagne'!$A$4:$AB$7,23,FALSE),IF(I20=VLOOKUP(C20,'Valeurs Règlement Campagne'!$A$4:$AB$7,24,FALSE),VLOOKUP(C20,'Valeurs Règlement Campagne'!$A$4:$AB$7,24,FALSE),IF(I20=VLOOKUP(C20,'Valeurs Règlement Campagne'!$A$4:$AB$7,25,FALSE),VLOOKUP(C20,'Valeurs Règlement Campagne'!$A$4:$AB$7,25,FALSE),""))))&gt;(IF(VLOOKUP(C20,'Valeurs Règlement Campagne'!$A$4:$AB$7,23,FALSE)=IF(I20=VLOOKUP(C20,'Valeurs Règlement Campagne'!$A$4:$AB$7,23,FALSE),VLOOKUP(C20,'Valeurs Règlement Campagne'!$A$4:$AB$7,23,FALSE),IF(I20=VLOOKUP(C20,'Valeurs Règlement Campagne'!$A$4:$AB$7,24,FALSE),VLOOKUP(C20,'Valeurs Règlement Campagne'!$A$4:$AB$7,24,FALSE),IF(I20=VLOOKUP(C20,'Valeurs Règlement Campagne'!$A$4:$AB$7,25,FALSE),VLOOKUP(C20,'Valeurs Règlement Campagne'!$A$4:$AB$7,25,FALSE),""))),1,0)+IF(VLOOKUP(C20,'Valeurs Règlement Campagne'!$A$4:$AB$7,24,FALSE)=IF(I20=VLOOKUP(C20,'Valeurs Règlement Campagne'!$A$4:$AB$7,23,FALSE),VLOOKUP(C20,'Valeurs Règlement Campagne'!$A$4:$AB$7,23,FALSE),IF(I20=VLOOKUP(C20,'Valeurs Règlement Campagne'!$A$4:$AB$7,24,FALSE),VLOOKUP(C20,'Valeurs Règlement Campagne'!$A$4:$AB$7,24,FALSE),IF(I20=VLOOKUP(C20,'Valeurs Règlement Campagne'!$A$4:$AB$7,25,FALSE),VLOOKUP(C20,'Valeurs Règlement Campagne'!$A$4:$AB$7,25,FALSE),""))),1,0)+IF(VLOOKUP(C20,'Valeurs Règlement Campagne'!$A$4:$AB$7,25,FALSE)=IF(I20=VLOOKUP(C20,'Valeurs Règlement Campagne'!$A$4:$AB$7,23,FALSE),VLOOKUP(C20,'Valeurs Règlement Campagne'!$A$4:$AB$7,23,FALSE),IF(I20=VLOOKUP(C20,'Valeurs Règlement Campagne'!$A$4:$AB$7,24,FALSE),VLOOKUP(C20,'Valeurs Règlement Campagne'!$A$4:$AB$7,24,FALSE),IF(I20=VLOOKUP(C20,'Valeurs Règlement Campagne'!$A$4:$AB$7,25,FALSE),VLOOKUP(C20,'Valeurs Règlement Campagne'!$A$4:$AB$7,25,FALSE),""))),1,0)),"Doublon",TRUE)))," "))))," ")</f>
        <v xml:space="preserve"> </v>
      </c>
      <c r="Y20" s="146" t="str" cm="1">
        <f t="array" ref="Y20">IFERROR(IF(OR(C20="",C20=" ")," ",IF(NOT(ISNUMBER(J20))," ",IF(E20="Inconnues",AND(J20&gt;=S20,J20&lt;=T20),IF(E20="Connues",IF('Valeurs Règlement Campagne'!$L$14="OUI",IF(IF(ABS(J20-VLOOKUP(C20,'Valeurs Règlement Campagne'!$A$4:$AB$7,26,FALSE))&lt;=2,VLOOKUP(C20,'Valeurs Règlement Campagne'!$A$4:$AB$7,26,FALSE),IF(ABS(J20-VLOOKUP(C20,'Valeurs Règlement Campagne'!$A$4:$AB$7,27,FALSE))&lt;=2,VLOOKUP(C20,'Valeurs Règlement Campagne'!$A$4:$AB$7,27,FALSE),IF(ABS(J20-VLOOKUP(C20,'Valeurs Règlement Campagne'!$A$4:$AB$7,28,FALSE))&lt;=2,VLOOKUP(C20,'Valeurs Règlement Campagne'!$A$4:$AB$7,28,FALSE),"")))="",FALSE,IF(COUNTIFS($C$6:C20,C20,$E$6:E20,"Connues",$J$6:J20,"&gt;="&amp;(IF(ABS(J20-VLOOKUP(C20,'Valeurs Règlement Campagne'!$A$4:$AB$7,26,FALSE))&lt;=2,VLOOKUP(C20,'Valeurs Règlement Campagne'!$A$4:$AB$7,26,FALSE),IF(ABS(J20-VLOOKUP(C20,'Valeurs Règlement Campagne'!$A$4:$AB$7,27,FALSE))&lt;=2,VLOOKUP(C20,'Valeurs Règlement Campagne'!$A$4:$AB$7,27,FALSE),IF(ABS(J20-VLOOKUP(C20,'Valeurs Règlement Campagne'!$A$4:$AB$7,28,FALSE))&lt;=2,VLOOKUP(C20,'Valeurs Règlement Campagne'!$A$4:$AB$7,28,FALSE),"")))-2),$J$6:J20,"&lt;="&amp;(IF(ABS(J20-VLOOKUP(C20,'Valeurs Règlement Campagne'!$A$4:$AB$7,26,FALSE))&lt;=2,VLOOKUP(C20,'Valeurs Règlement Campagne'!$A$4:$AB$7,26,FALSE),IF(ABS(J20-VLOOKUP(C20,'Valeurs Règlement Campagne'!$A$4:$AB$7,27,FALSE))&lt;=2,VLOOKUP(C20,'Valeurs Règlement Campagne'!$A$4:$AB$7,27,FALSE),IF(ABS(J20-VLOOKUP(C20,'Valeurs Règlement Campagne'!$A$4:$AB$7,28,FALSE))&lt;=2,VLOOKUP(C20,'Valeurs Règlement Campagne'!$A$4:$AB$7,28,FALSE),"")))+2))&gt;(IF(VLOOKUP(C20,'Valeurs Règlement Campagne'!$A$4:$AB$7,26,FALSE)=IF(ABS(J20-VLOOKUP(C20,'Valeurs Règlement Campagne'!$A$4:$AB$7,26,FALSE))&lt;=2,VLOOKUP(C20,'Valeurs Règlement Campagne'!$A$4:$AB$7,26,FALSE),IF(ABS(J20-VLOOKUP(C20,'Valeurs Règlement Campagne'!$A$4:$AB$7,27,FALSE))&lt;=2,VLOOKUP(C20,'Valeurs Règlement Campagne'!$A$4:$AB$7,27,FALSE),IF(ABS(J20-VLOOKUP(C20,'Valeurs Règlement Campagne'!$A$4:$AB$7,28,FALSE))&lt;=2,VLOOKUP(C20,'Valeurs Règlement Campagne'!$A$4:$AB$7,28,FALSE),""))),1,0)+IF(VLOOKUP(C20,'Valeurs Règlement Campagne'!$A$4:$AB$7,27,FALSE)=IF(ABS(J20-VLOOKUP(C20,'Valeurs Règlement Campagne'!$A$4:$AB$7,26,FALSE))&lt;=2,VLOOKUP(C20,'Valeurs Règlement Campagne'!$A$4:$AB$7,26,FALSE),IF(ABS(J20-VLOOKUP(C20,'Valeurs Règlement Campagne'!$A$4:$AB$7,27,FALSE))&lt;=2,VLOOKUP(C20,'Valeurs Règlement Campagne'!$A$4:$AB$7,27,FALSE),IF(ABS(J20-VLOOKUP(C20,'Valeurs Règlement Campagne'!$A$4:$AB$7,28,FALSE))&lt;=2,VLOOKUP(C20,'Valeurs Règlement Campagne'!$A$4:$AB$7,28,FALSE),""))),1,0)+IF(VLOOKUP(C20,'Valeurs Règlement Campagne'!$A$4:$AB$7,28,FALSE)=IF(ABS(J20-VLOOKUP(C20,'Valeurs Règlement Campagne'!$A$4:$AB$7,26,FALSE))&lt;=2,VLOOKUP(C20,'Valeurs Règlement Campagne'!$A$4:$AB$7,26,FALSE),IF(ABS(J20-VLOOKUP(C20,'Valeurs Règlement Campagne'!$A$4:$AB$7,27,FALSE))&lt;=2,VLOOKUP(C20,'Valeurs Règlement Campagne'!$A$4:$AB$7,27,FALSE),IF(ABS(J20-VLOOKUP(C20,'Valeurs Règlement Campagne'!$A$4:$AB$7,28,FALSE))&lt;=2,VLOOKUP(C20,'Valeurs Règlement Campagne'!$A$4:$AB$7,28,FALSE),""))),1,0)),"Doublon",TRUE)),IF(IF(J20=VLOOKUP(C20,'Valeurs Règlement Campagne'!$A$4:$AB$7,26,FALSE),VLOOKUP(C20,'Valeurs Règlement Campagne'!$A$4:$AB$7,26,FALSE),IF(J20=VLOOKUP(C20,'Valeurs Règlement Campagne'!$A$4:$AB$7,27,FALSE),VLOOKUP(C20,'Valeurs Règlement Campagne'!$A$4:$AB$7,27,FALSE),IF(J20=VLOOKUP(C20,'Valeurs Règlement Campagne'!$A$4:$AB$7,28,FALSE),VLOOKUP(C20,'Valeurs Règlement Campagne'!$A$4:$AB$7,28,FALSE),"")))="",FALSE,IF(COUNTIFS($C$6:C20,C20,$E$6:E20,"Connues",$J$6:J20,IF(J20=VLOOKUP(C20,'Valeurs Règlement Campagne'!$A$4:$AB$7,26,FALSE),VLOOKUP(C20,'Valeurs Règlement Campagne'!$A$4:$AB$7,26,FALSE),IF(J20=VLOOKUP(C20,'Valeurs Règlement Campagne'!$A$4:$AB$7,27,FALSE),VLOOKUP(C20,'Valeurs Règlement Campagne'!$A$4:$AB$7,27,FALSE),IF(J20=VLOOKUP(C20,'Valeurs Règlement Campagne'!$A$4:$AB$7,28,FALSE),VLOOKUP(C20,'Valeurs Règlement Campagne'!$A$4:$AB$7,28,FALSE),""))))&gt;(IF(VLOOKUP(C20,'Valeurs Règlement Campagne'!$A$4:$AB$7,26,FALSE)=IF(J20=VLOOKUP(C20,'Valeurs Règlement Campagne'!$A$4:$AB$7,26,FALSE),VLOOKUP(C20,'Valeurs Règlement Campagne'!$A$4:$AB$7,26,FALSE),IF(J20=VLOOKUP(C20,'Valeurs Règlement Campagne'!$A$4:$AB$7,27,FALSE),VLOOKUP(C20,'Valeurs Règlement Campagne'!$A$4:$AB$7,27,FALSE),IF(J20=VLOOKUP(C20,'Valeurs Règlement Campagne'!$A$4:$AB$7,28,FALSE),VLOOKUP(C20,'Valeurs Règlement Campagne'!$A$4:$AB$7,28,FALSE),""))),1,0)+IF(VLOOKUP(C20,'Valeurs Règlement Campagne'!$A$4:$AB$7,27,FALSE)=IF(J20=VLOOKUP(C20,'Valeurs Règlement Campagne'!$A$4:$AB$7,26,FALSE),VLOOKUP(C20,'Valeurs Règlement Campagne'!$A$4:$AB$7,26,FALSE),IF(J20=VLOOKUP(C20,'Valeurs Règlement Campagne'!$A$4:$AB$7,27,FALSE),VLOOKUP(C20,'Valeurs Règlement Campagne'!$A$4:$AB$7,27,FALSE),IF(J20=VLOOKUP(C20,'Valeurs Règlement Campagne'!$A$4:$AB$7,28,FALSE),VLOOKUP(C20,'Valeurs Règlement Campagne'!$A$4:$AB$7,28,FALSE),""))),1,0)+IF(VLOOKUP(C20,'Valeurs Règlement Campagne'!$A$4:$AB$7,28,FALSE)=IF(J20=VLOOKUP(C20,'Valeurs Règlement Campagne'!$A$4:$AB$7,26,FALSE),VLOOKUP(C20,'Valeurs Règlement Campagne'!$A$4:$AB$7,26,FALSE),IF(J20=VLOOKUP(C20,'Valeurs Règlement Campagne'!$A$4:$AB$7,27,FALSE),VLOOKUP(C20,'Valeurs Règlement Campagne'!$A$4:$AB$7,27,FALSE),IF(J20=VLOOKUP(C20,'Valeurs Règlement Campagne'!$A$4:$AB$7,28,FALSE),VLOOKUP(C20,'Valeurs Règlement Campagne'!$A$4:$AB$7,28,FALSE),""))),1,0)),"Doublon",TRUE)))," "))))," ")</f>
        <v xml:space="preserve"> </v>
      </c>
      <c r="Z20" s="329" t="str">
        <f t="shared" si="0"/>
        <v xml:space="preserve"> </v>
      </c>
      <c r="AA20" s="254"/>
      <c r="AB20" s="254" t="str">
        <f t="shared" si="1"/>
        <v xml:space="preserve"> </v>
      </c>
      <c r="AC20" s="254"/>
      <c r="AD20" s="254" t="str">
        <f t="shared" si="2"/>
        <v xml:space="preserve"> </v>
      </c>
      <c r="AE20" s="254"/>
      <c r="AF20" s="254" t="str">
        <f t="shared" si="3"/>
        <v xml:space="preserve"> </v>
      </c>
      <c r="AG20" s="299"/>
      <c r="AH20" s="50" t="str">
        <f t="shared" si="4"/>
        <v/>
      </c>
      <c r="AI20"/>
      <c r="AJ20"/>
      <c r="AK20"/>
      <c r="AL20"/>
      <c r="AM20"/>
    </row>
    <row r="21" spans="1:213" ht="20.75" customHeight="1">
      <c r="A21" s="102">
        <v>16</v>
      </c>
      <c r="B21" s="168" t="str">
        <f>IF(NOT(ISBLANK(Organisateur!B21)),Organisateur!B21," ")</f>
        <v xml:space="preserve"> </v>
      </c>
      <c r="C21" s="340" t="str">
        <f>IF(NOT(ISBLANK(Organisateur!C21)),Organisateur!C21," ")</f>
        <v xml:space="preserve"> </v>
      </c>
      <c r="D21" s="341"/>
      <c r="E21" s="170" t="str">
        <f>IF(NOT(ISBLANK(Organisateur!E21)),Organisateur!E21," ")</f>
        <v xml:space="preserve"> </v>
      </c>
      <c r="F21" s="172" t="str">
        <f>IF(NOT(ISBLANK(Organisateur!F21)),Organisateur!F21," ")</f>
        <v xml:space="preserve"> </v>
      </c>
      <c r="G21" s="195" t="str">
        <f>IF(NOT(ISBLANK(Organisateur!G21)),Organisateur!G21," ")</f>
        <v xml:space="preserve"> </v>
      </c>
      <c r="H21" s="196" t="str">
        <f>IF(NOT(ISBLANK(Organisateur!H21)),Organisateur!H21," ")</f>
        <v xml:space="preserve"> </v>
      </c>
      <c r="I21" s="197" t="str">
        <f>IF(NOT(ISBLANK(Organisateur!I21)),Organisateur!I21," ")</f>
        <v xml:space="preserve"> </v>
      </c>
      <c r="J21" s="198" t="str">
        <f>IF(NOT(ISBLANK(Organisateur!J21)),Organisateur!J21," ")</f>
        <v xml:space="preserve"> </v>
      </c>
      <c r="K21" s="40"/>
      <c r="L21" s="41" t="str">
        <f>IF($E21=" "," ",IF($E21=$D$31,VLOOKUP($C21,'Valeurs Règlement Campagne'!$A$4:$AB$7,14,FALSE),VLOOKUP($C21,'Valeurs Règlement Campagne'!$A$4:$M$7,4,FALSE)))</f>
        <v xml:space="preserve"> </v>
      </c>
      <c r="M21" s="42" t="str">
        <f>IF($E21=" "," ",IF($E21=$D$31,VLOOKUP($C21,'Valeurs Règlement Campagne'!$A$4:$AB$7,16,FALSE),VLOOKUP($C21,'Valeurs Règlement Campagne'!$A$4:$AB$7,5,FALSE)))</f>
        <v xml:space="preserve"> </v>
      </c>
      <c r="N21" s="41" t="str">
        <f>IF($E21=" "," ",IF($E21=$D$31,VLOOKUP($C21,'Valeurs Règlement Campagne'!$A$4:$AB$7,17,FALSE),VLOOKUP($C21,'Valeurs Règlement Campagne'!$A$4:$AB$7,6,FALSE)))</f>
        <v xml:space="preserve"> </v>
      </c>
      <c r="O21" s="43" t="str">
        <f>IF($E21=" "," ",IF($E21=$D$31,VLOOKUP($C21,'Valeurs Règlement Campagne'!$A$4:$AB$7,19,FALSE),VLOOKUP($C21,'Valeurs Règlement Campagne'!$A$4:$AB$7,7,FALSE)))</f>
        <v xml:space="preserve"> </v>
      </c>
      <c r="P21" s="44" t="str">
        <f>IF($E21=" "," ",IF($E21=$D$31,VLOOKUP($C21,'Valeurs Règlement Campagne'!$A$4:$AB$7,20,FALSE),VLOOKUP($C21,'Valeurs Règlement Campagne'!$A$4:$AB$7,8,FALSE)))</f>
        <v xml:space="preserve"> </v>
      </c>
      <c r="Q21" s="43" t="str">
        <f>IF($E21=" "," ",IF($E21=$D$31,VLOOKUP($C21,'Valeurs Règlement Campagne'!$A$4:$AB$7,22,FALSE),VLOOKUP($C21,'Valeurs Règlement Campagne'!$A$4:$AB$7,9,FALSE)))</f>
        <v xml:space="preserve"> </v>
      </c>
      <c r="R21" s="47" t="str">
        <f>IF($E21=" "," ",IF($E21=$D$31,VLOOKUP($C21,'Valeurs Règlement Campagne'!$A$4:$AB$7,25,FALSE),VLOOKUP($C21,'Valeurs Règlement Campagne'!$A$4:$AB$7,11,FALSE)))</f>
        <v xml:space="preserve"> </v>
      </c>
      <c r="S21" s="41" t="str">
        <f>IF($E21=" "," ",IF($E21=$D$31,VLOOKUP($C21,'Valeurs Règlement Campagne'!$A$4:$AB$7,26,FALSE),VLOOKUP($C21,'Valeurs Règlement Campagne'!$A$4:$AB$7,12,FALSE)))</f>
        <v xml:space="preserve"> </v>
      </c>
      <c r="T21" s="42" t="str">
        <f>IF($E21=" "," ",IF($E21=$D$31,VLOOKUP($C21,'Valeurs Règlement Campagne'!$A$4:$AB$7,28,FALSE),VLOOKUP($C21,'Valeurs Règlement Campagne'!$A$4:$AB$7,13,FALSE)))</f>
        <v xml:space="preserve"> </v>
      </c>
      <c r="U21" s="48" t="str" cm="1">
        <f t="array" ref="U21">IFERROR(IF(OR(C21="",C21=" ")," ",IF(NOT(ISNUMBER(F21))," ",IF(E21="Inconnues",AND(F21&gt;=L21,F21&lt;=M21),IF(E21="Connues",IF('Valeurs Règlement Campagne'!$L$14="OUI",IF(IF(ABS(F21-VLOOKUP(C21,'Valeurs Règlement Campagne'!$A$4:$AB$7,14,FALSE))&lt;=2,VLOOKUP(C21,'Valeurs Règlement Campagne'!$A$4:$AB$7,14,FALSE),IF(ABS(F21-VLOOKUP(C21,'Valeurs Règlement Campagne'!$A$4:$AB$7,15,FALSE))&lt;=2,VLOOKUP(C21,'Valeurs Règlement Campagne'!$A$4:$AB$7,15,FALSE),IF(ABS(F21-VLOOKUP(C21,'Valeurs Règlement Campagne'!$A$4:$AB$7,16,FALSE))&lt;=2,VLOOKUP(C21,'Valeurs Règlement Campagne'!$A$4:$AB$7,16,FALSE),"")))="",FALSE,IF(COUNTIFS($C$6:C21,C21,$E$6:E21,"Connues",$F$6:F21,"&gt;="&amp;(IF(ABS(F21-VLOOKUP(C21,'Valeurs Règlement Campagne'!$A$4:$AB$7,14,FALSE))&lt;=2,VLOOKUP(C21,'Valeurs Règlement Campagne'!$A$4:$AB$7,14,FALSE),IF(ABS(F21-VLOOKUP(C21,'Valeurs Règlement Campagne'!$A$4:$AB$7,15,FALSE))&lt;=2,VLOOKUP(C21,'Valeurs Règlement Campagne'!$A$4:$AB$7,15,FALSE),IF(ABS(F21-VLOOKUP(C21,'Valeurs Règlement Campagne'!$A$4:$AB$7,16,FALSE))&lt;=2,VLOOKUP(C21,'Valeurs Règlement Campagne'!$A$4:$AB$7,16,FALSE),"")))-2),$F$6:F21,"&lt;="&amp;(IF(ABS(F21-VLOOKUP(C21,'Valeurs Règlement Campagne'!$A$4:$AB$7,14,FALSE))&lt;=2,VLOOKUP(C21,'Valeurs Règlement Campagne'!$A$4:$AB$7,14,FALSE),IF(ABS(F21-VLOOKUP(C21,'Valeurs Règlement Campagne'!$A$4:$AB$7,15,FALSE))&lt;=2,VLOOKUP(C21,'Valeurs Règlement Campagne'!$A$4:$AB$7,15,FALSE),IF(ABS(F21-VLOOKUP(C21,'Valeurs Règlement Campagne'!$A$4:$AB$7,16,FALSE))&lt;=2,VLOOKUP(C21,'Valeurs Règlement Campagne'!$A$4:$AB$7,16,FALSE),"")))+2))&gt;(IF(VLOOKUP(C21,'Valeurs Règlement Campagne'!$A$4:$AB$7,14,FALSE)=IF(ABS(F21-VLOOKUP(C21,'Valeurs Règlement Campagne'!$A$4:$AB$7,14,FALSE))&lt;=2,VLOOKUP(C21,'Valeurs Règlement Campagne'!$A$4:$AB$7,14,FALSE),IF(ABS(F21-VLOOKUP(C21,'Valeurs Règlement Campagne'!$A$4:$AB$7,15,FALSE))&lt;=2,VLOOKUP(C21,'Valeurs Règlement Campagne'!$A$4:$AB$7,15,FALSE),IF(ABS(F21-VLOOKUP(C21,'Valeurs Règlement Campagne'!$A$4:$AB$7,16,FALSE))&lt;=2,VLOOKUP(C21,'Valeurs Règlement Campagne'!$A$4:$AB$7,16,FALSE),""))),1,0)+IF(VLOOKUP(C21,'Valeurs Règlement Campagne'!$A$4:$AB$7,15,FALSE)=IF(ABS(F21-VLOOKUP(C21,'Valeurs Règlement Campagne'!$A$4:$AB$7,14,FALSE))&lt;=2,VLOOKUP(C21,'Valeurs Règlement Campagne'!$A$4:$AB$7,14,FALSE),IF(ABS(F21-VLOOKUP(C21,'Valeurs Règlement Campagne'!$A$4:$AB$7,15,FALSE))&lt;=2,VLOOKUP(C21,'Valeurs Règlement Campagne'!$A$4:$AB$7,15,FALSE),IF(ABS(F21-VLOOKUP(C21,'Valeurs Règlement Campagne'!$A$4:$AB$7,16,FALSE))&lt;=2,VLOOKUP(C21,'Valeurs Règlement Campagne'!$A$4:$AB$7,16,FALSE),""))),1,0)+IF(VLOOKUP(C21,'Valeurs Règlement Campagne'!$A$4:$AB$7,16,FALSE)=IF(ABS(F21-VLOOKUP(C21,'Valeurs Règlement Campagne'!$A$4:$AB$7,14,FALSE))&lt;=2,VLOOKUP(C21,'Valeurs Règlement Campagne'!$A$4:$AB$7,14,FALSE),IF(ABS(F21-VLOOKUP(C21,'Valeurs Règlement Campagne'!$A$4:$AB$7,15,FALSE))&lt;=2,VLOOKUP(C21,'Valeurs Règlement Campagne'!$A$4:$AB$7,15,FALSE),IF(ABS(F21-VLOOKUP(C21,'Valeurs Règlement Campagne'!$A$4:$AB$7,16,FALSE))&lt;=2,VLOOKUP(C21,'Valeurs Règlement Campagne'!$A$4:$AB$7,16,FALSE),""))),1,0)),"Doublon",TRUE)),IF(IF(F21=VLOOKUP(C21,'Valeurs Règlement Campagne'!$A$4:$AB$7,14,FALSE),VLOOKUP(C21,'Valeurs Règlement Campagne'!$A$4:$AB$7,14,FALSE),IF(F21=VLOOKUP(C21,'Valeurs Règlement Campagne'!$A$4:$AB$7,15,FALSE),VLOOKUP(C21,'Valeurs Règlement Campagne'!$A$4:$AB$7,15,FALSE),IF(F21=VLOOKUP(C21,'Valeurs Règlement Campagne'!$A$4:$AB$7,16,FALSE),VLOOKUP(C21,'Valeurs Règlement Campagne'!$A$4:$AB$7,16,FALSE),"")))="",FALSE,IF(COUNTIFS($C$6:C21,C21,$E$6:E21,"Connues",$F$6:F21,IF(F21=VLOOKUP(C21,'Valeurs Règlement Campagne'!$A$4:$AB$7,14,FALSE),VLOOKUP(C21,'Valeurs Règlement Campagne'!$A$4:$AB$7,14,FALSE),IF(F21=VLOOKUP(C21,'Valeurs Règlement Campagne'!$A$4:$AB$7,15,FALSE),VLOOKUP(C21,'Valeurs Règlement Campagne'!$A$4:$AB$7,15,FALSE),IF(F21=VLOOKUP(C21,'Valeurs Règlement Campagne'!$A$4:$AB$7,16,FALSE),VLOOKUP(C21,'Valeurs Règlement Campagne'!$A$4:$AB$7,16,FALSE),""))))&gt;(IF(VLOOKUP(C21,'Valeurs Règlement Campagne'!$A$4:$AB$7,14,FALSE)=IF(F21=VLOOKUP(C21,'Valeurs Règlement Campagne'!$A$4:$AB$7,14,FALSE),VLOOKUP(C21,'Valeurs Règlement Campagne'!$A$4:$AB$7,14,FALSE),IF(F21=VLOOKUP(C21,'Valeurs Règlement Campagne'!$A$4:$AB$7,15,FALSE),VLOOKUP(C21,'Valeurs Règlement Campagne'!$A$4:$AB$7,15,FALSE),IF(F21=VLOOKUP(C21,'Valeurs Règlement Campagne'!$A$4:$AB$7,16,FALSE),VLOOKUP(C21,'Valeurs Règlement Campagne'!$A$4:$AB$7,16,FALSE),""))),1,0)+IF(VLOOKUP(C21,'Valeurs Règlement Campagne'!$A$4:$AB$7,15,FALSE)=IF(F21=VLOOKUP(C21,'Valeurs Règlement Campagne'!$A$4:$AB$7,14,FALSE),VLOOKUP(C21,'Valeurs Règlement Campagne'!$A$4:$AB$7,14,FALSE),IF(F21=VLOOKUP(C21,'Valeurs Règlement Campagne'!$A$4:$AB$7,15,FALSE),VLOOKUP(C21,'Valeurs Règlement Campagne'!$A$4:$AB$7,15,FALSE),IF(F21=VLOOKUP(C21,'Valeurs Règlement Campagne'!$A$4:$AB$7,16,FALSE),VLOOKUP(C21,'Valeurs Règlement Campagne'!$A$4:$AB$7,16,FALSE),""))),1,0)+IF(VLOOKUP(C21,'Valeurs Règlement Campagne'!$A$4:$AB$7,16,FALSE)=IF(F21=VLOOKUP(C21,'Valeurs Règlement Campagne'!$A$4:$AB$7,14,FALSE),VLOOKUP(C21,'Valeurs Règlement Campagne'!$A$4:$AB$7,14,FALSE),IF(F21=VLOOKUP(C21,'Valeurs Règlement Campagne'!$A$4:$AB$7,15,FALSE),VLOOKUP(C21,'Valeurs Règlement Campagne'!$A$4:$AB$7,15,FALSE),IF(F21=VLOOKUP(C21,'Valeurs Règlement Campagne'!$A$4:$AB$7,16,FALSE),VLOOKUP(C21,'Valeurs Règlement Campagne'!$A$4:$AB$7,16,FALSE),""))),1,0)),"Doublon",TRUE)))," "))))," ")</f>
        <v xml:space="preserve"> </v>
      </c>
      <c r="V21" s="49" t="str" cm="1">
        <f t="array" ref="V21">IFERROR(IF(OR(C21="",C21=" ")," ",IF(NOT(ISNUMBER(G21))," ",IF(E21="Inconnues",AND(G21&gt;=N21,G21&lt;=O21),IF(E21="Connues",IF('Valeurs Règlement Campagne'!$L$14="OUI",IF(IF(ABS(G21-VLOOKUP(C21,'Valeurs Règlement Campagne'!$A$4:$AB$7,17,FALSE))&lt;=2,VLOOKUP(C21,'Valeurs Règlement Campagne'!$A$4:$AB$7,17,FALSE),IF(ABS(G21-VLOOKUP(C21,'Valeurs Règlement Campagne'!$A$4:$AB$7,18,FALSE))&lt;=2,VLOOKUP(C21,'Valeurs Règlement Campagne'!$A$4:$AB$7,18,FALSE),IF(ABS(G21-VLOOKUP(C21,'Valeurs Règlement Campagne'!$A$4:$AB$7,19,FALSE))&lt;=2,VLOOKUP(C21,'Valeurs Règlement Campagne'!$A$4:$AB$7,19,FALSE),"")))="",FALSE,IF(COUNTIFS($C$6:C21,C21,$E$6:E21,"Connues",$G$6:G21,"&gt;="&amp;(IF(ABS(G21-VLOOKUP(C21,'Valeurs Règlement Campagne'!$A$4:$AB$7,17,FALSE))&lt;=2,VLOOKUP(C21,'Valeurs Règlement Campagne'!$A$4:$AB$7,17,FALSE),IF(ABS(G21-VLOOKUP(C21,'Valeurs Règlement Campagne'!$A$4:$AB$7,18,FALSE))&lt;=2,VLOOKUP(C21,'Valeurs Règlement Campagne'!$A$4:$AB$7,18,FALSE),IF(ABS(G21-VLOOKUP(C21,'Valeurs Règlement Campagne'!$A$4:$AB$7,19,FALSE))&lt;=2,VLOOKUP(C21,'Valeurs Règlement Campagne'!$A$4:$AB$7,19,FALSE),"")))-2),$G$6:G21,"&lt;="&amp;(IF(ABS(G21-VLOOKUP(C21,'Valeurs Règlement Campagne'!$A$4:$AB$7,17,FALSE))&lt;=2,VLOOKUP(C21,'Valeurs Règlement Campagne'!$A$4:$AB$7,17,FALSE),IF(ABS(G21-VLOOKUP(C21,'Valeurs Règlement Campagne'!$A$4:$AB$7,18,FALSE))&lt;=2,VLOOKUP(C21,'Valeurs Règlement Campagne'!$A$4:$AB$7,18,FALSE),IF(ABS(G21-VLOOKUP(C21,'Valeurs Règlement Campagne'!$A$4:$AB$7,19,FALSE))&lt;=2,VLOOKUP(C21,'Valeurs Règlement Campagne'!$A$4:$AB$7,19,FALSE),"")))+2))&gt;(IF(VLOOKUP(C21,'Valeurs Règlement Campagne'!$A$4:$AB$7,17,FALSE)=IF(ABS(G21-VLOOKUP(C21,'Valeurs Règlement Campagne'!$A$4:$AB$7,17,FALSE))&lt;=2,VLOOKUP(C21,'Valeurs Règlement Campagne'!$A$4:$AB$7,17,FALSE),IF(ABS(G21-VLOOKUP(C21,'Valeurs Règlement Campagne'!$A$4:$AB$7,18,FALSE))&lt;=2,VLOOKUP(C21,'Valeurs Règlement Campagne'!$A$4:$AB$7,18,FALSE),IF(ABS(G21-VLOOKUP(C21,'Valeurs Règlement Campagne'!$A$4:$AB$7,19,FALSE))&lt;=2,VLOOKUP(C21,'Valeurs Règlement Campagne'!$A$4:$AB$7,19,FALSE),""))),1,0)+IF(VLOOKUP(C21,'Valeurs Règlement Campagne'!$A$4:$AB$7,18,FALSE)=IF(ABS(G21-VLOOKUP(C21,'Valeurs Règlement Campagne'!$A$4:$AB$7,17,FALSE))&lt;=2,VLOOKUP(C21,'Valeurs Règlement Campagne'!$A$4:$AB$7,17,FALSE),IF(ABS(G21-VLOOKUP(C21,'Valeurs Règlement Campagne'!$A$4:$AB$7,18,FALSE))&lt;=2,VLOOKUP(C21,'Valeurs Règlement Campagne'!$A$4:$AB$7,18,FALSE),IF(ABS(G21-VLOOKUP(C21,'Valeurs Règlement Campagne'!$A$4:$AB$7,19,FALSE))&lt;=2,VLOOKUP(C21,'Valeurs Règlement Campagne'!$A$4:$AB$7,19,FALSE),""))),1,0)+IF(VLOOKUP(C21,'Valeurs Règlement Campagne'!$A$4:$AB$7,19,FALSE)=IF(ABS(G21-VLOOKUP(C21,'Valeurs Règlement Campagne'!$A$4:$AB$7,17,FALSE))&lt;=2,VLOOKUP(C21,'Valeurs Règlement Campagne'!$A$4:$AB$7,17,FALSE),IF(ABS(G21-VLOOKUP(C21,'Valeurs Règlement Campagne'!$A$4:$AB$7,18,FALSE))&lt;=2,VLOOKUP(C21,'Valeurs Règlement Campagne'!$A$4:$AB$7,18,FALSE),IF(ABS(G21-VLOOKUP(C21,'Valeurs Règlement Campagne'!$A$4:$AB$7,19,FALSE))&lt;=2,VLOOKUP(C21,'Valeurs Règlement Campagne'!$A$4:$AB$7,19,FALSE),""))),1,0)),"Doublon",TRUE)),IF(IF(G21=VLOOKUP(C21,'Valeurs Règlement Campagne'!$A$4:$AB$7,17,FALSE),VLOOKUP(C21,'Valeurs Règlement Campagne'!$A$4:$AB$7,17,FALSE),IF(G21=VLOOKUP(C21,'Valeurs Règlement Campagne'!$A$4:$AB$7,18,FALSE),VLOOKUP(C21,'Valeurs Règlement Campagne'!$A$4:$AB$7,18,FALSE),IF(G21=VLOOKUP(C21,'Valeurs Règlement Campagne'!$A$4:$AB$7,19,FALSE),VLOOKUP(C21,'Valeurs Règlement Campagne'!$A$4:$AB$7,19,FALSE),"")))="",FALSE,IF(COUNTIFS($C$6:C21,C21,$E$6:E21,"Connues",$G$6:G21,IF(G21=VLOOKUP(C21,'Valeurs Règlement Campagne'!$A$4:$AB$7,17,FALSE),VLOOKUP(C21,'Valeurs Règlement Campagne'!$A$4:$AB$7,17,FALSE),IF(G21=VLOOKUP(C21,'Valeurs Règlement Campagne'!$A$4:$AB$7,18,FALSE),VLOOKUP(C21,'Valeurs Règlement Campagne'!$A$4:$AB$7,18,FALSE),IF(G21=VLOOKUP(C21,'Valeurs Règlement Campagne'!$A$4:$AB$7,19,FALSE),VLOOKUP(C21,'Valeurs Règlement Campagne'!$A$4:$AB$7,19,FALSE),""))))&gt;(IF(VLOOKUP(C21,'Valeurs Règlement Campagne'!$A$4:$AB$7,17,FALSE)=IF(G21=VLOOKUP(C21,'Valeurs Règlement Campagne'!$A$4:$AB$7,17,FALSE),VLOOKUP(C21,'Valeurs Règlement Campagne'!$A$4:$AB$7,17,FALSE),IF(G21=VLOOKUP(C21,'Valeurs Règlement Campagne'!$A$4:$AB$7,18,FALSE),VLOOKUP(C21,'Valeurs Règlement Campagne'!$A$4:$AB$7,18,FALSE),IF(G21=VLOOKUP(C21,'Valeurs Règlement Campagne'!$A$4:$AB$7,19,FALSE),VLOOKUP(C21,'Valeurs Règlement Campagne'!$A$4:$AB$7,19,FALSE),""))),1,0)+IF(VLOOKUP(C21,'Valeurs Règlement Campagne'!$A$4:$AB$7,18,FALSE)=IF(G21=VLOOKUP(C21,'Valeurs Règlement Campagne'!$A$4:$AB$7,17,FALSE),VLOOKUP(C21,'Valeurs Règlement Campagne'!$A$4:$AB$7,17,FALSE),IF(G21=VLOOKUP(C21,'Valeurs Règlement Campagne'!$A$4:$AB$7,18,FALSE),VLOOKUP(C21,'Valeurs Règlement Campagne'!$A$4:$AB$7,18,FALSE),IF(G21=VLOOKUP(C21,'Valeurs Règlement Campagne'!$A$4:$AB$7,19,FALSE),VLOOKUP(C21,'Valeurs Règlement Campagne'!$A$4:$AB$7,19,FALSE),""))),1,0)+IF(VLOOKUP(C21,'Valeurs Règlement Campagne'!$A$4:$AB$7,19,FALSE)=IF(G21=VLOOKUP(C21,'Valeurs Règlement Campagne'!$A$4:$AB$7,17,FALSE),VLOOKUP(C21,'Valeurs Règlement Campagne'!$A$4:$AB$7,17,FALSE),IF(G21=VLOOKUP(C21,'Valeurs Règlement Campagne'!$A$4:$AB$7,18,FALSE),VLOOKUP(C21,'Valeurs Règlement Campagne'!$A$4:$AB$7,18,FALSE),IF(G21=VLOOKUP(C21,'Valeurs Règlement Campagne'!$A$4:$AB$7,19,FALSE),VLOOKUP(C21,'Valeurs Règlement Campagne'!$A$4:$AB$7,19,FALSE),""))),1,0)),"Doublon",TRUE)))," "))))," ")</f>
        <v xml:space="preserve"> </v>
      </c>
      <c r="W21" s="49" t="str" cm="1">
        <f t="array" ref="W21">IFERROR(IF(OR(C21="",C21=" ")," ",IF(NOT(ISNUMBER(H21))," ",IF(E21="Inconnues",AND(H21&gt;=P21,H21&lt;=Q21),IF(E21="Connues",IF('Valeurs Règlement Campagne'!$L$14="OUI",IF(IF(ABS(H21-VLOOKUP(C21,'Valeurs Règlement Campagne'!$A$4:$AB$7,20,FALSE))&lt;=2,VLOOKUP(C21,'Valeurs Règlement Campagne'!$A$4:$AB$7,20,FALSE),IF(ABS(H21-VLOOKUP(C21,'Valeurs Règlement Campagne'!$A$4:$AB$7,21,FALSE))&lt;=2,VLOOKUP(C21,'Valeurs Règlement Campagne'!$A$4:$AB$7,21,FALSE),IF(ABS(H21-VLOOKUP(C21,'Valeurs Règlement Campagne'!$A$4:$AB$7,22,FALSE))&lt;=2,VLOOKUP(C21,'Valeurs Règlement Campagne'!$A$4:$AB$7,22,FALSE),"")))="",FALSE,IF(COUNTIFS($C$6:C21,C21,$E$6:E21,"Connues",$H$6:H21,"&gt;="&amp;(IF(ABS(H21-VLOOKUP(C21,'Valeurs Règlement Campagne'!$A$4:$AB$7,20,FALSE))&lt;=2,VLOOKUP(C21,'Valeurs Règlement Campagne'!$A$4:$AB$7,20,FALSE),IF(ABS(H21-VLOOKUP(C21,'Valeurs Règlement Campagne'!$A$4:$AB$7,21,FALSE))&lt;=2,VLOOKUP(C21,'Valeurs Règlement Campagne'!$A$4:$AB$7,21,FALSE),IF(ABS(H21-VLOOKUP(C21,'Valeurs Règlement Campagne'!$A$4:$AB$7,22,FALSE))&lt;=2,VLOOKUP(C21,'Valeurs Règlement Campagne'!$A$4:$AB$7,22,FALSE),"")))-2),$H$6:H21,"&lt;="&amp;(IF(ABS(H21-VLOOKUP(C21,'Valeurs Règlement Campagne'!$A$4:$AB$7,20,FALSE))&lt;=2,VLOOKUP(C21,'Valeurs Règlement Campagne'!$A$4:$AB$7,20,FALSE),IF(ABS(H21-VLOOKUP(C21,'Valeurs Règlement Campagne'!$A$4:$AB$7,21,FALSE))&lt;=2,VLOOKUP(C21,'Valeurs Règlement Campagne'!$A$4:$AB$7,21,FALSE),IF(ABS(H21-VLOOKUP(C21,'Valeurs Règlement Campagne'!$A$4:$AB$7,22,FALSE))&lt;=2,VLOOKUP(C21,'Valeurs Règlement Campagne'!$A$4:$AB$7,22,FALSE),"")))+2))&gt;(IF(VLOOKUP(C21,'Valeurs Règlement Campagne'!$A$4:$AB$7,20,FALSE)=IF(ABS(H21-VLOOKUP(C21,'Valeurs Règlement Campagne'!$A$4:$AB$7,20,FALSE))&lt;=2,VLOOKUP(C21,'Valeurs Règlement Campagne'!$A$4:$AB$7,20,FALSE),IF(ABS(H21-VLOOKUP(C21,'Valeurs Règlement Campagne'!$A$4:$AB$7,21,FALSE))&lt;=2,VLOOKUP(C21,'Valeurs Règlement Campagne'!$A$4:$AB$7,21,FALSE),IF(ABS(H21-VLOOKUP(C21,'Valeurs Règlement Campagne'!$A$4:$AB$7,22,FALSE))&lt;=2,VLOOKUP(C21,'Valeurs Règlement Campagne'!$A$4:$AB$7,22,FALSE),""))),1,0)+IF(VLOOKUP(C21,'Valeurs Règlement Campagne'!$A$4:$AB$7,21,FALSE)=IF(ABS(H21-VLOOKUP(C21,'Valeurs Règlement Campagne'!$A$4:$AB$7,20,FALSE))&lt;=2,VLOOKUP(C21,'Valeurs Règlement Campagne'!$A$4:$AB$7,20,FALSE),IF(ABS(H21-VLOOKUP(C21,'Valeurs Règlement Campagne'!$A$4:$AB$7,21,FALSE))&lt;=2,VLOOKUP(C21,'Valeurs Règlement Campagne'!$A$4:$AB$7,21,FALSE),IF(ABS(H21-VLOOKUP(C21,'Valeurs Règlement Campagne'!$A$4:$AB$7,22,FALSE))&lt;=2,VLOOKUP(C21,'Valeurs Règlement Campagne'!$A$4:$AB$7,22,FALSE),""))),1,0)+IF(VLOOKUP(C21,'Valeurs Règlement Campagne'!$A$4:$AB$7,22,FALSE)=IF(ABS(H21-VLOOKUP(C21,'Valeurs Règlement Campagne'!$A$4:$AB$7,20,FALSE))&lt;=2,VLOOKUP(C21,'Valeurs Règlement Campagne'!$A$4:$AB$7,20,FALSE),IF(ABS(H21-VLOOKUP(C21,'Valeurs Règlement Campagne'!$A$4:$AB$7,21,FALSE))&lt;=2,VLOOKUP(C21,'Valeurs Règlement Campagne'!$A$4:$AB$7,21,FALSE),IF(ABS(H21-VLOOKUP(C21,'Valeurs Règlement Campagne'!$A$4:$AB$7,22,FALSE))&lt;=2,VLOOKUP(C21,'Valeurs Règlement Campagne'!$A$4:$AB$7,22,FALSE),""))),1,0)),"Doublon",TRUE)),IF(IF(H21=VLOOKUP(C21,'Valeurs Règlement Campagne'!$A$4:$AB$7,20,FALSE),VLOOKUP(C21,'Valeurs Règlement Campagne'!$A$4:$AB$7,20,FALSE),IF(H21=VLOOKUP(C21,'Valeurs Règlement Campagne'!$A$4:$AB$7,21,FALSE),VLOOKUP(C21,'Valeurs Règlement Campagne'!$A$4:$AB$7,21,FALSE),IF(H21=VLOOKUP(C21,'Valeurs Règlement Campagne'!$A$4:$AB$7,22,FALSE),VLOOKUP(C21,'Valeurs Règlement Campagne'!$A$4:$AB$7,22,FALSE),"")))="",FALSE,IF(COUNTIFS($C$6:C21,C21,$E$6:E21,"Connues",$H$6:H21,IF(H21=VLOOKUP(C21,'Valeurs Règlement Campagne'!$A$4:$AB$7,20,FALSE),VLOOKUP(C21,'Valeurs Règlement Campagne'!$A$4:$AB$7,20,FALSE),IF(H21=VLOOKUP(C21,'Valeurs Règlement Campagne'!$A$4:$AB$7,21,FALSE),VLOOKUP(C21,'Valeurs Règlement Campagne'!$A$4:$AB$7,21,FALSE),IF(H21=VLOOKUP(C21,'Valeurs Règlement Campagne'!$A$4:$AB$7,22,FALSE),VLOOKUP(C21,'Valeurs Règlement Campagne'!$A$4:$AB$7,22,FALSE),""))))&gt;(IF(VLOOKUP(C21,'Valeurs Règlement Campagne'!$A$4:$AB$7,20,FALSE)=IF(H21=VLOOKUP(C21,'Valeurs Règlement Campagne'!$A$4:$AB$7,20,FALSE),VLOOKUP(C21,'Valeurs Règlement Campagne'!$A$4:$AB$7,20,FALSE),IF(H21=VLOOKUP(C21,'Valeurs Règlement Campagne'!$A$4:$AB$7,21,FALSE),VLOOKUP(C21,'Valeurs Règlement Campagne'!$A$4:$AB$7,21,FALSE),IF(H21=VLOOKUP(C21,'Valeurs Règlement Campagne'!$A$4:$AB$7,22,FALSE),VLOOKUP(C21,'Valeurs Règlement Campagne'!$A$4:$AB$7,22,FALSE),""))),1,0)+IF(VLOOKUP(C21,'Valeurs Règlement Campagne'!$A$4:$AB$7,21,FALSE)=IF(H21=VLOOKUP(C21,'Valeurs Règlement Campagne'!$A$4:$AB$7,20,FALSE),VLOOKUP(C21,'Valeurs Règlement Campagne'!$A$4:$AB$7,20,FALSE),IF(H21=VLOOKUP(C21,'Valeurs Règlement Campagne'!$A$4:$AB$7,21,FALSE),VLOOKUP(C21,'Valeurs Règlement Campagne'!$A$4:$AB$7,21,FALSE),IF(H21=VLOOKUP(C21,'Valeurs Règlement Campagne'!$A$4:$AB$7,22,FALSE),VLOOKUP(C21,'Valeurs Règlement Campagne'!$A$4:$AB$7,22,FALSE),""))),1,0)+IF(VLOOKUP(C21,'Valeurs Règlement Campagne'!$A$4:$AB$7,22,FALSE)=IF(H21=VLOOKUP(C21,'Valeurs Règlement Campagne'!$A$4:$AB$7,20,FALSE),VLOOKUP(C21,'Valeurs Règlement Campagne'!$A$4:$AB$7,20,FALSE),IF(H21=VLOOKUP(C21,'Valeurs Règlement Campagne'!$A$4:$AB$7,21,FALSE),VLOOKUP(C21,'Valeurs Règlement Campagne'!$A$4:$AB$7,21,FALSE),IF(H21=VLOOKUP(C21,'Valeurs Règlement Campagne'!$A$4:$AB$7,22,FALSE),VLOOKUP(C21,'Valeurs Règlement Campagne'!$A$4:$AB$7,22,FALSE),""))),1,0)),"Doublon",TRUE)))," "))))," ")</f>
        <v xml:space="preserve"> </v>
      </c>
      <c r="X21" s="49" t="str" cm="1">
        <f t="array" ref="X21">IFERROR(IF(OR(C21="",C21=" ")," ",IF(NOT(ISNUMBER(I21))," ",IF(E21="Inconnues",AND(I21&gt;=P21,I21&lt;=R21),IF(E21="Connues",IF('Valeurs Règlement Campagne'!$L$14="OUI",IF(IF(ABS(I21-VLOOKUP(C21,'Valeurs Règlement Campagne'!$A$4:$AB$7,23,FALSE))&lt;=2,VLOOKUP(C21,'Valeurs Règlement Campagne'!$A$4:$AB$7,23,FALSE),IF(ABS(I21-VLOOKUP(C21,'Valeurs Règlement Campagne'!$A$4:$AB$7,24,FALSE))&lt;=2,VLOOKUP(C21,'Valeurs Règlement Campagne'!$A$4:$AB$7,24,FALSE),IF(ABS(I21-VLOOKUP(C21,'Valeurs Règlement Campagne'!$A$4:$AB$7,25,FALSE))&lt;=2,VLOOKUP(C21,'Valeurs Règlement Campagne'!$A$4:$AB$7,25,FALSE),"")))="",FALSE,IF(COUNTIFS($C$6:C21,C21,$E$6:E21,"Connues",$I$6:I21,"&gt;="&amp;(IF(ABS(I21-VLOOKUP(C21,'Valeurs Règlement Campagne'!$A$4:$AB$7,23,FALSE))&lt;=2,VLOOKUP(C21,'Valeurs Règlement Campagne'!$A$4:$AB$7,23,FALSE),IF(ABS(I21-VLOOKUP(C21,'Valeurs Règlement Campagne'!$A$4:$AB$7,24,FALSE))&lt;=2,VLOOKUP(C21,'Valeurs Règlement Campagne'!$A$4:$AB$7,24,FALSE),IF(ABS(I21-VLOOKUP(C21,'Valeurs Règlement Campagne'!$A$4:$AB$7,25,FALSE))&lt;=2,VLOOKUP(C21,'Valeurs Règlement Campagne'!$A$4:$AB$7,25,FALSE),"")))-2),$I$6:I21,"&lt;="&amp;(IF(ABS(I21-VLOOKUP(C21,'Valeurs Règlement Campagne'!$A$4:$AB$7,23,FALSE))&lt;=2,VLOOKUP(C21,'Valeurs Règlement Campagne'!$A$4:$AB$7,23,FALSE),IF(ABS(I21-VLOOKUP(C21,'Valeurs Règlement Campagne'!$A$4:$AB$7,24,FALSE))&lt;=2,VLOOKUP(C21,'Valeurs Règlement Campagne'!$A$4:$AB$7,24,FALSE),IF(ABS(I21-VLOOKUP(C21,'Valeurs Règlement Campagne'!$A$4:$AB$7,25,FALSE))&lt;=2,VLOOKUP(C21,'Valeurs Règlement Campagne'!$A$4:$AB$7,25,FALSE),"")))+2))&gt;(IF(VLOOKUP(C21,'Valeurs Règlement Campagne'!$A$4:$AB$7,23,FALSE)=IF(ABS(I21-VLOOKUP(C21,'Valeurs Règlement Campagne'!$A$4:$AB$7,23,FALSE))&lt;=2,VLOOKUP(C21,'Valeurs Règlement Campagne'!$A$4:$AB$7,23,FALSE),IF(ABS(I21-VLOOKUP(C21,'Valeurs Règlement Campagne'!$A$4:$AB$7,24,FALSE))&lt;=2,VLOOKUP(C21,'Valeurs Règlement Campagne'!$A$4:$AB$7,24,FALSE),IF(ABS(I21-VLOOKUP(C21,'Valeurs Règlement Campagne'!$A$4:$AB$7,25,FALSE))&lt;=2,VLOOKUP(C21,'Valeurs Règlement Campagne'!$A$4:$AB$7,25,FALSE),""))),1,0)+IF(VLOOKUP(C21,'Valeurs Règlement Campagne'!$A$4:$AB$7,24,FALSE)=IF(ABS(I21-VLOOKUP(C21,'Valeurs Règlement Campagne'!$A$4:$AB$7,23,FALSE))&lt;=2,VLOOKUP(C21,'Valeurs Règlement Campagne'!$A$4:$AB$7,23,FALSE),IF(ABS(I21-VLOOKUP(C21,'Valeurs Règlement Campagne'!$A$4:$AB$7,24,FALSE))&lt;=2,VLOOKUP(C21,'Valeurs Règlement Campagne'!$A$4:$AB$7,24,FALSE),IF(ABS(I21-VLOOKUP(C21,'Valeurs Règlement Campagne'!$A$4:$AB$7,25,FALSE))&lt;=2,VLOOKUP(C21,'Valeurs Règlement Campagne'!$A$4:$AB$7,25,FALSE),""))),1,0)+IF(VLOOKUP(C21,'Valeurs Règlement Campagne'!$A$4:$AB$7,25,FALSE)=IF(ABS(I21-VLOOKUP(C21,'Valeurs Règlement Campagne'!$A$4:$AB$7,23,FALSE))&lt;=2,VLOOKUP(C21,'Valeurs Règlement Campagne'!$A$4:$AB$7,23,FALSE),IF(ABS(I21-VLOOKUP(C21,'Valeurs Règlement Campagne'!$A$4:$AB$7,24,FALSE))&lt;=2,VLOOKUP(C21,'Valeurs Règlement Campagne'!$A$4:$AB$7,24,FALSE),IF(ABS(I21-VLOOKUP(C21,'Valeurs Règlement Campagne'!$A$4:$AB$7,25,FALSE))&lt;=2,VLOOKUP(C21,'Valeurs Règlement Campagne'!$A$4:$AB$7,25,FALSE),""))),1,0)),"Doublon",TRUE)),IF(IF(I21=VLOOKUP(C21,'Valeurs Règlement Campagne'!$A$4:$AB$7,23,FALSE),VLOOKUP(C21,'Valeurs Règlement Campagne'!$A$4:$AB$7,23,FALSE),IF(I21=VLOOKUP(C21,'Valeurs Règlement Campagne'!$A$4:$AB$7,24,FALSE),VLOOKUP(C21,'Valeurs Règlement Campagne'!$A$4:$AB$7,24,FALSE),IF(I21=VLOOKUP(C21,'Valeurs Règlement Campagne'!$A$4:$AB$7,25,FALSE),VLOOKUP(C21,'Valeurs Règlement Campagne'!$A$4:$AB$7,25,FALSE),"")))="",FALSE,IF(COUNTIFS($C$6:C21,C21,$E$6:E21,"Connues",$I$6:I21,IF(I21=VLOOKUP(C21,'Valeurs Règlement Campagne'!$A$4:$AB$7,23,FALSE),VLOOKUP(C21,'Valeurs Règlement Campagne'!$A$4:$AB$7,23,FALSE),IF(I21=VLOOKUP(C21,'Valeurs Règlement Campagne'!$A$4:$AB$7,24,FALSE),VLOOKUP(C21,'Valeurs Règlement Campagne'!$A$4:$AB$7,24,FALSE),IF(I21=VLOOKUP(C21,'Valeurs Règlement Campagne'!$A$4:$AB$7,25,FALSE),VLOOKUP(C21,'Valeurs Règlement Campagne'!$A$4:$AB$7,25,FALSE),""))))&gt;(IF(VLOOKUP(C21,'Valeurs Règlement Campagne'!$A$4:$AB$7,23,FALSE)=IF(I21=VLOOKUP(C21,'Valeurs Règlement Campagne'!$A$4:$AB$7,23,FALSE),VLOOKUP(C21,'Valeurs Règlement Campagne'!$A$4:$AB$7,23,FALSE),IF(I21=VLOOKUP(C21,'Valeurs Règlement Campagne'!$A$4:$AB$7,24,FALSE),VLOOKUP(C21,'Valeurs Règlement Campagne'!$A$4:$AB$7,24,FALSE),IF(I21=VLOOKUP(C21,'Valeurs Règlement Campagne'!$A$4:$AB$7,25,FALSE),VLOOKUP(C21,'Valeurs Règlement Campagne'!$A$4:$AB$7,25,FALSE),""))),1,0)+IF(VLOOKUP(C21,'Valeurs Règlement Campagne'!$A$4:$AB$7,24,FALSE)=IF(I21=VLOOKUP(C21,'Valeurs Règlement Campagne'!$A$4:$AB$7,23,FALSE),VLOOKUP(C21,'Valeurs Règlement Campagne'!$A$4:$AB$7,23,FALSE),IF(I21=VLOOKUP(C21,'Valeurs Règlement Campagne'!$A$4:$AB$7,24,FALSE),VLOOKUP(C21,'Valeurs Règlement Campagne'!$A$4:$AB$7,24,FALSE),IF(I21=VLOOKUP(C21,'Valeurs Règlement Campagne'!$A$4:$AB$7,25,FALSE),VLOOKUP(C21,'Valeurs Règlement Campagne'!$A$4:$AB$7,25,FALSE),""))),1,0)+IF(VLOOKUP(C21,'Valeurs Règlement Campagne'!$A$4:$AB$7,25,FALSE)=IF(I21=VLOOKUP(C21,'Valeurs Règlement Campagne'!$A$4:$AB$7,23,FALSE),VLOOKUP(C21,'Valeurs Règlement Campagne'!$A$4:$AB$7,23,FALSE),IF(I21=VLOOKUP(C21,'Valeurs Règlement Campagne'!$A$4:$AB$7,24,FALSE),VLOOKUP(C21,'Valeurs Règlement Campagne'!$A$4:$AB$7,24,FALSE),IF(I21=VLOOKUP(C21,'Valeurs Règlement Campagne'!$A$4:$AB$7,25,FALSE),VLOOKUP(C21,'Valeurs Règlement Campagne'!$A$4:$AB$7,25,FALSE),""))),1,0)),"Doublon",TRUE)))," "))))," ")</f>
        <v xml:space="preserve"> </v>
      </c>
      <c r="Y21" s="146" t="str" cm="1">
        <f t="array" ref="Y21">IFERROR(IF(OR(C21="",C21=" ")," ",IF(NOT(ISNUMBER(J21))," ",IF(E21="Inconnues",AND(J21&gt;=S21,J21&lt;=T21),IF(E21="Connues",IF('Valeurs Règlement Campagne'!$L$14="OUI",IF(IF(ABS(J21-VLOOKUP(C21,'Valeurs Règlement Campagne'!$A$4:$AB$7,26,FALSE))&lt;=2,VLOOKUP(C21,'Valeurs Règlement Campagne'!$A$4:$AB$7,26,FALSE),IF(ABS(J21-VLOOKUP(C21,'Valeurs Règlement Campagne'!$A$4:$AB$7,27,FALSE))&lt;=2,VLOOKUP(C21,'Valeurs Règlement Campagne'!$A$4:$AB$7,27,FALSE),IF(ABS(J21-VLOOKUP(C21,'Valeurs Règlement Campagne'!$A$4:$AB$7,28,FALSE))&lt;=2,VLOOKUP(C21,'Valeurs Règlement Campagne'!$A$4:$AB$7,28,FALSE),"")))="",FALSE,IF(COUNTIFS($C$6:C21,C21,$E$6:E21,"Connues",$J$6:J21,"&gt;="&amp;(IF(ABS(J21-VLOOKUP(C21,'Valeurs Règlement Campagne'!$A$4:$AB$7,26,FALSE))&lt;=2,VLOOKUP(C21,'Valeurs Règlement Campagne'!$A$4:$AB$7,26,FALSE),IF(ABS(J21-VLOOKUP(C21,'Valeurs Règlement Campagne'!$A$4:$AB$7,27,FALSE))&lt;=2,VLOOKUP(C21,'Valeurs Règlement Campagne'!$A$4:$AB$7,27,FALSE),IF(ABS(J21-VLOOKUP(C21,'Valeurs Règlement Campagne'!$A$4:$AB$7,28,FALSE))&lt;=2,VLOOKUP(C21,'Valeurs Règlement Campagne'!$A$4:$AB$7,28,FALSE),"")))-2),$J$6:J21,"&lt;="&amp;(IF(ABS(J21-VLOOKUP(C21,'Valeurs Règlement Campagne'!$A$4:$AB$7,26,FALSE))&lt;=2,VLOOKUP(C21,'Valeurs Règlement Campagne'!$A$4:$AB$7,26,FALSE),IF(ABS(J21-VLOOKUP(C21,'Valeurs Règlement Campagne'!$A$4:$AB$7,27,FALSE))&lt;=2,VLOOKUP(C21,'Valeurs Règlement Campagne'!$A$4:$AB$7,27,FALSE),IF(ABS(J21-VLOOKUP(C21,'Valeurs Règlement Campagne'!$A$4:$AB$7,28,FALSE))&lt;=2,VLOOKUP(C21,'Valeurs Règlement Campagne'!$A$4:$AB$7,28,FALSE),"")))+2))&gt;(IF(VLOOKUP(C21,'Valeurs Règlement Campagne'!$A$4:$AB$7,26,FALSE)=IF(ABS(J21-VLOOKUP(C21,'Valeurs Règlement Campagne'!$A$4:$AB$7,26,FALSE))&lt;=2,VLOOKUP(C21,'Valeurs Règlement Campagne'!$A$4:$AB$7,26,FALSE),IF(ABS(J21-VLOOKUP(C21,'Valeurs Règlement Campagne'!$A$4:$AB$7,27,FALSE))&lt;=2,VLOOKUP(C21,'Valeurs Règlement Campagne'!$A$4:$AB$7,27,FALSE),IF(ABS(J21-VLOOKUP(C21,'Valeurs Règlement Campagne'!$A$4:$AB$7,28,FALSE))&lt;=2,VLOOKUP(C21,'Valeurs Règlement Campagne'!$A$4:$AB$7,28,FALSE),""))),1,0)+IF(VLOOKUP(C21,'Valeurs Règlement Campagne'!$A$4:$AB$7,27,FALSE)=IF(ABS(J21-VLOOKUP(C21,'Valeurs Règlement Campagne'!$A$4:$AB$7,26,FALSE))&lt;=2,VLOOKUP(C21,'Valeurs Règlement Campagne'!$A$4:$AB$7,26,FALSE),IF(ABS(J21-VLOOKUP(C21,'Valeurs Règlement Campagne'!$A$4:$AB$7,27,FALSE))&lt;=2,VLOOKUP(C21,'Valeurs Règlement Campagne'!$A$4:$AB$7,27,FALSE),IF(ABS(J21-VLOOKUP(C21,'Valeurs Règlement Campagne'!$A$4:$AB$7,28,FALSE))&lt;=2,VLOOKUP(C21,'Valeurs Règlement Campagne'!$A$4:$AB$7,28,FALSE),""))),1,0)+IF(VLOOKUP(C21,'Valeurs Règlement Campagne'!$A$4:$AB$7,28,FALSE)=IF(ABS(J21-VLOOKUP(C21,'Valeurs Règlement Campagne'!$A$4:$AB$7,26,FALSE))&lt;=2,VLOOKUP(C21,'Valeurs Règlement Campagne'!$A$4:$AB$7,26,FALSE),IF(ABS(J21-VLOOKUP(C21,'Valeurs Règlement Campagne'!$A$4:$AB$7,27,FALSE))&lt;=2,VLOOKUP(C21,'Valeurs Règlement Campagne'!$A$4:$AB$7,27,FALSE),IF(ABS(J21-VLOOKUP(C21,'Valeurs Règlement Campagne'!$A$4:$AB$7,28,FALSE))&lt;=2,VLOOKUP(C21,'Valeurs Règlement Campagne'!$A$4:$AB$7,28,FALSE),""))),1,0)),"Doublon",TRUE)),IF(IF(J21=VLOOKUP(C21,'Valeurs Règlement Campagne'!$A$4:$AB$7,26,FALSE),VLOOKUP(C21,'Valeurs Règlement Campagne'!$A$4:$AB$7,26,FALSE),IF(J21=VLOOKUP(C21,'Valeurs Règlement Campagne'!$A$4:$AB$7,27,FALSE),VLOOKUP(C21,'Valeurs Règlement Campagne'!$A$4:$AB$7,27,FALSE),IF(J21=VLOOKUP(C21,'Valeurs Règlement Campagne'!$A$4:$AB$7,28,FALSE),VLOOKUP(C21,'Valeurs Règlement Campagne'!$A$4:$AB$7,28,FALSE),"")))="",FALSE,IF(COUNTIFS($C$6:C21,C21,$E$6:E21,"Connues",$J$6:J21,IF(J21=VLOOKUP(C21,'Valeurs Règlement Campagne'!$A$4:$AB$7,26,FALSE),VLOOKUP(C21,'Valeurs Règlement Campagne'!$A$4:$AB$7,26,FALSE),IF(J21=VLOOKUP(C21,'Valeurs Règlement Campagne'!$A$4:$AB$7,27,FALSE),VLOOKUP(C21,'Valeurs Règlement Campagne'!$A$4:$AB$7,27,FALSE),IF(J21=VLOOKUP(C21,'Valeurs Règlement Campagne'!$A$4:$AB$7,28,FALSE),VLOOKUP(C21,'Valeurs Règlement Campagne'!$A$4:$AB$7,28,FALSE),""))))&gt;(IF(VLOOKUP(C21,'Valeurs Règlement Campagne'!$A$4:$AB$7,26,FALSE)=IF(J21=VLOOKUP(C21,'Valeurs Règlement Campagne'!$A$4:$AB$7,26,FALSE),VLOOKUP(C21,'Valeurs Règlement Campagne'!$A$4:$AB$7,26,FALSE),IF(J21=VLOOKUP(C21,'Valeurs Règlement Campagne'!$A$4:$AB$7,27,FALSE),VLOOKUP(C21,'Valeurs Règlement Campagne'!$A$4:$AB$7,27,FALSE),IF(J21=VLOOKUP(C21,'Valeurs Règlement Campagne'!$A$4:$AB$7,28,FALSE),VLOOKUP(C21,'Valeurs Règlement Campagne'!$A$4:$AB$7,28,FALSE),""))),1,0)+IF(VLOOKUP(C21,'Valeurs Règlement Campagne'!$A$4:$AB$7,27,FALSE)=IF(J21=VLOOKUP(C21,'Valeurs Règlement Campagne'!$A$4:$AB$7,26,FALSE),VLOOKUP(C21,'Valeurs Règlement Campagne'!$A$4:$AB$7,26,FALSE),IF(J21=VLOOKUP(C21,'Valeurs Règlement Campagne'!$A$4:$AB$7,27,FALSE),VLOOKUP(C21,'Valeurs Règlement Campagne'!$A$4:$AB$7,27,FALSE),IF(J21=VLOOKUP(C21,'Valeurs Règlement Campagne'!$A$4:$AB$7,28,FALSE),VLOOKUP(C21,'Valeurs Règlement Campagne'!$A$4:$AB$7,28,FALSE),""))),1,0)+IF(VLOOKUP(C21,'Valeurs Règlement Campagne'!$A$4:$AB$7,28,FALSE)=IF(J21=VLOOKUP(C21,'Valeurs Règlement Campagne'!$A$4:$AB$7,26,FALSE),VLOOKUP(C21,'Valeurs Règlement Campagne'!$A$4:$AB$7,26,FALSE),IF(J21=VLOOKUP(C21,'Valeurs Règlement Campagne'!$A$4:$AB$7,27,FALSE),VLOOKUP(C21,'Valeurs Règlement Campagne'!$A$4:$AB$7,27,FALSE),IF(J21=VLOOKUP(C21,'Valeurs Règlement Campagne'!$A$4:$AB$7,28,FALSE),VLOOKUP(C21,'Valeurs Règlement Campagne'!$A$4:$AB$7,28,FALSE),""))),1,0)),"Doublon",TRUE)))," "))))," ")</f>
        <v xml:space="preserve"> </v>
      </c>
      <c r="Z21" s="329" t="str">
        <f t="shared" si="0"/>
        <v xml:space="preserve"> </v>
      </c>
      <c r="AA21" s="254"/>
      <c r="AB21" s="254" t="str">
        <f t="shared" si="1"/>
        <v xml:space="preserve"> </v>
      </c>
      <c r="AC21" s="254"/>
      <c r="AD21" s="254" t="str">
        <f t="shared" si="2"/>
        <v xml:space="preserve"> </v>
      </c>
      <c r="AE21" s="254"/>
      <c r="AF21" s="254" t="str">
        <f t="shared" si="3"/>
        <v xml:space="preserve"> </v>
      </c>
      <c r="AG21" s="299"/>
      <c r="AH21" s="50" t="str">
        <f t="shared" si="4"/>
        <v/>
      </c>
      <c r="AI21"/>
      <c r="AJ21"/>
      <c r="AK21"/>
      <c r="AL21"/>
      <c r="AM21"/>
    </row>
    <row r="22" spans="1:213" ht="20.75" customHeight="1">
      <c r="A22" s="102">
        <v>17</v>
      </c>
      <c r="B22" s="168" t="str">
        <f>IF(NOT(ISBLANK(Organisateur!B22)),Organisateur!B22," ")</f>
        <v xml:space="preserve"> </v>
      </c>
      <c r="C22" s="340" t="str">
        <f>IF(NOT(ISBLANK(Organisateur!C22)),Organisateur!C22," ")</f>
        <v xml:space="preserve"> </v>
      </c>
      <c r="D22" s="341"/>
      <c r="E22" s="170" t="str">
        <f>IF(NOT(ISBLANK(Organisateur!E22)),Organisateur!E22," ")</f>
        <v xml:space="preserve"> </v>
      </c>
      <c r="F22" s="172" t="str">
        <f>IF(NOT(ISBLANK(Organisateur!F22)),Organisateur!F22," ")</f>
        <v xml:space="preserve"> </v>
      </c>
      <c r="G22" s="195" t="str">
        <f>IF(NOT(ISBLANK(Organisateur!G22)),Organisateur!G22," ")</f>
        <v xml:space="preserve"> </v>
      </c>
      <c r="H22" s="196" t="str">
        <f>IF(NOT(ISBLANK(Organisateur!H22)),Organisateur!H22," ")</f>
        <v xml:space="preserve"> </v>
      </c>
      <c r="I22" s="197" t="str">
        <f>IF(NOT(ISBLANK(Organisateur!I22)),Organisateur!I22," ")</f>
        <v xml:space="preserve"> </v>
      </c>
      <c r="J22" s="198" t="str">
        <f>IF(NOT(ISBLANK(Organisateur!J22)),Organisateur!J22," ")</f>
        <v xml:space="preserve"> </v>
      </c>
      <c r="K22" s="40"/>
      <c r="L22" s="41" t="str">
        <f>IF($E22=" "," ",IF($E22=$D$31,VLOOKUP($C22,'Valeurs Règlement Campagne'!$A$4:$AB$7,14,FALSE),VLOOKUP($C22,'Valeurs Règlement Campagne'!$A$4:$M$7,4,FALSE)))</f>
        <v xml:space="preserve"> </v>
      </c>
      <c r="M22" s="42" t="str">
        <f>IF($E22=" "," ",IF($E22=$D$31,VLOOKUP($C22,'Valeurs Règlement Campagne'!$A$4:$AB$7,16,FALSE),VLOOKUP($C22,'Valeurs Règlement Campagne'!$A$4:$AB$7,5,FALSE)))</f>
        <v xml:space="preserve"> </v>
      </c>
      <c r="N22" s="41" t="str">
        <f>IF($E22=" "," ",IF($E22=$D$31,VLOOKUP($C22,'Valeurs Règlement Campagne'!$A$4:$AB$7,17,FALSE),VLOOKUP($C22,'Valeurs Règlement Campagne'!$A$4:$AB$7,6,FALSE)))</f>
        <v xml:space="preserve"> </v>
      </c>
      <c r="O22" s="43" t="str">
        <f>IF($E22=" "," ",IF($E22=$D$31,VLOOKUP($C22,'Valeurs Règlement Campagne'!$A$4:$AB$7,19,FALSE),VLOOKUP($C22,'Valeurs Règlement Campagne'!$A$4:$AB$7,7,FALSE)))</f>
        <v xml:space="preserve"> </v>
      </c>
      <c r="P22" s="44" t="str">
        <f>IF($E22=" "," ",IF($E22=$D$31,VLOOKUP($C22,'Valeurs Règlement Campagne'!$A$4:$AB$7,20,FALSE),VLOOKUP($C22,'Valeurs Règlement Campagne'!$A$4:$AB$7,8,FALSE)))</f>
        <v xml:space="preserve"> </v>
      </c>
      <c r="Q22" s="43" t="str">
        <f>IF($E22=" "," ",IF($E22=$D$31,VLOOKUP($C22,'Valeurs Règlement Campagne'!$A$4:$AB$7,22,FALSE),VLOOKUP($C22,'Valeurs Règlement Campagne'!$A$4:$AB$7,9,FALSE)))</f>
        <v xml:space="preserve"> </v>
      </c>
      <c r="R22" s="47" t="str">
        <f>IF($E22=" "," ",IF($E22=$D$31,VLOOKUP($C22,'Valeurs Règlement Campagne'!$A$4:$AB$7,25,FALSE),VLOOKUP($C22,'Valeurs Règlement Campagne'!$A$4:$AB$7,11,FALSE)))</f>
        <v xml:space="preserve"> </v>
      </c>
      <c r="S22" s="41" t="str">
        <f>IF($E22=" "," ",IF($E22=$D$31,VLOOKUP($C22,'Valeurs Règlement Campagne'!$A$4:$AB$7,26,FALSE),VLOOKUP($C22,'Valeurs Règlement Campagne'!$A$4:$AB$7,12,FALSE)))</f>
        <v xml:space="preserve"> </v>
      </c>
      <c r="T22" s="42" t="str">
        <f>IF($E22=" "," ",IF($E22=$D$31,VLOOKUP($C22,'Valeurs Règlement Campagne'!$A$4:$AB$7,28,FALSE),VLOOKUP($C22,'Valeurs Règlement Campagne'!$A$4:$AB$7,13,FALSE)))</f>
        <v xml:space="preserve"> </v>
      </c>
      <c r="U22" s="48" t="str" cm="1">
        <f t="array" ref="U22">IFERROR(IF(OR(C22="",C22=" ")," ",IF(NOT(ISNUMBER(F22))," ",IF(E22="Inconnues",AND(F22&gt;=L22,F22&lt;=M22),IF(E22="Connues",IF('Valeurs Règlement Campagne'!$L$14="OUI",IF(IF(ABS(F22-VLOOKUP(C22,'Valeurs Règlement Campagne'!$A$4:$AB$7,14,FALSE))&lt;=2,VLOOKUP(C22,'Valeurs Règlement Campagne'!$A$4:$AB$7,14,FALSE),IF(ABS(F22-VLOOKUP(C22,'Valeurs Règlement Campagne'!$A$4:$AB$7,15,FALSE))&lt;=2,VLOOKUP(C22,'Valeurs Règlement Campagne'!$A$4:$AB$7,15,FALSE),IF(ABS(F22-VLOOKUP(C22,'Valeurs Règlement Campagne'!$A$4:$AB$7,16,FALSE))&lt;=2,VLOOKUP(C22,'Valeurs Règlement Campagne'!$A$4:$AB$7,16,FALSE),"")))="",FALSE,IF(COUNTIFS($C$6:C22,C22,$E$6:E22,"Connues",$F$6:F22,"&gt;="&amp;(IF(ABS(F22-VLOOKUP(C22,'Valeurs Règlement Campagne'!$A$4:$AB$7,14,FALSE))&lt;=2,VLOOKUP(C22,'Valeurs Règlement Campagne'!$A$4:$AB$7,14,FALSE),IF(ABS(F22-VLOOKUP(C22,'Valeurs Règlement Campagne'!$A$4:$AB$7,15,FALSE))&lt;=2,VLOOKUP(C22,'Valeurs Règlement Campagne'!$A$4:$AB$7,15,FALSE),IF(ABS(F22-VLOOKUP(C22,'Valeurs Règlement Campagne'!$A$4:$AB$7,16,FALSE))&lt;=2,VLOOKUP(C22,'Valeurs Règlement Campagne'!$A$4:$AB$7,16,FALSE),"")))-2),$F$6:F22,"&lt;="&amp;(IF(ABS(F22-VLOOKUP(C22,'Valeurs Règlement Campagne'!$A$4:$AB$7,14,FALSE))&lt;=2,VLOOKUP(C22,'Valeurs Règlement Campagne'!$A$4:$AB$7,14,FALSE),IF(ABS(F22-VLOOKUP(C22,'Valeurs Règlement Campagne'!$A$4:$AB$7,15,FALSE))&lt;=2,VLOOKUP(C22,'Valeurs Règlement Campagne'!$A$4:$AB$7,15,FALSE),IF(ABS(F22-VLOOKUP(C22,'Valeurs Règlement Campagne'!$A$4:$AB$7,16,FALSE))&lt;=2,VLOOKUP(C22,'Valeurs Règlement Campagne'!$A$4:$AB$7,16,FALSE),"")))+2))&gt;(IF(VLOOKUP(C22,'Valeurs Règlement Campagne'!$A$4:$AB$7,14,FALSE)=IF(ABS(F22-VLOOKUP(C22,'Valeurs Règlement Campagne'!$A$4:$AB$7,14,FALSE))&lt;=2,VLOOKUP(C22,'Valeurs Règlement Campagne'!$A$4:$AB$7,14,FALSE),IF(ABS(F22-VLOOKUP(C22,'Valeurs Règlement Campagne'!$A$4:$AB$7,15,FALSE))&lt;=2,VLOOKUP(C22,'Valeurs Règlement Campagne'!$A$4:$AB$7,15,FALSE),IF(ABS(F22-VLOOKUP(C22,'Valeurs Règlement Campagne'!$A$4:$AB$7,16,FALSE))&lt;=2,VLOOKUP(C22,'Valeurs Règlement Campagne'!$A$4:$AB$7,16,FALSE),""))),1,0)+IF(VLOOKUP(C22,'Valeurs Règlement Campagne'!$A$4:$AB$7,15,FALSE)=IF(ABS(F22-VLOOKUP(C22,'Valeurs Règlement Campagne'!$A$4:$AB$7,14,FALSE))&lt;=2,VLOOKUP(C22,'Valeurs Règlement Campagne'!$A$4:$AB$7,14,FALSE),IF(ABS(F22-VLOOKUP(C22,'Valeurs Règlement Campagne'!$A$4:$AB$7,15,FALSE))&lt;=2,VLOOKUP(C22,'Valeurs Règlement Campagne'!$A$4:$AB$7,15,FALSE),IF(ABS(F22-VLOOKUP(C22,'Valeurs Règlement Campagne'!$A$4:$AB$7,16,FALSE))&lt;=2,VLOOKUP(C22,'Valeurs Règlement Campagne'!$A$4:$AB$7,16,FALSE),""))),1,0)+IF(VLOOKUP(C22,'Valeurs Règlement Campagne'!$A$4:$AB$7,16,FALSE)=IF(ABS(F22-VLOOKUP(C22,'Valeurs Règlement Campagne'!$A$4:$AB$7,14,FALSE))&lt;=2,VLOOKUP(C22,'Valeurs Règlement Campagne'!$A$4:$AB$7,14,FALSE),IF(ABS(F22-VLOOKUP(C22,'Valeurs Règlement Campagne'!$A$4:$AB$7,15,FALSE))&lt;=2,VLOOKUP(C22,'Valeurs Règlement Campagne'!$A$4:$AB$7,15,FALSE),IF(ABS(F22-VLOOKUP(C22,'Valeurs Règlement Campagne'!$A$4:$AB$7,16,FALSE))&lt;=2,VLOOKUP(C22,'Valeurs Règlement Campagne'!$A$4:$AB$7,16,FALSE),""))),1,0)),"Doublon",TRUE)),IF(IF(F22=VLOOKUP(C22,'Valeurs Règlement Campagne'!$A$4:$AB$7,14,FALSE),VLOOKUP(C22,'Valeurs Règlement Campagne'!$A$4:$AB$7,14,FALSE),IF(F22=VLOOKUP(C22,'Valeurs Règlement Campagne'!$A$4:$AB$7,15,FALSE),VLOOKUP(C22,'Valeurs Règlement Campagne'!$A$4:$AB$7,15,FALSE),IF(F22=VLOOKUP(C22,'Valeurs Règlement Campagne'!$A$4:$AB$7,16,FALSE),VLOOKUP(C22,'Valeurs Règlement Campagne'!$A$4:$AB$7,16,FALSE),"")))="",FALSE,IF(COUNTIFS($C$6:C22,C22,$E$6:E22,"Connues",$F$6:F22,IF(F22=VLOOKUP(C22,'Valeurs Règlement Campagne'!$A$4:$AB$7,14,FALSE),VLOOKUP(C22,'Valeurs Règlement Campagne'!$A$4:$AB$7,14,FALSE),IF(F22=VLOOKUP(C22,'Valeurs Règlement Campagne'!$A$4:$AB$7,15,FALSE),VLOOKUP(C22,'Valeurs Règlement Campagne'!$A$4:$AB$7,15,FALSE),IF(F22=VLOOKUP(C22,'Valeurs Règlement Campagne'!$A$4:$AB$7,16,FALSE),VLOOKUP(C22,'Valeurs Règlement Campagne'!$A$4:$AB$7,16,FALSE),""))))&gt;(IF(VLOOKUP(C22,'Valeurs Règlement Campagne'!$A$4:$AB$7,14,FALSE)=IF(F22=VLOOKUP(C22,'Valeurs Règlement Campagne'!$A$4:$AB$7,14,FALSE),VLOOKUP(C22,'Valeurs Règlement Campagne'!$A$4:$AB$7,14,FALSE),IF(F22=VLOOKUP(C22,'Valeurs Règlement Campagne'!$A$4:$AB$7,15,FALSE),VLOOKUP(C22,'Valeurs Règlement Campagne'!$A$4:$AB$7,15,FALSE),IF(F22=VLOOKUP(C22,'Valeurs Règlement Campagne'!$A$4:$AB$7,16,FALSE),VLOOKUP(C22,'Valeurs Règlement Campagne'!$A$4:$AB$7,16,FALSE),""))),1,0)+IF(VLOOKUP(C22,'Valeurs Règlement Campagne'!$A$4:$AB$7,15,FALSE)=IF(F22=VLOOKUP(C22,'Valeurs Règlement Campagne'!$A$4:$AB$7,14,FALSE),VLOOKUP(C22,'Valeurs Règlement Campagne'!$A$4:$AB$7,14,FALSE),IF(F22=VLOOKUP(C22,'Valeurs Règlement Campagne'!$A$4:$AB$7,15,FALSE),VLOOKUP(C22,'Valeurs Règlement Campagne'!$A$4:$AB$7,15,FALSE),IF(F22=VLOOKUP(C22,'Valeurs Règlement Campagne'!$A$4:$AB$7,16,FALSE),VLOOKUP(C22,'Valeurs Règlement Campagne'!$A$4:$AB$7,16,FALSE),""))),1,0)+IF(VLOOKUP(C22,'Valeurs Règlement Campagne'!$A$4:$AB$7,16,FALSE)=IF(F22=VLOOKUP(C22,'Valeurs Règlement Campagne'!$A$4:$AB$7,14,FALSE),VLOOKUP(C22,'Valeurs Règlement Campagne'!$A$4:$AB$7,14,FALSE),IF(F22=VLOOKUP(C22,'Valeurs Règlement Campagne'!$A$4:$AB$7,15,FALSE),VLOOKUP(C22,'Valeurs Règlement Campagne'!$A$4:$AB$7,15,FALSE),IF(F22=VLOOKUP(C22,'Valeurs Règlement Campagne'!$A$4:$AB$7,16,FALSE),VLOOKUP(C22,'Valeurs Règlement Campagne'!$A$4:$AB$7,16,FALSE),""))),1,0)),"Doublon",TRUE)))," "))))," ")</f>
        <v xml:space="preserve"> </v>
      </c>
      <c r="V22" s="49" t="str" cm="1">
        <f t="array" ref="V22">IFERROR(IF(OR(C22="",C22=" ")," ",IF(NOT(ISNUMBER(G22))," ",IF(E22="Inconnues",AND(G22&gt;=N22,G22&lt;=O22),IF(E22="Connues",IF('Valeurs Règlement Campagne'!$L$14="OUI",IF(IF(ABS(G22-VLOOKUP(C22,'Valeurs Règlement Campagne'!$A$4:$AB$7,17,FALSE))&lt;=2,VLOOKUP(C22,'Valeurs Règlement Campagne'!$A$4:$AB$7,17,FALSE),IF(ABS(G22-VLOOKUP(C22,'Valeurs Règlement Campagne'!$A$4:$AB$7,18,FALSE))&lt;=2,VLOOKUP(C22,'Valeurs Règlement Campagne'!$A$4:$AB$7,18,FALSE),IF(ABS(G22-VLOOKUP(C22,'Valeurs Règlement Campagne'!$A$4:$AB$7,19,FALSE))&lt;=2,VLOOKUP(C22,'Valeurs Règlement Campagne'!$A$4:$AB$7,19,FALSE),"")))="",FALSE,IF(COUNTIFS($C$6:C22,C22,$E$6:E22,"Connues",$G$6:G22,"&gt;="&amp;(IF(ABS(G22-VLOOKUP(C22,'Valeurs Règlement Campagne'!$A$4:$AB$7,17,FALSE))&lt;=2,VLOOKUP(C22,'Valeurs Règlement Campagne'!$A$4:$AB$7,17,FALSE),IF(ABS(G22-VLOOKUP(C22,'Valeurs Règlement Campagne'!$A$4:$AB$7,18,FALSE))&lt;=2,VLOOKUP(C22,'Valeurs Règlement Campagne'!$A$4:$AB$7,18,FALSE),IF(ABS(G22-VLOOKUP(C22,'Valeurs Règlement Campagne'!$A$4:$AB$7,19,FALSE))&lt;=2,VLOOKUP(C22,'Valeurs Règlement Campagne'!$A$4:$AB$7,19,FALSE),"")))-2),$G$6:G22,"&lt;="&amp;(IF(ABS(G22-VLOOKUP(C22,'Valeurs Règlement Campagne'!$A$4:$AB$7,17,FALSE))&lt;=2,VLOOKUP(C22,'Valeurs Règlement Campagne'!$A$4:$AB$7,17,FALSE),IF(ABS(G22-VLOOKUP(C22,'Valeurs Règlement Campagne'!$A$4:$AB$7,18,FALSE))&lt;=2,VLOOKUP(C22,'Valeurs Règlement Campagne'!$A$4:$AB$7,18,FALSE),IF(ABS(G22-VLOOKUP(C22,'Valeurs Règlement Campagne'!$A$4:$AB$7,19,FALSE))&lt;=2,VLOOKUP(C22,'Valeurs Règlement Campagne'!$A$4:$AB$7,19,FALSE),"")))+2))&gt;(IF(VLOOKUP(C22,'Valeurs Règlement Campagne'!$A$4:$AB$7,17,FALSE)=IF(ABS(G22-VLOOKUP(C22,'Valeurs Règlement Campagne'!$A$4:$AB$7,17,FALSE))&lt;=2,VLOOKUP(C22,'Valeurs Règlement Campagne'!$A$4:$AB$7,17,FALSE),IF(ABS(G22-VLOOKUP(C22,'Valeurs Règlement Campagne'!$A$4:$AB$7,18,FALSE))&lt;=2,VLOOKUP(C22,'Valeurs Règlement Campagne'!$A$4:$AB$7,18,FALSE),IF(ABS(G22-VLOOKUP(C22,'Valeurs Règlement Campagne'!$A$4:$AB$7,19,FALSE))&lt;=2,VLOOKUP(C22,'Valeurs Règlement Campagne'!$A$4:$AB$7,19,FALSE),""))),1,0)+IF(VLOOKUP(C22,'Valeurs Règlement Campagne'!$A$4:$AB$7,18,FALSE)=IF(ABS(G22-VLOOKUP(C22,'Valeurs Règlement Campagne'!$A$4:$AB$7,17,FALSE))&lt;=2,VLOOKUP(C22,'Valeurs Règlement Campagne'!$A$4:$AB$7,17,FALSE),IF(ABS(G22-VLOOKUP(C22,'Valeurs Règlement Campagne'!$A$4:$AB$7,18,FALSE))&lt;=2,VLOOKUP(C22,'Valeurs Règlement Campagne'!$A$4:$AB$7,18,FALSE),IF(ABS(G22-VLOOKUP(C22,'Valeurs Règlement Campagne'!$A$4:$AB$7,19,FALSE))&lt;=2,VLOOKUP(C22,'Valeurs Règlement Campagne'!$A$4:$AB$7,19,FALSE),""))),1,0)+IF(VLOOKUP(C22,'Valeurs Règlement Campagne'!$A$4:$AB$7,19,FALSE)=IF(ABS(G22-VLOOKUP(C22,'Valeurs Règlement Campagne'!$A$4:$AB$7,17,FALSE))&lt;=2,VLOOKUP(C22,'Valeurs Règlement Campagne'!$A$4:$AB$7,17,FALSE),IF(ABS(G22-VLOOKUP(C22,'Valeurs Règlement Campagne'!$A$4:$AB$7,18,FALSE))&lt;=2,VLOOKUP(C22,'Valeurs Règlement Campagne'!$A$4:$AB$7,18,FALSE),IF(ABS(G22-VLOOKUP(C22,'Valeurs Règlement Campagne'!$A$4:$AB$7,19,FALSE))&lt;=2,VLOOKUP(C22,'Valeurs Règlement Campagne'!$A$4:$AB$7,19,FALSE),""))),1,0)),"Doublon",TRUE)),IF(IF(G22=VLOOKUP(C22,'Valeurs Règlement Campagne'!$A$4:$AB$7,17,FALSE),VLOOKUP(C22,'Valeurs Règlement Campagne'!$A$4:$AB$7,17,FALSE),IF(G22=VLOOKUP(C22,'Valeurs Règlement Campagne'!$A$4:$AB$7,18,FALSE),VLOOKUP(C22,'Valeurs Règlement Campagne'!$A$4:$AB$7,18,FALSE),IF(G22=VLOOKUP(C22,'Valeurs Règlement Campagne'!$A$4:$AB$7,19,FALSE),VLOOKUP(C22,'Valeurs Règlement Campagne'!$A$4:$AB$7,19,FALSE),"")))="",FALSE,IF(COUNTIFS($C$6:C22,C22,$E$6:E22,"Connues",$G$6:G22,IF(G22=VLOOKUP(C22,'Valeurs Règlement Campagne'!$A$4:$AB$7,17,FALSE),VLOOKUP(C22,'Valeurs Règlement Campagne'!$A$4:$AB$7,17,FALSE),IF(G22=VLOOKUP(C22,'Valeurs Règlement Campagne'!$A$4:$AB$7,18,FALSE),VLOOKUP(C22,'Valeurs Règlement Campagne'!$A$4:$AB$7,18,FALSE),IF(G22=VLOOKUP(C22,'Valeurs Règlement Campagne'!$A$4:$AB$7,19,FALSE),VLOOKUP(C22,'Valeurs Règlement Campagne'!$A$4:$AB$7,19,FALSE),""))))&gt;(IF(VLOOKUP(C22,'Valeurs Règlement Campagne'!$A$4:$AB$7,17,FALSE)=IF(G22=VLOOKUP(C22,'Valeurs Règlement Campagne'!$A$4:$AB$7,17,FALSE),VLOOKUP(C22,'Valeurs Règlement Campagne'!$A$4:$AB$7,17,FALSE),IF(G22=VLOOKUP(C22,'Valeurs Règlement Campagne'!$A$4:$AB$7,18,FALSE),VLOOKUP(C22,'Valeurs Règlement Campagne'!$A$4:$AB$7,18,FALSE),IF(G22=VLOOKUP(C22,'Valeurs Règlement Campagne'!$A$4:$AB$7,19,FALSE),VLOOKUP(C22,'Valeurs Règlement Campagne'!$A$4:$AB$7,19,FALSE),""))),1,0)+IF(VLOOKUP(C22,'Valeurs Règlement Campagne'!$A$4:$AB$7,18,FALSE)=IF(G22=VLOOKUP(C22,'Valeurs Règlement Campagne'!$A$4:$AB$7,17,FALSE),VLOOKUP(C22,'Valeurs Règlement Campagne'!$A$4:$AB$7,17,FALSE),IF(G22=VLOOKUP(C22,'Valeurs Règlement Campagne'!$A$4:$AB$7,18,FALSE),VLOOKUP(C22,'Valeurs Règlement Campagne'!$A$4:$AB$7,18,FALSE),IF(G22=VLOOKUP(C22,'Valeurs Règlement Campagne'!$A$4:$AB$7,19,FALSE),VLOOKUP(C22,'Valeurs Règlement Campagne'!$A$4:$AB$7,19,FALSE),""))),1,0)+IF(VLOOKUP(C22,'Valeurs Règlement Campagne'!$A$4:$AB$7,19,FALSE)=IF(G22=VLOOKUP(C22,'Valeurs Règlement Campagne'!$A$4:$AB$7,17,FALSE),VLOOKUP(C22,'Valeurs Règlement Campagne'!$A$4:$AB$7,17,FALSE),IF(G22=VLOOKUP(C22,'Valeurs Règlement Campagne'!$A$4:$AB$7,18,FALSE),VLOOKUP(C22,'Valeurs Règlement Campagne'!$A$4:$AB$7,18,FALSE),IF(G22=VLOOKUP(C22,'Valeurs Règlement Campagne'!$A$4:$AB$7,19,FALSE),VLOOKUP(C22,'Valeurs Règlement Campagne'!$A$4:$AB$7,19,FALSE),""))),1,0)),"Doublon",TRUE)))," "))))," ")</f>
        <v xml:space="preserve"> </v>
      </c>
      <c r="W22" s="49" t="str" cm="1">
        <f t="array" ref="W22">IFERROR(IF(OR(C22="",C22=" ")," ",IF(NOT(ISNUMBER(H22))," ",IF(E22="Inconnues",AND(H22&gt;=P22,H22&lt;=Q22),IF(E22="Connues",IF('Valeurs Règlement Campagne'!$L$14="OUI",IF(IF(ABS(H22-VLOOKUP(C22,'Valeurs Règlement Campagne'!$A$4:$AB$7,20,FALSE))&lt;=2,VLOOKUP(C22,'Valeurs Règlement Campagne'!$A$4:$AB$7,20,FALSE),IF(ABS(H22-VLOOKUP(C22,'Valeurs Règlement Campagne'!$A$4:$AB$7,21,FALSE))&lt;=2,VLOOKUP(C22,'Valeurs Règlement Campagne'!$A$4:$AB$7,21,FALSE),IF(ABS(H22-VLOOKUP(C22,'Valeurs Règlement Campagne'!$A$4:$AB$7,22,FALSE))&lt;=2,VLOOKUP(C22,'Valeurs Règlement Campagne'!$A$4:$AB$7,22,FALSE),"")))="",FALSE,IF(COUNTIFS($C$6:C22,C22,$E$6:E22,"Connues",$H$6:H22,"&gt;="&amp;(IF(ABS(H22-VLOOKUP(C22,'Valeurs Règlement Campagne'!$A$4:$AB$7,20,FALSE))&lt;=2,VLOOKUP(C22,'Valeurs Règlement Campagne'!$A$4:$AB$7,20,FALSE),IF(ABS(H22-VLOOKUP(C22,'Valeurs Règlement Campagne'!$A$4:$AB$7,21,FALSE))&lt;=2,VLOOKUP(C22,'Valeurs Règlement Campagne'!$A$4:$AB$7,21,FALSE),IF(ABS(H22-VLOOKUP(C22,'Valeurs Règlement Campagne'!$A$4:$AB$7,22,FALSE))&lt;=2,VLOOKUP(C22,'Valeurs Règlement Campagne'!$A$4:$AB$7,22,FALSE),"")))-2),$H$6:H22,"&lt;="&amp;(IF(ABS(H22-VLOOKUP(C22,'Valeurs Règlement Campagne'!$A$4:$AB$7,20,FALSE))&lt;=2,VLOOKUP(C22,'Valeurs Règlement Campagne'!$A$4:$AB$7,20,FALSE),IF(ABS(H22-VLOOKUP(C22,'Valeurs Règlement Campagne'!$A$4:$AB$7,21,FALSE))&lt;=2,VLOOKUP(C22,'Valeurs Règlement Campagne'!$A$4:$AB$7,21,FALSE),IF(ABS(H22-VLOOKUP(C22,'Valeurs Règlement Campagne'!$A$4:$AB$7,22,FALSE))&lt;=2,VLOOKUP(C22,'Valeurs Règlement Campagne'!$A$4:$AB$7,22,FALSE),"")))+2))&gt;(IF(VLOOKUP(C22,'Valeurs Règlement Campagne'!$A$4:$AB$7,20,FALSE)=IF(ABS(H22-VLOOKUP(C22,'Valeurs Règlement Campagne'!$A$4:$AB$7,20,FALSE))&lt;=2,VLOOKUP(C22,'Valeurs Règlement Campagne'!$A$4:$AB$7,20,FALSE),IF(ABS(H22-VLOOKUP(C22,'Valeurs Règlement Campagne'!$A$4:$AB$7,21,FALSE))&lt;=2,VLOOKUP(C22,'Valeurs Règlement Campagne'!$A$4:$AB$7,21,FALSE),IF(ABS(H22-VLOOKUP(C22,'Valeurs Règlement Campagne'!$A$4:$AB$7,22,FALSE))&lt;=2,VLOOKUP(C22,'Valeurs Règlement Campagne'!$A$4:$AB$7,22,FALSE),""))),1,0)+IF(VLOOKUP(C22,'Valeurs Règlement Campagne'!$A$4:$AB$7,21,FALSE)=IF(ABS(H22-VLOOKUP(C22,'Valeurs Règlement Campagne'!$A$4:$AB$7,20,FALSE))&lt;=2,VLOOKUP(C22,'Valeurs Règlement Campagne'!$A$4:$AB$7,20,FALSE),IF(ABS(H22-VLOOKUP(C22,'Valeurs Règlement Campagne'!$A$4:$AB$7,21,FALSE))&lt;=2,VLOOKUP(C22,'Valeurs Règlement Campagne'!$A$4:$AB$7,21,FALSE),IF(ABS(H22-VLOOKUP(C22,'Valeurs Règlement Campagne'!$A$4:$AB$7,22,FALSE))&lt;=2,VLOOKUP(C22,'Valeurs Règlement Campagne'!$A$4:$AB$7,22,FALSE),""))),1,0)+IF(VLOOKUP(C22,'Valeurs Règlement Campagne'!$A$4:$AB$7,22,FALSE)=IF(ABS(H22-VLOOKUP(C22,'Valeurs Règlement Campagne'!$A$4:$AB$7,20,FALSE))&lt;=2,VLOOKUP(C22,'Valeurs Règlement Campagne'!$A$4:$AB$7,20,FALSE),IF(ABS(H22-VLOOKUP(C22,'Valeurs Règlement Campagne'!$A$4:$AB$7,21,FALSE))&lt;=2,VLOOKUP(C22,'Valeurs Règlement Campagne'!$A$4:$AB$7,21,FALSE),IF(ABS(H22-VLOOKUP(C22,'Valeurs Règlement Campagne'!$A$4:$AB$7,22,FALSE))&lt;=2,VLOOKUP(C22,'Valeurs Règlement Campagne'!$A$4:$AB$7,22,FALSE),""))),1,0)),"Doublon",TRUE)),IF(IF(H22=VLOOKUP(C22,'Valeurs Règlement Campagne'!$A$4:$AB$7,20,FALSE),VLOOKUP(C22,'Valeurs Règlement Campagne'!$A$4:$AB$7,20,FALSE),IF(H22=VLOOKUP(C22,'Valeurs Règlement Campagne'!$A$4:$AB$7,21,FALSE),VLOOKUP(C22,'Valeurs Règlement Campagne'!$A$4:$AB$7,21,FALSE),IF(H22=VLOOKUP(C22,'Valeurs Règlement Campagne'!$A$4:$AB$7,22,FALSE),VLOOKUP(C22,'Valeurs Règlement Campagne'!$A$4:$AB$7,22,FALSE),"")))="",FALSE,IF(COUNTIFS($C$6:C22,C22,$E$6:E22,"Connues",$H$6:H22,IF(H22=VLOOKUP(C22,'Valeurs Règlement Campagne'!$A$4:$AB$7,20,FALSE),VLOOKUP(C22,'Valeurs Règlement Campagne'!$A$4:$AB$7,20,FALSE),IF(H22=VLOOKUP(C22,'Valeurs Règlement Campagne'!$A$4:$AB$7,21,FALSE),VLOOKUP(C22,'Valeurs Règlement Campagne'!$A$4:$AB$7,21,FALSE),IF(H22=VLOOKUP(C22,'Valeurs Règlement Campagne'!$A$4:$AB$7,22,FALSE),VLOOKUP(C22,'Valeurs Règlement Campagne'!$A$4:$AB$7,22,FALSE),""))))&gt;(IF(VLOOKUP(C22,'Valeurs Règlement Campagne'!$A$4:$AB$7,20,FALSE)=IF(H22=VLOOKUP(C22,'Valeurs Règlement Campagne'!$A$4:$AB$7,20,FALSE),VLOOKUP(C22,'Valeurs Règlement Campagne'!$A$4:$AB$7,20,FALSE),IF(H22=VLOOKUP(C22,'Valeurs Règlement Campagne'!$A$4:$AB$7,21,FALSE),VLOOKUP(C22,'Valeurs Règlement Campagne'!$A$4:$AB$7,21,FALSE),IF(H22=VLOOKUP(C22,'Valeurs Règlement Campagne'!$A$4:$AB$7,22,FALSE),VLOOKUP(C22,'Valeurs Règlement Campagne'!$A$4:$AB$7,22,FALSE),""))),1,0)+IF(VLOOKUP(C22,'Valeurs Règlement Campagne'!$A$4:$AB$7,21,FALSE)=IF(H22=VLOOKUP(C22,'Valeurs Règlement Campagne'!$A$4:$AB$7,20,FALSE),VLOOKUP(C22,'Valeurs Règlement Campagne'!$A$4:$AB$7,20,FALSE),IF(H22=VLOOKUP(C22,'Valeurs Règlement Campagne'!$A$4:$AB$7,21,FALSE),VLOOKUP(C22,'Valeurs Règlement Campagne'!$A$4:$AB$7,21,FALSE),IF(H22=VLOOKUP(C22,'Valeurs Règlement Campagne'!$A$4:$AB$7,22,FALSE),VLOOKUP(C22,'Valeurs Règlement Campagne'!$A$4:$AB$7,22,FALSE),""))),1,0)+IF(VLOOKUP(C22,'Valeurs Règlement Campagne'!$A$4:$AB$7,22,FALSE)=IF(H22=VLOOKUP(C22,'Valeurs Règlement Campagne'!$A$4:$AB$7,20,FALSE),VLOOKUP(C22,'Valeurs Règlement Campagne'!$A$4:$AB$7,20,FALSE),IF(H22=VLOOKUP(C22,'Valeurs Règlement Campagne'!$A$4:$AB$7,21,FALSE),VLOOKUP(C22,'Valeurs Règlement Campagne'!$A$4:$AB$7,21,FALSE),IF(H22=VLOOKUP(C22,'Valeurs Règlement Campagne'!$A$4:$AB$7,22,FALSE),VLOOKUP(C22,'Valeurs Règlement Campagne'!$A$4:$AB$7,22,FALSE),""))),1,0)),"Doublon",TRUE)))," "))))," ")</f>
        <v xml:space="preserve"> </v>
      </c>
      <c r="X22" s="49" t="str" cm="1">
        <f t="array" ref="X22">IFERROR(IF(OR(C22="",C22=" ")," ",IF(NOT(ISNUMBER(I22))," ",IF(E22="Inconnues",AND(I22&gt;=P22,I22&lt;=R22),IF(E22="Connues",IF('Valeurs Règlement Campagne'!$L$14="OUI",IF(IF(ABS(I22-VLOOKUP(C22,'Valeurs Règlement Campagne'!$A$4:$AB$7,23,FALSE))&lt;=2,VLOOKUP(C22,'Valeurs Règlement Campagne'!$A$4:$AB$7,23,FALSE),IF(ABS(I22-VLOOKUP(C22,'Valeurs Règlement Campagne'!$A$4:$AB$7,24,FALSE))&lt;=2,VLOOKUP(C22,'Valeurs Règlement Campagne'!$A$4:$AB$7,24,FALSE),IF(ABS(I22-VLOOKUP(C22,'Valeurs Règlement Campagne'!$A$4:$AB$7,25,FALSE))&lt;=2,VLOOKUP(C22,'Valeurs Règlement Campagne'!$A$4:$AB$7,25,FALSE),"")))="",FALSE,IF(COUNTIFS($C$6:C22,C22,$E$6:E22,"Connues",$I$6:I22,"&gt;="&amp;(IF(ABS(I22-VLOOKUP(C22,'Valeurs Règlement Campagne'!$A$4:$AB$7,23,FALSE))&lt;=2,VLOOKUP(C22,'Valeurs Règlement Campagne'!$A$4:$AB$7,23,FALSE),IF(ABS(I22-VLOOKUP(C22,'Valeurs Règlement Campagne'!$A$4:$AB$7,24,FALSE))&lt;=2,VLOOKUP(C22,'Valeurs Règlement Campagne'!$A$4:$AB$7,24,FALSE),IF(ABS(I22-VLOOKUP(C22,'Valeurs Règlement Campagne'!$A$4:$AB$7,25,FALSE))&lt;=2,VLOOKUP(C22,'Valeurs Règlement Campagne'!$A$4:$AB$7,25,FALSE),"")))-2),$I$6:I22,"&lt;="&amp;(IF(ABS(I22-VLOOKUP(C22,'Valeurs Règlement Campagne'!$A$4:$AB$7,23,FALSE))&lt;=2,VLOOKUP(C22,'Valeurs Règlement Campagne'!$A$4:$AB$7,23,FALSE),IF(ABS(I22-VLOOKUP(C22,'Valeurs Règlement Campagne'!$A$4:$AB$7,24,FALSE))&lt;=2,VLOOKUP(C22,'Valeurs Règlement Campagne'!$A$4:$AB$7,24,FALSE),IF(ABS(I22-VLOOKUP(C22,'Valeurs Règlement Campagne'!$A$4:$AB$7,25,FALSE))&lt;=2,VLOOKUP(C22,'Valeurs Règlement Campagne'!$A$4:$AB$7,25,FALSE),"")))+2))&gt;(IF(VLOOKUP(C22,'Valeurs Règlement Campagne'!$A$4:$AB$7,23,FALSE)=IF(ABS(I22-VLOOKUP(C22,'Valeurs Règlement Campagne'!$A$4:$AB$7,23,FALSE))&lt;=2,VLOOKUP(C22,'Valeurs Règlement Campagne'!$A$4:$AB$7,23,FALSE),IF(ABS(I22-VLOOKUP(C22,'Valeurs Règlement Campagne'!$A$4:$AB$7,24,FALSE))&lt;=2,VLOOKUP(C22,'Valeurs Règlement Campagne'!$A$4:$AB$7,24,FALSE),IF(ABS(I22-VLOOKUP(C22,'Valeurs Règlement Campagne'!$A$4:$AB$7,25,FALSE))&lt;=2,VLOOKUP(C22,'Valeurs Règlement Campagne'!$A$4:$AB$7,25,FALSE),""))),1,0)+IF(VLOOKUP(C22,'Valeurs Règlement Campagne'!$A$4:$AB$7,24,FALSE)=IF(ABS(I22-VLOOKUP(C22,'Valeurs Règlement Campagne'!$A$4:$AB$7,23,FALSE))&lt;=2,VLOOKUP(C22,'Valeurs Règlement Campagne'!$A$4:$AB$7,23,FALSE),IF(ABS(I22-VLOOKUP(C22,'Valeurs Règlement Campagne'!$A$4:$AB$7,24,FALSE))&lt;=2,VLOOKUP(C22,'Valeurs Règlement Campagne'!$A$4:$AB$7,24,FALSE),IF(ABS(I22-VLOOKUP(C22,'Valeurs Règlement Campagne'!$A$4:$AB$7,25,FALSE))&lt;=2,VLOOKUP(C22,'Valeurs Règlement Campagne'!$A$4:$AB$7,25,FALSE),""))),1,0)+IF(VLOOKUP(C22,'Valeurs Règlement Campagne'!$A$4:$AB$7,25,FALSE)=IF(ABS(I22-VLOOKUP(C22,'Valeurs Règlement Campagne'!$A$4:$AB$7,23,FALSE))&lt;=2,VLOOKUP(C22,'Valeurs Règlement Campagne'!$A$4:$AB$7,23,FALSE),IF(ABS(I22-VLOOKUP(C22,'Valeurs Règlement Campagne'!$A$4:$AB$7,24,FALSE))&lt;=2,VLOOKUP(C22,'Valeurs Règlement Campagne'!$A$4:$AB$7,24,FALSE),IF(ABS(I22-VLOOKUP(C22,'Valeurs Règlement Campagne'!$A$4:$AB$7,25,FALSE))&lt;=2,VLOOKUP(C22,'Valeurs Règlement Campagne'!$A$4:$AB$7,25,FALSE),""))),1,0)),"Doublon",TRUE)),IF(IF(I22=VLOOKUP(C22,'Valeurs Règlement Campagne'!$A$4:$AB$7,23,FALSE),VLOOKUP(C22,'Valeurs Règlement Campagne'!$A$4:$AB$7,23,FALSE),IF(I22=VLOOKUP(C22,'Valeurs Règlement Campagne'!$A$4:$AB$7,24,FALSE),VLOOKUP(C22,'Valeurs Règlement Campagne'!$A$4:$AB$7,24,FALSE),IF(I22=VLOOKUP(C22,'Valeurs Règlement Campagne'!$A$4:$AB$7,25,FALSE),VLOOKUP(C22,'Valeurs Règlement Campagne'!$A$4:$AB$7,25,FALSE),"")))="",FALSE,IF(COUNTIFS($C$6:C22,C22,$E$6:E22,"Connues",$I$6:I22,IF(I22=VLOOKUP(C22,'Valeurs Règlement Campagne'!$A$4:$AB$7,23,FALSE),VLOOKUP(C22,'Valeurs Règlement Campagne'!$A$4:$AB$7,23,FALSE),IF(I22=VLOOKUP(C22,'Valeurs Règlement Campagne'!$A$4:$AB$7,24,FALSE),VLOOKUP(C22,'Valeurs Règlement Campagne'!$A$4:$AB$7,24,FALSE),IF(I22=VLOOKUP(C22,'Valeurs Règlement Campagne'!$A$4:$AB$7,25,FALSE),VLOOKUP(C22,'Valeurs Règlement Campagne'!$A$4:$AB$7,25,FALSE),""))))&gt;(IF(VLOOKUP(C22,'Valeurs Règlement Campagne'!$A$4:$AB$7,23,FALSE)=IF(I22=VLOOKUP(C22,'Valeurs Règlement Campagne'!$A$4:$AB$7,23,FALSE),VLOOKUP(C22,'Valeurs Règlement Campagne'!$A$4:$AB$7,23,FALSE),IF(I22=VLOOKUP(C22,'Valeurs Règlement Campagne'!$A$4:$AB$7,24,FALSE),VLOOKUP(C22,'Valeurs Règlement Campagne'!$A$4:$AB$7,24,FALSE),IF(I22=VLOOKUP(C22,'Valeurs Règlement Campagne'!$A$4:$AB$7,25,FALSE),VLOOKUP(C22,'Valeurs Règlement Campagne'!$A$4:$AB$7,25,FALSE),""))),1,0)+IF(VLOOKUP(C22,'Valeurs Règlement Campagne'!$A$4:$AB$7,24,FALSE)=IF(I22=VLOOKUP(C22,'Valeurs Règlement Campagne'!$A$4:$AB$7,23,FALSE),VLOOKUP(C22,'Valeurs Règlement Campagne'!$A$4:$AB$7,23,FALSE),IF(I22=VLOOKUP(C22,'Valeurs Règlement Campagne'!$A$4:$AB$7,24,FALSE),VLOOKUP(C22,'Valeurs Règlement Campagne'!$A$4:$AB$7,24,FALSE),IF(I22=VLOOKUP(C22,'Valeurs Règlement Campagne'!$A$4:$AB$7,25,FALSE),VLOOKUP(C22,'Valeurs Règlement Campagne'!$A$4:$AB$7,25,FALSE),""))),1,0)+IF(VLOOKUP(C22,'Valeurs Règlement Campagne'!$A$4:$AB$7,25,FALSE)=IF(I22=VLOOKUP(C22,'Valeurs Règlement Campagne'!$A$4:$AB$7,23,FALSE),VLOOKUP(C22,'Valeurs Règlement Campagne'!$A$4:$AB$7,23,FALSE),IF(I22=VLOOKUP(C22,'Valeurs Règlement Campagne'!$A$4:$AB$7,24,FALSE),VLOOKUP(C22,'Valeurs Règlement Campagne'!$A$4:$AB$7,24,FALSE),IF(I22=VLOOKUP(C22,'Valeurs Règlement Campagne'!$A$4:$AB$7,25,FALSE),VLOOKUP(C22,'Valeurs Règlement Campagne'!$A$4:$AB$7,25,FALSE),""))),1,0)),"Doublon",TRUE)))," "))))," ")</f>
        <v xml:space="preserve"> </v>
      </c>
      <c r="Y22" s="146" t="str" cm="1">
        <f t="array" ref="Y22">IFERROR(IF(OR(C22="",C22=" ")," ",IF(NOT(ISNUMBER(J22))," ",IF(E22="Inconnues",AND(J22&gt;=S22,J22&lt;=T22),IF(E22="Connues",IF('Valeurs Règlement Campagne'!$L$14="OUI",IF(IF(ABS(J22-VLOOKUP(C22,'Valeurs Règlement Campagne'!$A$4:$AB$7,26,FALSE))&lt;=2,VLOOKUP(C22,'Valeurs Règlement Campagne'!$A$4:$AB$7,26,FALSE),IF(ABS(J22-VLOOKUP(C22,'Valeurs Règlement Campagne'!$A$4:$AB$7,27,FALSE))&lt;=2,VLOOKUP(C22,'Valeurs Règlement Campagne'!$A$4:$AB$7,27,FALSE),IF(ABS(J22-VLOOKUP(C22,'Valeurs Règlement Campagne'!$A$4:$AB$7,28,FALSE))&lt;=2,VLOOKUP(C22,'Valeurs Règlement Campagne'!$A$4:$AB$7,28,FALSE),"")))="",FALSE,IF(COUNTIFS($C$6:C22,C22,$E$6:E22,"Connues",$J$6:J22,"&gt;="&amp;(IF(ABS(J22-VLOOKUP(C22,'Valeurs Règlement Campagne'!$A$4:$AB$7,26,FALSE))&lt;=2,VLOOKUP(C22,'Valeurs Règlement Campagne'!$A$4:$AB$7,26,FALSE),IF(ABS(J22-VLOOKUP(C22,'Valeurs Règlement Campagne'!$A$4:$AB$7,27,FALSE))&lt;=2,VLOOKUP(C22,'Valeurs Règlement Campagne'!$A$4:$AB$7,27,FALSE),IF(ABS(J22-VLOOKUP(C22,'Valeurs Règlement Campagne'!$A$4:$AB$7,28,FALSE))&lt;=2,VLOOKUP(C22,'Valeurs Règlement Campagne'!$A$4:$AB$7,28,FALSE),"")))-2),$J$6:J22,"&lt;="&amp;(IF(ABS(J22-VLOOKUP(C22,'Valeurs Règlement Campagne'!$A$4:$AB$7,26,FALSE))&lt;=2,VLOOKUP(C22,'Valeurs Règlement Campagne'!$A$4:$AB$7,26,FALSE),IF(ABS(J22-VLOOKUP(C22,'Valeurs Règlement Campagne'!$A$4:$AB$7,27,FALSE))&lt;=2,VLOOKUP(C22,'Valeurs Règlement Campagne'!$A$4:$AB$7,27,FALSE),IF(ABS(J22-VLOOKUP(C22,'Valeurs Règlement Campagne'!$A$4:$AB$7,28,FALSE))&lt;=2,VLOOKUP(C22,'Valeurs Règlement Campagne'!$A$4:$AB$7,28,FALSE),"")))+2))&gt;(IF(VLOOKUP(C22,'Valeurs Règlement Campagne'!$A$4:$AB$7,26,FALSE)=IF(ABS(J22-VLOOKUP(C22,'Valeurs Règlement Campagne'!$A$4:$AB$7,26,FALSE))&lt;=2,VLOOKUP(C22,'Valeurs Règlement Campagne'!$A$4:$AB$7,26,FALSE),IF(ABS(J22-VLOOKUP(C22,'Valeurs Règlement Campagne'!$A$4:$AB$7,27,FALSE))&lt;=2,VLOOKUP(C22,'Valeurs Règlement Campagne'!$A$4:$AB$7,27,FALSE),IF(ABS(J22-VLOOKUP(C22,'Valeurs Règlement Campagne'!$A$4:$AB$7,28,FALSE))&lt;=2,VLOOKUP(C22,'Valeurs Règlement Campagne'!$A$4:$AB$7,28,FALSE),""))),1,0)+IF(VLOOKUP(C22,'Valeurs Règlement Campagne'!$A$4:$AB$7,27,FALSE)=IF(ABS(J22-VLOOKUP(C22,'Valeurs Règlement Campagne'!$A$4:$AB$7,26,FALSE))&lt;=2,VLOOKUP(C22,'Valeurs Règlement Campagne'!$A$4:$AB$7,26,FALSE),IF(ABS(J22-VLOOKUP(C22,'Valeurs Règlement Campagne'!$A$4:$AB$7,27,FALSE))&lt;=2,VLOOKUP(C22,'Valeurs Règlement Campagne'!$A$4:$AB$7,27,FALSE),IF(ABS(J22-VLOOKUP(C22,'Valeurs Règlement Campagne'!$A$4:$AB$7,28,FALSE))&lt;=2,VLOOKUP(C22,'Valeurs Règlement Campagne'!$A$4:$AB$7,28,FALSE),""))),1,0)+IF(VLOOKUP(C22,'Valeurs Règlement Campagne'!$A$4:$AB$7,28,FALSE)=IF(ABS(J22-VLOOKUP(C22,'Valeurs Règlement Campagne'!$A$4:$AB$7,26,FALSE))&lt;=2,VLOOKUP(C22,'Valeurs Règlement Campagne'!$A$4:$AB$7,26,FALSE),IF(ABS(J22-VLOOKUP(C22,'Valeurs Règlement Campagne'!$A$4:$AB$7,27,FALSE))&lt;=2,VLOOKUP(C22,'Valeurs Règlement Campagne'!$A$4:$AB$7,27,FALSE),IF(ABS(J22-VLOOKUP(C22,'Valeurs Règlement Campagne'!$A$4:$AB$7,28,FALSE))&lt;=2,VLOOKUP(C22,'Valeurs Règlement Campagne'!$A$4:$AB$7,28,FALSE),""))),1,0)),"Doublon",TRUE)),IF(IF(J22=VLOOKUP(C22,'Valeurs Règlement Campagne'!$A$4:$AB$7,26,FALSE),VLOOKUP(C22,'Valeurs Règlement Campagne'!$A$4:$AB$7,26,FALSE),IF(J22=VLOOKUP(C22,'Valeurs Règlement Campagne'!$A$4:$AB$7,27,FALSE),VLOOKUP(C22,'Valeurs Règlement Campagne'!$A$4:$AB$7,27,FALSE),IF(J22=VLOOKUP(C22,'Valeurs Règlement Campagne'!$A$4:$AB$7,28,FALSE),VLOOKUP(C22,'Valeurs Règlement Campagne'!$A$4:$AB$7,28,FALSE),"")))="",FALSE,IF(COUNTIFS($C$6:C22,C22,$E$6:E22,"Connues",$J$6:J22,IF(J22=VLOOKUP(C22,'Valeurs Règlement Campagne'!$A$4:$AB$7,26,FALSE),VLOOKUP(C22,'Valeurs Règlement Campagne'!$A$4:$AB$7,26,FALSE),IF(J22=VLOOKUP(C22,'Valeurs Règlement Campagne'!$A$4:$AB$7,27,FALSE),VLOOKUP(C22,'Valeurs Règlement Campagne'!$A$4:$AB$7,27,FALSE),IF(J22=VLOOKUP(C22,'Valeurs Règlement Campagne'!$A$4:$AB$7,28,FALSE),VLOOKUP(C22,'Valeurs Règlement Campagne'!$A$4:$AB$7,28,FALSE),""))))&gt;(IF(VLOOKUP(C22,'Valeurs Règlement Campagne'!$A$4:$AB$7,26,FALSE)=IF(J22=VLOOKUP(C22,'Valeurs Règlement Campagne'!$A$4:$AB$7,26,FALSE),VLOOKUP(C22,'Valeurs Règlement Campagne'!$A$4:$AB$7,26,FALSE),IF(J22=VLOOKUP(C22,'Valeurs Règlement Campagne'!$A$4:$AB$7,27,FALSE),VLOOKUP(C22,'Valeurs Règlement Campagne'!$A$4:$AB$7,27,FALSE),IF(J22=VLOOKUP(C22,'Valeurs Règlement Campagne'!$A$4:$AB$7,28,FALSE),VLOOKUP(C22,'Valeurs Règlement Campagne'!$A$4:$AB$7,28,FALSE),""))),1,0)+IF(VLOOKUP(C22,'Valeurs Règlement Campagne'!$A$4:$AB$7,27,FALSE)=IF(J22=VLOOKUP(C22,'Valeurs Règlement Campagne'!$A$4:$AB$7,26,FALSE),VLOOKUP(C22,'Valeurs Règlement Campagne'!$A$4:$AB$7,26,FALSE),IF(J22=VLOOKUP(C22,'Valeurs Règlement Campagne'!$A$4:$AB$7,27,FALSE),VLOOKUP(C22,'Valeurs Règlement Campagne'!$A$4:$AB$7,27,FALSE),IF(J22=VLOOKUP(C22,'Valeurs Règlement Campagne'!$A$4:$AB$7,28,FALSE),VLOOKUP(C22,'Valeurs Règlement Campagne'!$A$4:$AB$7,28,FALSE),""))),1,0)+IF(VLOOKUP(C22,'Valeurs Règlement Campagne'!$A$4:$AB$7,28,FALSE)=IF(J22=VLOOKUP(C22,'Valeurs Règlement Campagne'!$A$4:$AB$7,26,FALSE),VLOOKUP(C22,'Valeurs Règlement Campagne'!$A$4:$AB$7,26,FALSE),IF(J22=VLOOKUP(C22,'Valeurs Règlement Campagne'!$A$4:$AB$7,27,FALSE),VLOOKUP(C22,'Valeurs Règlement Campagne'!$A$4:$AB$7,27,FALSE),IF(J22=VLOOKUP(C22,'Valeurs Règlement Campagne'!$A$4:$AB$7,28,FALSE),VLOOKUP(C22,'Valeurs Règlement Campagne'!$A$4:$AB$7,28,FALSE),""))),1,0)),"Doublon",TRUE)))," "))))," ")</f>
        <v xml:space="preserve"> </v>
      </c>
      <c r="Z22" s="329" t="str">
        <f t="shared" si="0"/>
        <v xml:space="preserve"> </v>
      </c>
      <c r="AA22" s="254"/>
      <c r="AB22" s="254" t="str">
        <f t="shared" si="1"/>
        <v xml:space="preserve"> </v>
      </c>
      <c r="AC22" s="254"/>
      <c r="AD22" s="254" t="str">
        <f t="shared" si="2"/>
        <v xml:space="preserve"> </v>
      </c>
      <c r="AE22" s="254"/>
      <c r="AF22" s="254" t="str">
        <f t="shared" si="3"/>
        <v xml:space="preserve"> </v>
      </c>
      <c r="AG22" s="299"/>
      <c r="AH22" s="50" t="str">
        <f t="shared" si="4"/>
        <v/>
      </c>
      <c r="AI22"/>
      <c r="AJ22"/>
      <c r="AK22"/>
      <c r="AL22"/>
      <c r="AM22"/>
    </row>
    <row r="23" spans="1:213" ht="20.75" customHeight="1">
      <c r="A23" s="102">
        <v>18</v>
      </c>
      <c r="B23" s="168" t="str">
        <f>IF(NOT(ISBLANK(Organisateur!B23)),Organisateur!B23," ")</f>
        <v xml:space="preserve"> </v>
      </c>
      <c r="C23" s="340" t="str">
        <f>IF(NOT(ISBLANK(Organisateur!C23)),Organisateur!C23," ")</f>
        <v xml:space="preserve"> </v>
      </c>
      <c r="D23" s="341"/>
      <c r="E23" s="170" t="str">
        <f>IF(NOT(ISBLANK(Organisateur!E23)),Organisateur!E23," ")</f>
        <v xml:space="preserve"> </v>
      </c>
      <c r="F23" s="172" t="str">
        <f>IF(NOT(ISBLANK(Organisateur!F23)),Organisateur!F23," ")</f>
        <v xml:space="preserve"> </v>
      </c>
      <c r="G23" s="195" t="str">
        <f>IF(NOT(ISBLANK(Organisateur!G23)),Organisateur!G23," ")</f>
        <v xml:space="preserve"> </v>
      </c>
      <c r="H23" s="196" t="str">
        <f>IF(NOT(ISBLANK(Organisateur!H23)),Organisateur!H23," ")</f>
        <v xml:space="preserve"> </v>
      </c>
      <c r="I23" s="197" t="str">
        <f>IF(NOT(ISBLANK(Organisateur!I23)),Organisateur!I23," ")</f>
        <v xml:space="preserve"> </v>
      </c>
      <c r="J23" s="198" t="str">
        <f>IF(NOT(ISBLANK(Organisateur!J23)),Organisateur!J23," ")</f>
        <v xml:space="preserve"> </v>
      </c>
      <c r="K23" s="40"/>
      <c r="L23" s="41" t="str">
        <f>IF($E23=" "," ",IF($E23=$D$31,VLOOKUP($C23,'Valeurs Règlement Campagne'!$A$4:$AB$7,14,FALSE),VLOOKUP($C23,'Valeurs Règlement Campagne'!$A$4:$M$7,4,FALSE)))</f>
        <v xml:space="preserve"> </v>
      </c>
      <c r="M23" s="42" t="str">
        <f>IF($E23=" "," ",IF($E23=$D$31,VLOOKUP($C23,'Valeurs Règlement Campagne'!$A$4:$AB$7,16,FALSE),VLOOKUP($C23,'Valeurs Règlement Campagne'!$A$4:$AB$7,5,FALSE)))</f>
        <v xml:space="preserve"> </v>
      </c>
      <c r="N23" s="41" t="str">
        <f>IF($E23=" "," ",IF($E23=$D$31,VLOOKUP($C23,'Valeurs Règlement Campagne'!$A$4:$AB$7,17,FALSE),VLOOKUP($C23,'Valeurs Règlement Campagne'!$A$4:$AB$7,6,FALSE)))</f>
        <v xml:space="preserve"> </v>
      </c>
      <c r="O23" s="43" t="str">
        <f>IF($E23=" "," ",IF($E23=$D$31,VLOOKUP($C23,'Valeurs Règlement Campagne'!$A$4:$AB$7,19,FALSE),VLOOKUP($C23,'Valeurs Règlement Campagne'!$A$4:$AB$7,7,FALSE)))</f>
        <v xml:space="preserve"> </v>
      </c>
      <c r="P23" s="44" t="str">
        <f>IF($E23=" "," ",IF($E23=$D$31,VLOOKUP($C23,'Valeurs Règlement Campagne'!$A$4:$AB$7,20,FALSE),VLOOKUP($C23,'Valeurs Règlement Campagne'!$A$4:$AB$7,8,FALSE)))</f>
        <v xml:space="preserve"> </v>
      </c>
      <c r="Q23" s="43" t="str">
        <f>IF($E23=" "," ",IF($E23=$D$31,VLOOKUP($C23,'Valeurs Règlement Campagne'!$A$4:$AB$7,22,FALSE),VLOOKUP($C23,'Valeurs Règlement Campagne'!$A$4:$AB$7,9,FALSE)))</f>
        <v xml:space="preserve"> </v>
      </c>
      <c r="R23" s="47" t="str">
        <f>IF($E23=" "," ",IF($E23=$D$31,VLOOKUP($C23,'Valeurs Règlement Campagne'!$A$4:$AB$7,25,FALSE),VLOOKUP($C23,'Valeurs Règlement Campagne'!$A$4:$AB$7,11,FALSE)))</f>
        <v xml:space="preserve"> </v>
      </c>
      <c r="S23" s="41" t="str">
        <f>IF($E23=" "," ",IF($E23=$D$31,VLOOKUP($C23,'Valeurs Règlement Campagne'!$A$4:$AB$7,26,FALSE),VLOOKUP($C23,'Valeurs Règlement Campagne'!$A$4:$AB$7,12,FALSE)))</f>
        <v xml:space="preserve"> </v>
      </c>
      <c r="T23" s="42" t="str">
        <f>IF($E23=" "," ",IF($E23=$D$31,VLOOKUP($C23,'Valeurs Règlement Campagne'!$A$4:$AB$7,28,FALSE),VLOOKUP($C23,'Valeurs Règlement Campagne'!$A$4:$AB$7,13,FALSE)))</f>
        <v xml:space="preserve"> </v>
      </c>
      <c r="U23" s="48" t="str" cm="1">
        <f t="array" ref="U23">IFERROR(IF(OR(C23="",C23=" ")," ",IF(NOT(ISNUMBER(F23))," ",IF(E23="Inconnues",AND(F23&gt;=L23,F23&lt;=M23),IF(E23="Connues",IF('Valeurs Règlement Campagne'!$L$14="OUI",IF(IF(ABS(F23-VLOOKUP(C23,'Valeurs Règlement Campagne'!$A$4:$AB$7,14,FALSE))&lt;=2,VLOOKUP(C23,'Valeurs Règlement Campagne'!$A$4:$AB$7,14,FALSE),IF(ABS(F23-VLOOKUP(C23,'Valeurs Règlement Campagne'!$A$4:$AB$7,15,FALSE))&lt;=2,VLOOKUP(C23,'Valeurs Règlement Campagne'!$A$4:$AB$7,15,FALSE),IF(ABS(F23-VLOOKUP(C23,'Valeurs Règlement Campagne'!$A$4:$AB$7,16,FALSE))&lt;=2,VLOOKUP(C23,'Valeurs Règlement Campagne'!$A$4:$AB$7,16,FALSE),"")))="",FALSE,IF(COUNTIFS($C$6:C23,C23,$E$6:E23,"Connues",$F$6:F23,"&gt;="&amp;(IF(ABS(F23-VLOOKUP(C23,'Valeurs Règlement Campagne'!$A$4:$AB$7,14,FALSE))&lt;=2,VLOOKUP(C23,'Valeurs Règlement Campagne'!$A$4:$AB$7,14,FALSE),IF(ABS(F23-VLOOKUP(C23,'Valeurs Règlement Campagne'!$A$4:$AB$7,15,FALSE))&lt;=2,VLOOKUP(C23,'Valeurs Règlement Campagne'!$A$4:$AB$7,15,FALSE),IF(ABS(F23-VLOOKUP(C23,'Valeurs Règlement Campagne'!$A$4:$AB$7,16,FALSE))&lt;=2,VLOOKUP(C23,'Valeurs Règlement Campagne'!$A$4:$AB$7,16,FALSE),"")))-2),$F$6:F23,"&lt;="&amp;(IF(ABS(F23-VLOOKUP(C23,'Valeurs Règlement Campagne'!$A$4:$AB$7,14,FALSE))&lt;=2,VLOOKUP(C23,'Valeurs Règlement Campagne'!$A$4:$AB$7,14,FALSE),IF(ABS(F23-VLOOKUP(C23,'Valeurs Règlement Campagne'!$A$4:$AB$7,15,FALSE))&lt;=2,VLOOKUP(C23,'Valeurs Règlement Campagne'!$A$4:$AB$7,15,FALSE),IF(ABS(F23-VLOOKUP(C23,'Valeurs Règlement Campagne'!$A$4:$AB$7,16,FALSE))&lt;=2,VLOOKUP(C23,'Valeurs Règlement Campagne'!$A$4:$AB$7,16,FALSE),"")))+2))&gt;(IF(VLOOKUP(C23,'Valeurs Règlement Campagne'!$A$4:$AB$7,14,FALSE)=IF(ABS(F23-VLOOKUP(C23,'Valeurs Règlement Campagne'!$A$4:$AB$7,14,FALSE))&lt;=2,VLOOKUP(C23,'Valeurs Règlement Campagne'!$A$4:$AB$7,14,FALSE),IF(ABS(F23-VLOOKUP(C23,'Valeurs Règlement Campagne'!$A$4:$AB$7,15,FALSE))&lt;=2,VLOOKUP(C23,'Valeurs Règlement Campagne'!$A$4:$AB$7,15,FALSE),IF(ABS(F23-VLOOKUP(C23,'Valeurs Règlement Campagne'!$A$4:$AB$7,16,FALSE))&lt;=2,VLOOKUP(C23,'Valeurs Règlement Campagne'!$A$4:$AB$7,16,FALSE),""))),1,0)+IF(VLOOKUP(C23,'Valeurs Règlement Campagne'!$A$4:$AB$7,15,FALSE)=IF(ABS(F23-VLOOKUP(C23,'Valeurs Règlement Campagne'!$A$4:$AB$7,14,FALSE))&lt;=2,VLOOKUP(C23,'Valeurs Règlement Campagne'!$A$4:$AB$7,14,FALSE),IF(ABS(F23-VLOOKUP(C23,'Valeurs Règlement Campagne'!$A$4:$AB$7,15,FALSE))&lt;=2,VLOOKUP(C23,'Valeurs Règlement Campagne'!$A$4:$AB$7,15,FALSE),IF(ABS(F23-VLOOKUP(C23,'Valeurs Règlement Campagne'!$A$4:$AB$7,16,FALSE))&lt;=2,VLOOKUP(C23,'Valeurs Règlement Campagne'!$A$4:$AB$7,16,FALSE),""))),1,0)+IF(VLOOKUP(C23,'Valeurs Règlement Campagne'!$A$4:$AB$7,16,FALSE)=IF(ABS(F23-VLOOKUP(C23,'Valeurs Règlement Campagne'!$A$4:$AB$7,14,FALSE))&lt;=2,VLOOKUP(C23,'Valeurs Règlement Campagne'!$A$4:$AB$7,14,FALSE),IF(ABS(F23-VLOOKUP(C23,'Valeurs Règlement Campagne'!$A$4:$AB$7,15,FALSE))&lt;=2,VLOOKUP(C23,'Valeurs Règlement Campagne'!$A$4:$AB$7,15,FALSE),IF(ABS(F23-VLOOKUP(C23,'Valeurs Règlement Campagne'!$A$4:$AB$7,16,FALSE))&lt;=2,VLOOKUP(C23,'Valeurs Règlement Campagne'!$A$4:$AB$7,16,FALSE),""))),1,0)),"Doublon",TRUE)),IF(IF(F23=VLOOKUP(C23,'Valeurs Règlement Campagne'!$A$4:$AB$7,14,FALSE),VLOOKUP(C23,'Valeurs Règlement Campagne'!$A$4:$AB$7,14,FALSE),IF(F23=VLOOKUP(C23,'Valeurs Règlement Campagne'!$A$4:$AB$7,15,FALSE),VLOOKUP(C23,'Valeurs Règlement Campagne'!$A$4:$AB$7,15,FALSE),IF(F23=VLOOKUP(C23,'Valeurs Règlement Campagne'!$A$4:$AB$7,16,FALSE),VLOOKUP(C23,'Valeurs Règlement Campagne'!$A$4:$AB$7,16,FALSE),"")))="",FALSE,IF(COUNTIFS($C$6:C23,C23,$E$6:E23,"Connues",$F$6:F23,IF(F23=VLOOKUP(C23,'Valeurs Règlement Campagne'!$A$4:$AB$7,14,FALSE),VLOOKUP(C23,'Valeurs Règlement Campagne'!$A$4:$AB$7,14,FALSE),IF(F23=VLOOKUP(C23,'Valeurs Règlement Campagne'!$A$4:$AB$7,15,FALSE),VLOOKUP(C23,'Valeurs Règlement Campagne'!$A$4:$AB$7,15,FALSE),IF(F23=VLOOKUP(C23,'Valeurs Règlement Campagne'!$A$4:$AB$7,16,FALSE),VLOOKUP(C23,'Valeurs Règlement Campagne'!$A$4:$AB$7,16,FALSE),""))))&gt;(IF(VLOOKUP(C23,'Valeurs Règlement Campagne'!$A$4:$AB$7,14,FALSE)=IF(F23=VLOOKUP(C23,'Valeurs Règlement Campagne'!$A$4:$AB$7,14,FALSE),VLOOKUP(C23,'Valeurs Règlement Campagne'!$A$4:$AB$7,14,FALSE),IF(F23=VLOOKUP(C23,'Valeurs Règlement Campagne'!$A$4:$AB$7,15,FALSE),VLOOKUP(C23,'Valeurs Règlement Campagne'!$A$4:$AB$7,15,FALSE),IF(F23=VLOOKUP(C23,'Valeurs Règlement Campagne'!$A$4:$AB$7,16,FALSE),VLOOKUP(C23,'Valeurs Règlement Campagne'!$A$4:$AB$7,16,FALSE),""))),1,0)+IF(VLOOKUP(C23,'Valeurs Règlement Campagne'!$A$4:$AB$7,15,FALSE)=IF(F23=VLOOKUP(C23,'Valeurs Règlement Campagne'!$A$4:$AB$7,14,FALSE),VLOOKUP(C23,'Valeurs Règlement Campagne'!$A$4:$AB$7,14,FALSE),IF(F23=VLOOKUP(C23,'Valeurs Règlement Campagne'!$A$4:$AB$7,15,FALSE),VLOOKUP(C23,'Valeurs Règlement Campagne'!$A$4:$AB$7,15,FALSE),IF(F23=VLOOKUP(C23,'Valeurs Règlement Campagne'!$A$4:$AB$7,16,FALSE),VLOOKUP(C23,'Valeurs Règlement Campagne'!$A$4:$AB$7,16,FALSE),""))),1,0)+IF(VLOOKUP(C23,'Valeurs Règlement Campagne'!$A$4:$AB$7,16,FALSE)=IF(F23=VLOOKUP(C23,'Valeurs Règlement Campagne'!$A$4:$AB$7,14,FALSE),VLOOKUP(C23,'Valeurs Règlement Campagne'!$A$4:$AB$7,14,FALSE),IF(F23=VLOOKUP(C23,'Valeurs Règlement Campagne'!$A$4:$AB$7,15,FALSE),VLOOKUP(C23,'Valeurs Règlement Campagne'!$A$4:$AB$7,15,FALSE),IF(F23=VLOOKUP(C23,'Valeurs Règlement Campagne'!$A$4:$AB$7,16,FALSE),VLOOKUP(C23,'Valeurs Règlement Campagne'!$A$4:$AB$7,16,FALSE),""))),1,0)),"Doublon",TRUE)))," "))))," ")</f>
        <v xml:space="preserve"> </v>
      </c>
      <c r="V23" s="49" t="str" cm="1">
        <f t="array" ref="V23">IFERROR(IF(OR(C23="",C23=" ")," ",IF(NOT(ISNUMBER(G23))," ",IF(E23="Inconnues",AND(G23&gt;=N23,G23&lt;=O23),IF(E23="Connues",IF('Valeurs Règlement Campagne'!$L$14="OUI",IF(IF(ABS(G23-VLOOKUP(C23,'Valeurs Règlement Campagne'!$A$4:$AB$7,17,FALSE))&lt;=2,VLOOKUP(C23,'Valeurs Règlement Campagne'!$A$4:$AB$7,17,FALSE),IF(ABS(G23-VLOOKUP(C23,'Valeurs Règlement Campagne'!$A$4:$AB$7,18,FALSE))&lt;=2,VLOOKUP(C23,'Valeurs Règlement Campagne'!$A$4:$AB$7,18,FALSE),IF(ABS(G23-VLOOKUP(C23,'Valeurs Règlement Campagne'!$A$4:$AB$7,19,FALSE))&lt;=2,VLOOKUP(C23,'Valeurs Règlement Campagne'!$A$4:$AB$7,19,FALSE),"")))="",FALSE,IF(COUNTIFS($C$6:C23,C23,$E$6:E23,"Connues",$G$6:G23,"&gt;="&amp;(IF(ABS(G23-VLOOKUP(C23,'Valeurs Règlement Campagne'!$A$4:$AB$7,17,FALSE))&lt;=2,VLOOKUP(C23,'Valeurs Règlement Campagne'!$A$4:$AB$7,17,FALSE),IF(ABS(G23-VLOOKUP(C23,'Valeurs Règlement Campagne'!$A$4:$AB$7,18,FALSE))&lt;=2,VLOOKUP(C23,'Valeurs Règlement Campagne'!$A$4:$AB$7,18,FALSE),IF(ABS(G23-VLOOKUP(C23,'Valeurs Règlement Campagne'!$A$4:$AB$7,19,FALSE))&lt;=2,VLOOKUP(C23,'Valeurs Règlement Campagne'!$A$4:$AB$7,19,FALSE),"")))-2),$G$6:G23,"&lt;="&amp;(IF(ABS(G23-VLOOKUP(C23,'Valeurs Règlement Campagne'!$A$4:$AB$7,17,FALSE))&lt;=2,VLOOKUP(C23,'Valeurs Règlement Campagne'!$A$4:$AB$7,17,FALSE),IF(ABS(G23-VLOOKUP(C23,'Valeurs Règlement Campagne'!$A$4:$AB$7,18,FALSE))&lt;=2,VLOOKUP(C23,'Valeurs Règlement Campagne'!$A$4:$AB$7,18,FALSE),IF(ABS(G23-VLOOKUP(C23,'Valeurs Règlement Campagne'!$A$4:$AB$7,19,FALSE))&lt;=2,VLOOKUP(C23,'Valeurs Règlement Campagne'!$A$4:$AB$7,19,FALSE),"")))+2))&gt;(IF(VLOOKUP(C23,'Valeurs Règlement Campagne'!$A$4:$AB$7,17,FALSE)=IF(ABS(G23-VLOOKUP(C23,'Valeurs Règlement Campagne'!$A$4:$AB$7,17,FALSE))&lt;=2,VLOOKUP(C23,'Valeurs Règlement Campagne'!$A$4:$AB$7,17,FALSE),IF(ABS(G23-VLOOKUP(C23,'Valeurs Règlement Campagne'!$A$4:$AB$7,18,FALSE))&lt;=2,VLOOKUP(C23,'Valeurs Règlement Campagne'!$A$4:$AB$7,18,FALSE),IF(ABS(G23-VLOOKUP(C23,'Valeurs Règlement Campagne'!$A$4:$AB$7,19,FALSE))&lt;=2,VLOOKUP(C23,'Valeurs Règlement Campagne'!$A$4:$AB$7,19,FALSE),""))),1,0)+IF(VLOOKUP(C23,'Valeurs Règlement Campagne'!$A$4:$AB$7,18,FALSE)=IF(ABS(G23-VLOOKUP(C23,'Valeurs Règlement Campagne'!$A$4:$AB$7,17,FALSE))&lt;=2,VLOOKUP(C23,'Valeurs Règlement Campagne'!$A$4:$AB$7,17,FALSE),IF(ABS(G23-VLOOKUP(C23,'Valeurs Règlement Campagne'!$A$4:$AB$7,18,FALSE))&lt;=2,VLOOKUP(C23,'Valeurs Règlement Campagne'!$A$4:$AB$7,18,FALSE),IF(ABS(G23-VLOOKUP(C23,'Valeurs Règlement Campagne'!$A$4:$AB$7,19,FALSE))&lt;=2,VLOOKUP(C23,'Valeurs Règlement Campagne'!$A$4:$AB$7,19,FALSE),""))),1,0)+IF(VLOOKUP(C23,'Valeurs Règlement Campagne'!$A$4:$AB$7,19,FALSE)=IF(ABS(G23-VLOOKUP(C23,'Valeurs Règlement Campagne'!$A$4:$AB$7,17,FALSE))&lt;=2,VLOOKUP(C23,'Valeurs Règlement Campagne'!$A$4:$AB$7,17,FALSE),IF(ABS(G23-VLOOKUP(C23,'Valeurs Règlement Campagne'!$A$4:$AB$7,18,FALSE))&lt;=2,VLOOKUP(C23,'Valeurs Règlement Campagne'!$A$4:$AB$7,18,FALSE),IF(ABS(G23-VLOOKUP(C23,'Valeurs Règlement Campagne'!$A$4:$AB$7,19,FALSE))&lt;=2,VLOOKUP(C23,'Valeurs Règlement Campagne'!$A$4:$AB$7,19,FALSE),""))),1,0)),"Doublon",TRUE)),IF(IF(G23=VLOOKUP(C23,'Valeurs Règlement Campagne'!$A$4:$AB$7,17,FALSE),VLOOKUP(C23,'Valeurs Règlement Campagne'!$A$4:$AB$7,17,FALSE),IF(G23=VLOOKUP(C23,'Valeurs Règlement Campagne'!$A$4:$AB$7,18,FALSE),VLOOKUP(C23,'Valeurs Règlement Campagne'!$A$4:$AB$7,18,FALSE),IF(G23=VLOOKUP(C23,'Valeurs Règlement Campagne'!$A$4:$AB$7,19,FALSE),VLOOKUP(C23,'Valeurs Règlement Campagne'!$A$4:$AB$7,19,FALSE),"")))="",FALSE,IF(COUNTIFS($C$6:C23,C23,$E$6:E23,"Connues",$G$6:G23,IF(G23=VLOOKUP(C23,'Valeurs Règlement Campagne'!$A$4:$AB$7,17,FALSE),VLOOKUP(C23,'Valeurs Règlement Campagne'!$A$4:$AB$7,17,FALSE),IF(G23=VLOOKUP(C23,'Valeurs Règlement Campagne'!$A$4:$AB$7,18,FALSE),VLOOKUP(C23,'Valeurs Règlement Campagne'!$A$4:$AB$7,18,FALSE),IF(G23=VLOOKUP(C23,'Valeurs Règlement Campagne'!$A$4:$AB$7,19,FALSE),VLOOKUP(C23,'Valeurs Règlement Campagne'!$A$4:$AB$7,19,FALSE),""))))&gt;(IF(VLOOKUP(C23,'Valeurs Règlement Campagne'!$A$4:$AB$7,17,FALSE)=IF(G23=VLOOKUP(C23,'Valeurs Règlement Campagne'!$A$4:$AB$7,17,FALSE),VLOOKUP(C23,'Valeurs Règlement Campagne'!$A$4:$AB$7,17,FALSE),IF(G23=VLOOKUP(C23,'Valeurs Règlement Campagne'!$A$4:$AB$7,18,FALSE),VLOOKUP(C23,'Valeurs Règlement Campagne'!$A$4:$AB$7,18,FALSE),IF(G23=VLOOKUP(C23,'Valeurs Règlement Campagne'!$A$4:$AB$7,19,FALSE),VLOOKUP(C23,'Valeurs Règlement Campagne'!$A$4:$AB$7,19,FALSE),""))),1,0)+IF(VLOOKUP(C23,'Valeurs Règlement Campagne'!$A$4:$AB$7,18,FALSE)=IF(G23=VLOOKUP(C23,'Valeurs Règlement Campagne'!$A$4:$AB$7,17,FALSE),VLOOKUP(C23,'Valeurs Règlement Campagne'!$A$4:$AB$7,17,FALSE),IF(G23=VLOOKUP(C23,'Valeurs Règlement Campagne'!$A$4:$AB$7,18,FALSE),VLOOKUP(C23,'Valeurs Règlement Campagne'!$A$4:$AB$7,18,FALSE),IF(G23=VLOOKUP(C23,'Valeurs Règlement Campagne'!$A$4:$AB$7,19,FALSE),VLOOKUP(C23,'Valeurs Règlement Campagne'!$A$4:$AB$7,19,FALSE),""))),1,0)+IF(VLOOKUP(C23,'Valeurs Règlement Campagne'!$A$4:$AB$7,19,FALSE)=IF(G23=VLOOKUP(C23,'Valeurs Règlement Campagne'!$A$4:$AB$7,17,FALSE),VLOOKUP(C23,'Valeurs Règlement Campagne'!$A$4:$AB$7,17,FALSE),IF(G23=VLOOKUP(C23,'Valeurs Règlement Campagne'!$A$4:$AB$7,18,FALSE),VLOOKUP(C23,'Valeurs Règlement Campagne'!$A$4:$AB$7,18,FALSE),IF(G23=VLOOKUP(C23,'Valeurs Règlement Campagne'!$A$4:$AB$7,19,FALSE),VLOOKUP(C23,'Valeurs Règlement Campagne'!$A$4:$AB$7,19,FALSE),""))),1,0)),"Doublon",TRUE)))," "))))," ")</f>
        <v xml:space="preserve"> </v>
      </c>
      <c r="W23" s="49" t="str" cm="1">
        <f t="array" ref="W23">IFERROR(IF(OR(C23="",C23=" ")," ",IF(NOT(ISNUMBER(H23))," ",IF(E23="Inconnues",AND(H23&gt;=P23,H23&lt;=Q23),IF(E23="Connues",IF('Valeurs Règlement Campagne'!$L$14="OUI",IF(IF(ABS(H23-VLOOKUP(C23,'Valeurs Règlement Campagne'!$A$4:$AB$7,20,FALSE))&lt;=2,VLOOKUP(C23,'Valeurs Règlement Campagne'!$A$4:$AB$7,20,FALSE),IF(ABS(H23-VLOOKUP(C23,'Valeurs Règlement Campagne'!$A$4:$AB$7,21,FALSE))&lt;=2,VLOOKUP(C23,'Valeurs Règlement Campagne'!$A$4:$AB$7,21,FALSE),IF(ABS(H23-VLOOKUP(C23,'Valeurs Règlement Campagne'!$A$4:$AB$7,22,FALSE))&lt;=2,VLOOKUP(C23,'Valeurs Règlement Campagne'!$A$4:$AB$7,22,FALSE),"")))="",FALSE,IF(COUNTIFS($C$6:C23,C23,$E$6:E23,"Connues",$H$6:H23,"&gt;="&amp;(IF(ABS(H23-VLOOKUP(C23,'Valeurs Règlement Campagne'!$A$4:$AB$7,20,FALSE))&lt;=2,VLOOKUP(C23,'Valeurs Règlement Campagne'!$A$4:$AB$7,20,FALSE),IF(ABS(H23-VLOOKUP(C23,'Valeurs Règlement Campagne'!$A$4:$AB$7,21,FALSE))&lt;=2,VLOOKUP(C23,'Valeurs Règlement Campagne'!$A$4:$AB$7,21,FALSE),IF(ABS(H23-VLOOKUP(C23,'Valeurs Règlement Campagne'!$A$4:$AB$7,22,FALSE))&lt;=2,VLOOKUP(C23,'Valeurs Règlement Campagne'!$A$4:$AB$7,22,FALSE),"")))-2),$H$6:H23,"&lt;="&amp;(IF(ABS(H23-VLOOKUP(C23,'Valeurs Règlement Campagne'!$A$4:$AB$7,20,FALSE))&lt;=2,VLOOKUP(C23,'Valeurs Règlement Campagne'!$A$4:$AB$7,20,FALSE),IF(ABS(H23-VLOOKUP(C23,'Valeurs Règlement Campagne'!$A$4:$AB$7,21,FALSE))&lt;=2,VLOOKUP(C23,'Valeurs Règlement Campagne'!$A$4:$AB$7,21,FALSE),IF(ABS(H23-VLOOKUP(C23,'Valeurs Règlement Campagne'!$A$4:$AB$7,22,FALSE))&lt;=2,VLOOKUP(C23,'Valeurs Règlement Campagne'!$A$4:$AB$7,22,FALSE),"")))+2))&gt;(IF(VLOOKUP(C23,'Valeurs Règlement Campagne'!$A$4:$AB$7,20,FALSE)=IF(ABS(H23-VLOOKUP(C23,'Valeurs Règlement Campagne'!$A$4:$AB$7,20,FALSE))&lt;=2,VLOOKUP(C23,'Valeurs Règlement Campagne'!$A$4:$AB$7,20,FALSE),IF(ABS(H23-VLOOKUP(C23,'Valeurs Règlement Campagne'!$A$4:$AB$7,21,FALSE))&lt;=2,VLOOKUP(C23,'Valeurs Règlement Campagne'!$A$4:$AB$7,21,FALSE),IF(ABS(H23-VLOOKUP(C23,'Valeurs Règlement Campagne'!$A$4:$AB$7,22,FALSE))&lt;=2,VLOOKUP(C23,'Valeurs Règlement Campagne'!$A$4:$AB$7,22,FALSE),""))),1,0)+IF(VLOOKUP(C23,'Valeurs Règlement Campagne'!$A$4:$AB$7,21,FALSE)=IF(ABS(H23-VLOOKUP(C23,'Valeurs Règlement Campagne'!$A$4:$AB$7,20,FALSE))&lt;=2,VLOOKUP(C23,'Valeurs Règlement Campagne'!$A$4:$AB$7,20,FALSE),IF(ABS(H23-VLOOKUP(C23,'Valeurs Règlement Campagne'!$A$4:$AB$7,21,FALSE))&lt;=2,VLOOKUP(C23,'Valeurs Règlement Campagne'!$A$4:$AB$7,21,FALSE),IF(ABS(H23-VLOOKUP(C23,'Valeurs Règlement Campagne'!$A$4:$AB$7,22,FALSE))&lt;=2,VLOOKUP(C23,'Valeurs Règlement Campagne'!$A$4:$AB$7,22,FALSE),""))),1,0)+IF(VLOOKUP(C23,'Valeurs Règlement Campagne'!$A$4:$AB$7,22,FALSE)=IF(ABS(H23-VLOOKUP(C23,'Valeurs Règlement Campagne'!$A$4:$AB$7,20,FALSE))&lt;=2,VLOOKUP(C23,'Valeurs Règlement Campagne'!$A$4:$AB$7,20,FALSE),IF(ABS(H23-VLOOKUP(C23,'Valeurs Règlement Campagne'!$A$4:$AB$7,21,FALSE))&lt;=2,VLOOKUP(C23,'Valeurs Règlement Campagne'!$A$4:$AB$7,21,FALSE),IF(ABS(H23-VLOOKUP(C23,'Valeurs Règlement Campagne'!$A$4:$AB$7,22,FALSE))&lt;=2,VLOOKUP(C23,'Valeurs Règlement Campagne'!$A$4:$AB$7,22,FALSE),""))),1,0)),"Doublon",TRUE)),IF(IF(H23=VLOOKUP(C23,'Valeurs Règlement Campagne'!$A$4:$AB$7,20,FALSE),VLOOKUP(C23,'Valeurs Règlement Campagne'!$A$4:$AB$7,20,FALSE),IF(H23=VLOOKUP(C23,'Valeurs Règlement Campagne'!$A$4:$AB$7,21,FALSE),VLOOKUP(C23,'Valeurs Règlement Campagne'!$A$4:$AB$7,21,FALSE),IF(H23=VLOOKUP(C23,'Valeurs Règlement Campagne'!$A$4:$AB$7,22,FALSE),VLOOKUP(C23,'Valeurs Règlement Campagne'!$A$4:$AB$7,22,FALSE),"")))="",FALSE,IF(COUNTIFS($C$6:C23,C23,$E$6:E23,"Connues",$H$6:H23,IF(H23=VLOOKUP(C23,'Valeurs Règlement Campagne'!$A$4:$AB$7,20,FALSE),VLOOKUP(C23,'Valeurs Règlement Campagne'!$A$4:$AB$7,20,FALSE),IF(H23=VLOOKUP(C23,'Valeurs Règlement Campagne'!$A$4:$AB$7,21,FALSE),VLOOKUP(C23,'Valeurs Règlement Campagne'!$A$4:$AB$7,21,FALSE),IF(H23=VLOOKUP(C23,'Valeurs Règlement Campagne'!$A$4:$AB$7,22,FALSE),VLOOKUP(C23,'Valeurs Règlement Campagne'!$A$4:$AB$7,22,FALSE),""))))&gt;(IF(VLOOKUP(C23,'Valeurs Règlement Campagne'!$A$4:$AB$7,20,FALSE)=IF(H23=VLOOKUP(C23,'Valeurs Règlement Campagne'!$A$4:$AB$7,20,FALSE),VLOOKUP(C23,'Valeurs Règlement Campagne'!$A$4:$AB$7,20,FALSE),IF(H23=VLOOKUP(C23,'Valeurs Règlement Campagne'!$A$4:$AB$7,21,FALSE),VLOOKUP(C23,'Valeurs Règlement Campagne'!$A$4:$AB$7,21,FALSE),IF(H23=VLOOKUP(C23,'Valeurs Règlement Campagne'!$A$4:$AB$7,22,FALSE),VLOOKUP(C23,'Valeurs Règlement Campagne'!$A$4:$AB$7,22,FALSE),""))),1,0)+IF(VLOOKUP(C23,'Valeurs Règlement Campagne'!$A$4:$AB$7,21,FALSE)=IF(H23=VLOOKUP(C23,'Valeurs Règlement Campagne'!$A$4:$AB$7,20,FALSE),VLOOKUP(C23,'Valeurs Règlement Campagne'!$A$4:$AB$7,20,FALSE),IF(H23=VLOOKUP(C23,'Valeurs Règlement Campagne'!$A$4:$AB$7,21,FALSE),VLOOKUP(C23,'Valeurs Règlement Campagne'!$A$4:$AB$7,21,FALSE),IF(H23=VLOOKUP(C23,'Valeurs Règlement Campagne'!$A$4:$AB$7,22,FALSE),VLOOKUP(C23,'Valeurs Règlement Campagne'!$A$4:$AB$7,22,FALSE),""))),1,0)+IF(VLOOKUP(C23,'Valeurs Règlement Campagne'!$A$4:$AB$7,22,FALSE)=IF(H23=VLOOKUP(C23,'Valeurs Règlement Campagne'!$A$4:$AB$7,20,FALSE),VLOOKUP(C23,'Valeurs Règlement Campagne'!$A$4:$AB$7,20,FALSE),IF(H23=VLOOKUP(C23,'Valeurs Règlement Campagne'!$A$4:$AB$7,21,FALSE),VLOOKUP(C23,'Valeurs Règlement Campagne'!$A$4:$AB$7,21,FALSE),IF(H23=VLOOKUP(C23,'Valeurs Règlement Campagne'!$A$4:$AB$7,22,FALSE),VLOOKUP(C23,'Valeurs Règlement Campagne'!$A$4:$AB$7,22,FALSE),""))),1,0)),"Doublon",TRUE)))," "))))," ")</f>
        <v xml:space="preserve"> </v>
      </c>
      <c r="X23" s="49" t="str" cm="1">
        <f t="array" ref="X23">IFERROR(IF(OR(C23="",C23=" ")," ",IF(NOT(ISNUMBER(I23))," ",IF(E23="Inconnues",AND(I23&gt;=P23,I23&lt;=R23),IF(E23="Connues",IF('Valeurs Règlement Campagne'!$L$14="OUI",IF(IF(ABS(I23-VLOOKUP(C23,'Valeurs Règlement Campagne'!$A$4:$AB$7,23,FALSE))&lt;=2,VLOOKUP(C23,'Valeurs Règlement Campagne'!$A$4:$AB$7,23,FALSE),IF(ABS(I23-VLOOKUP(C23,'Valeurs Règlement Campagne'!$A$4:$AB$7,24,FALSE))&lt;=2,VLOOKUP(C23,'Valeurs Règlement Campagne'!$A$4:$AB$7,24,FALSE),IF(ABS(I23-VLOOKUP(C23,'Valeurs Règlement Campagne'!$A$4:$AB$7,25,FALSE))&lt;=2,VLOOKUP(C23,'Valeurs Règlement Campagne'!$A$4:$AB$7,25,FALSE),"")))="",FALSE,IF(COUNTIFS($C$6:C23,C23,$E$6:E23,"Connues",$I$6:I23,"&gt;="&amp;(IF(ABS(I23-VLOOKUP(C23,'Valeurs Règlement Campagne'!$A$4:$AB$7,23,FALSE))&lt;=2,VLOOKUP(C23,'Valeurs Règlement Campagne'!$A$4:$AB$7,23,FALSE),IF(ABS(I23-VLOOKUP(C23,'Valeurs Règlement Campagne'!$A$4:$AB$7,24,FALSE))&lt;=2,VLOOKUP(C23,'Valeurs Règlement Campagne'!$A$4:$AB$7,24,FALSE),IF(ABS(I23-VLOOKUP(C23,'Valeurs Règlement Campagne'!$A$4:$AB$7,25,FALSE))&lt;=2,VLOOKUP(C23,'Valeurs Règlement Campagne'!$A$4:$AB$7,25,FALSE),"")))-2),$I$6:I23,"&lt;="&amp;(IF(ABS(I23-VLOOKUP(C23,'Valeurs Règlement Campagne'!$A$4:$AB$7,23,FALSE))&lt;=2,VLOOKUP(C23,'Valeurs Règlement Campagne'!$A$4:$AB$7,23,FALSE),IF(ABS(I23-VLOOKUP(C23,'Valeurs Règlement Campagne'!$A$4:$AB$7,24,FALSE))&lt;=2,VLOOKUP(C23,'Valeurs Règlement Campagne'!$A$4:$AB$7,24,FALSE),IF(ABS(I23-VLOOKUP(C23,'Valeurs Règlement Campagne'!$A$4:$AB$7,25,FALSE))&lt;=2,VLOOKUP(C23,'Valeurs Règlement Campagne'!$A$4:$AB$7,25,FALSE),"")))+2))&gt;(IF(VLOOKUP(C23,'Valeurs Règlement Campagne'!$A$4:$AB$7,23,FALSE)=IF(ABS(I23-VLOOKUP(C23,'Valeurs Règlement Campagne'!$A$4:$AB$7,23,FALSE))&lt;=2,VLOOKUP(C23,'Valeurs Règlement Campagne'!$A$4:$AB$7,23,FALSE),IF(ABS(I23-VLOOKUP(C23,'Valeurs Règlement Campagne'!$A$4:$AB$7,24,FALSE))&lt;=2,VLOOKUP(C23,'Valeurs Règlement Campagne'!$A$4:$AB$7,24,FALSE),IF(ABS(I23-VLOOKUP(C23,'Valeurs Règlement Campagne'!$A$4:$AB$7,25,FALSE))&lt;=2,VLOOKUP(C23,'Valeurs Règlement Campagne'!$A$4:$AB$7,25,FALSE),""))),1,0)+IF(VLOOKUP(C23,'Valeurs Règlement Campagne'!$A$4:$AB$7,24,FALSE)=IF(ABS(I23-VLOOKUP(C23,'Valeurs Règlement Campagne'!$A$4:$AB$7,23,FALSE))&lt;=2,VLOOKUP(C23,'Valeurs Règlement Campagne'!$A$4:$AB$7,23,FALSE),IF(ABS(I23-VLOOKUP(C23,'Valeurs Règlement Campagne'!$A$4:$AB$7,24,FALSE))&lt;=2,VLOOKUP(C23,'Valeurs Règlement Campagne'!$A$4:$AB$7,24,FALSE),IF(ABS(I23-VLOOKUP(C23,'Valeurs Règlement Campagne'!$A$4:$AB$7,25,FALSE))&lt;=2,VLOOKUP(C23,'Valeurs Règlement Campagne'!$A$4:$AB$7,25,FALSE),""))),1,0)+IF(VLOOKUP(C23,'Valeurs Règlement Campagne'!$A$4:$AB$7,25,FALSE)=IF(ABS(I23-VLOOKUP(C23,'Valeurs Règlement Campagne'!$A$4:$AB$7,23,FALSE))&lt;=2,VLOOKUP(C23,'Valeurs Règlement Campagne'!$A$4:$AB$7,23,FALSE),IF(ABS(I23-VLOOKUP(C23,'Valeurs Règlement Campagne'!$A$4:$AB$7,24,FALSE))&lt;=2,VLOOKUP(C23,'Valeurs Règlement Campagne'!$A$4:$AB$7,24,FALSE),IF(ABS(I23-VLOOKUP(C23,'Valeurs Règlement Campagne'!$A$4:$AB$7,25,FALSE))&lt;=2,VLOOKUP(C23,'Valeurs Règlement Campagne'!$A$4:$AB$7,25,FALSE),""))),1,0)),"Doublon",TRUE)),IF(IF(I23=VLOOKUP(C23,'Valeurs Règlement Campagne'!$A$4:$AB$7,23,FALSE),VLOOKUP(C23,'Valeurs Règlement Campagne'!$A$4:$AB$7,23,FALSE),IF(I23=VLOOKUP(C23,'Valeurs Règlement Campagne'!$A$4:$AB$7,24,FALSE),VLOOKUP(C23,'Valeurs Règlement Campagne'!$A$4:$AB$7,24,FALSE),IF(I23=VLOOKUP(C23,'Valeurs Règlement Campagne'!$A$4:$AB$7,25,FALSE),VLOOKUP(C23,'Valeurs Règlement Campagne'!$A$4:$AB$7,25,FALSE),"")))="",FALSE,IF(COUNTIFS($C$6:C23,C23,$E$6:E23,"Connues",$I$6:I23,IF(I23=VLOOKUP(C23,'Valeurs Règlement Campagne'!$A$4:$AB$7,23,FALSE),VLOOKUP(C23,'Valeurs Règlement Campagne'!$A$4:$AB$7,23,FALSE),IF(I23=VLOOKUP(C23,'Valeurs Règlement Campagne'!$A$4:$AB$7,24,FALSE),VLOOKUP(C23,'Valeurs Règlement Campagne'!$A$4:$AB$7,24,FALSE),IF(I23=VLOOKUP(C23,'Valeurs Règlement Campagne'!$A$4:$AB$7,25,FALSE),VLOOKUP(C23,'Valeurs Règlement Campagne'!$A$4:$AB$7,25,FALSE),""))))&gt;(IF(VLOOKUP(C23,'Valeurs Règlement Campagne'!$A$4:$AB$7,23,FALSE)=IF(I23=VLOOKUP(C23,'Valeurs Règlement Campagne'!$A$4:$AB$7,23,FALSE),VLOOKUP(C23,'Valeurs Règlement Campagne'!$A$4:$AB$7,23,FALSE),IF(I23=VLOOKUP(C23,'Valeurs Règlement Campagne'!$A$4:$AB$7,24,FALSE),VLOOKUP(C23,'Valeurs Règlement Campagne'!$A$4:$AB$7,24,FALSE),IF(I23=VLOOKUP(C23,'Valeurs Règlement Campagne'!$A$4:$AB$7,25,FALSE),VLOOKUP(C23,'Valeurs Règlement Campagne'!$A$4:$AB$7,25,FALSE),""))),1,0)+IF(VLOOKUP(C23,'Valeurs Règlement Campagne'!$A$4:$AB$7,24,FALSE)=IF(I23=VLOOKUP(C23,'Valeurs Règlement Campagne'!$A$4:$AB$7,23,FALSE),VLOOKUP(C23,'Valeurs Règlement Campagne'!$A$4:$AB$7,23,FALSE),IF(I23=VLOOKUP(C23,'Valeurs Règlement Campagne'!$A$4:$AB$7,24,FALSE),VLOOKUP(C23,'Valeurs Règlement Campagne'!$A$4:$AB$7,24,FALSE),IF(I23=VLOOKUP(C23,'Valeurs Règlement Campagne'!$A$4:$AB$7,25,FALSE),VLOOKUP(C23,'Valeurs Règlement Campagne'!$A$4:$AB$7,25,FALSE),""))),1,0)+IF(VLOOKUP(C23,'Valeurs Règlement Campagne'!$A$4:$AB$7,25,FALSE)=IF(I23=VLOOKUP(C23,'Valeurs Règlement Campagne'!$A$4:$AB$7,23,FALSE),VLOOKUP(C23,'Valeurs Règlement Campagne'!$A$4:$AB$7,23,FALSE),IF(I23=VLOOKUP(C23,'Valeurs Règlement Campagne'!$A$4:$AB$7,24,FALSE),VLOOKUP(C23,'Valeurs Règlement Campagne'!$A$4:$AB$7,24,FALSE),IF(I23=VLOOKUP(C23,'Valeurs Règlement Campagne'!$A$4:$AB$7,25,FALSE),VLOOKUP(C23,'Valeurs Règlement Campagne'!$A$4:$AB$7,25,FALSE),""))),1,0)),"Doublon",TRUE)))," "))))," ")</f>
        <v xml:space="preserve"> </v>
      </c>
      <c r="Y23" s="146" t="str" cm="1">
        <f t="array" ref="Y23">IFERROR(IF(OR(C23="",C23=" ")," ",IF(NOT(ISNUMBER(J23))," ",IF(E23="Inconnues",AND(J23&gt;=S23,J23&lt;=T23),IF(E23="Connues",IF('Valeurs Règlement Campagne'!$L$14="OUI",IF(IF(ABS(J23-VLOOKUP(C23,'Valeurs Règlement Campagne'!$A$4:$AB$7,26,FALSE))&lt;=2,VLOOKUP(C23,'Valeurs Règlement Campagne'!$A$4:$AB$7,26,FALSE),IF(ABS(J23-VLOOKUP(C23,'Valeurs Règlement Campagne'!$A$4:$AB$7,27,FALSE))&lt;=2,VLOOKUP(C23,'Valeurs Règlement Campagne'!$A$4:$AB$7,27,FALSE),IF(ABS(J23-VLOOKUP(C23,'Valeurs Règlement Campagne'!$A$4:$AB$7,28,FALSE))&lt;=2,VLOOKUP(C23,'Valeurs Règlement Campagne'!$A$4:$AB$7,28,FALSE),"")))="",FALSE,IF(COUNTIFS($C$6:C23,C23,$E$6:E23,"Connues",$J$6:J23,"&gt;="&amp;(IF(ABS(J23-VLOOKUP(C23,'Valeurs Règlement Campagne'!$A$4:$AB$7,26,FALSE))&lt;=2,VLOOKUP(C23,'Valeurs Règlement Campagne'!$A$4:$AB$7,26,FALSE),IF(ABS(J23-VLOOKUP(C23,'Valeurs Règlement Campagne'!$A$4:$AB$7,27,FALSE))&lt;=2,VLOOKUP(C23,'Valeurs Règlement Campagne'!$A$4:$AB$7,27,FALSE),IF(ABS(J23-VLOOKUP(C23,'Valeurs Règlement Campagne'!$A$4:$AB$7,28,FALSE))&lt;=2,VLOOKUP(C23,'Valeurs Règlement Campagne'!$A$4:$AB$7,28,FALSE),"")))-2),$J$6:J23,"&lt;="&amp;(IF(ABS(J23-VLOOKUP(C23,'Valeurs Règlement Campagne'!$A$4:$AB$7,26,FALSE))&lt;=2,VLOOKUP(C23,'Valeurs Règlement Campagne'!$A$4:$AB$7,26,FALSE),IF(ABS(J23-VLOOKUP(C23,'Valeurs Règlement Campagne'!$A$4:$AB$7,27,FALSE))&lt;=2,VLOOKUP(C23,'Valeurs Règlement Campagne'!$A$4:$AB$7,27,FALSE),IF(ABS(J23-VLOOKUP(C23,'Valeurs Règlement Campagne'!$A$4:$AB$7,28,FALSE))&lt;=2,VLOOKUP(C23,'Valeurs Règlement Campagne'!$A$4:$AB$7,28,FALSE),"")))+2))&gt;(IF(VLOOKUP(C23,'Valeurs Règlement Campagne'!$A$4:$AB$7,26,FALSE)=IF(ABS(J23-VLOOKUP(C23,'Valeurs Règlement Campagne'!$A$4:$AB$7,26,FALSE))&lt;=2,VLOOKUP(C23,'Valeurs Règlement Campagne'!$A$4:$AB$7,26,FALSE),IF(ABS(J23-VLOOKUP(C23,'Valeurs Règlement Campagne'!$A$4:$AB$7,27,FALSE))&lt;=2,VLOOKUP(C23,'Valeurs Règlement Campagne'!$A$4:$AB$7,27,FALSE),IF(ABS(J23-VLOOKUP(C23,'Valeurs Règlement Campagne'!$A$4:$AB$7,28,FALSE))&lt;=2,VLOOKUP(C23,'Valeurs Règlement Campagne'!$A$4:$AB$7,28,FALSE),""))),1,0)+IF(VLOOKUP(C23,'Valeurs Règlement Campagne'!$A$4:$AB$7,27,FALSE)=IF(ABS(J23-VLOOKUP(C23,'Valeurs Règlement Campagne'!$A$4:$AB$7,26,FALSE))&lt;=2,VLOOKUP(C23,'Valeurs Règlement Campagne'!$A$4:$AB$7,26,FALSE),IF(ABS(J23-VLOOKUP(C23,'Valeurs Règlement Campagne'!$A$4:$AB$7,27,FALSE))&lt;=2,VLOOKUP(C23,'Valeurs Règlement Campagne'!$A$4:$AB$7,27,FALSE),IF(ABS(J23-VLOOKUP(C23,'Valeurs Règlement Campagne'!$A$4:$AB$7,28,FALSE))&lt;=2,VLOOKUP(C23,'Valeurs Règlement Campagne'!$A$4:$AB$7,28,FALSE),""))),1,0)+IF(VLOOKUP(C23,'Valeurs Règlement Campagne'!$A$4:$AB$7,28,FALSE)=IF(ABS(J23-VLOOKUP(C23,'Valeurs Règlement Campagne'!$A$4:$AB$7,26,FALSE))&lt;=2,VLOOKUP(C23,'Valeurs Règlement Campagne'!$A$4:$AB$7,26,FALSE),IF(ABS(J23-VLOOKUP(C23,'Valeurs Règlement Campagne'!$A$4:$AB$7,27,FALSE))&lt;=2,VLOOKUP(C23,'Valeurs Règlement Campagne'!$A$4:$AB$7,27,FALSE),IF(ABS(J23-VLOOKUP(C23,'Valeurs Règlement Campagne'!$A$4:$AB$7,28,FALSE))&lt;=2,VLOOKUP(C23,'Valeurs Règlement Campagne'!$A$4:$AB$7,28,FALSE),""))),1,0)),"Doublon",TRUE)),IF(IF(J23=VLOOKUP(C23,'Valeurs Règlement Campagne'!$A$4:$AB$7,26,FALSE),VLOOKUP(C23,'Valeurs Règlement Campagne'!$A$4:$AB$7,26,FALSE),IF(J23=VLOOKUP(C23,'Valeurs Règlement Campagne'!$A$4:$AB$7,27,FALSE),VLOOKUP(C23,'Valeurs Règlement Campagne'!$A$4:$AB$7,27,FALSE),IF(J23=VLOOKUP(C23,'Valeurs Règlement Campagne'!$A$4:$AB$7,28,FALSE),VLOOKUP(C23,'Valeurs Règlement Campagne'!$A$4:$AB$7,28,FALSE),"")))="",FALSE,IF(COUNTIFS($C$6:C23,C23,$E$6:E23,"Connues",$J$6:J23,IF(J23=VLOOKUP(C23,'Valeurs Règlement Campagne'!$A$4:$AB$7,26,FALSE),VLOOKUP(C23,'Valeurs Règlement Campagne'!$A$4:$AB$7,26,FALSE),IF(J23=VLOOKUP(C23,'Valeurs Règlement Campagne'!$A$4:$AB$7,27,FALSE),VLOOKUP(C23,'Valeurs Règlement Campagne'!$A$4:$AB$7,27,FALSE),IF(J23=VLOOKUP(C23,'Valeurs Règlement Campagne'!$A$4:$AB$7,28,FALSE),VLOOKUP(C23,'Valeurs Règlement Campagne'!$A$4:$AB$7,28,FALSE),""))))&gt;(IF(VLOOKUP(C23,'Valeurs Règlement Campagne'!$A$4:$AB$7,26,FALSE)=IF(J23=VLOOKUP(C23,'Valeurs Règlement Campagne'!$A$4:$AB$7,26,FALSE),VLOOKUP(C23,'Valeurs Règlement Campagne'!$A$4:$AB$7,26,FALSE),IF(J23=VLOOKUP(C23,'Valeurs Règlement Campagne'!$A$4:$AB$7,27,FALSE),VLOOKUP(C23,'Valeurs Règlement Campagne'!$A$4:$AB$7,27,FALSE),IF(J23=VLOOKUP(C23,'Valeurs Règlement Campagne'!$A$4:$AB$7,28,FALSE),VLOOKUP(C23,'Valeurs Règlement Campagne'!$A$4:$AB$7,28,FALSE),""))),1,0)+IF(VLOOKUP(C23,'Valeurs Règlement Campagne'!$A$4:$AB$7,27,FALSE)=IF(J23=VLOOKUP(C23,'Valeurs Règlement Campagne'!$A$4:$AB$7,26,FALSE),VLOOKUP(C23,'Valeurs Règlement Campagne'!$A$4:$AB$7,26,FALSE),IF(J23=VLOOKUP(C23,'Valeurs Règlement Campagne'!$A$4:$AB$7,27,FALSE),VLOOKUP(C23,'Valeurs Règlement Campagne'!$A$4:$AB$7,27,FALSE),IF(J23=VLOOKUP(C23,'Valeurs Règlement Campagne'!$A$4:$AB$7,28,FALSE),VLOOKUP(C23,'Valeurs Règlement Campagne'!$A$4:$AB$7,28,FALSE),""))),1,0)+IF(VLOOKUP(C23,'Valeurs Règlement Campagne'!$A$4:$AB$7,28,FALSE)=IF(J23=VLOOKUP(C23,'Valeurs Règlement Campagne'!$A$4:$AB$7,26,FALSE),VLOOKUP(C23,'Valeurs Règlement Campagne'!$A$4:$AB$7,26,FALSE),IF(J23=VLOOKUP(C23,'Valeurs Règlement Campagne'!$A$4:$AB$7,27,FALSE),VLOOKUP(C23,'Valeurs Règlement Campagne'!$A$4:$AB$7,27,FALSE),IF(J23=VLOOKUP(C23,'Valeurs Règlement Campagne'!$A$4:$AB$7,28,FALSE),VLOOKUP(C23,'Valeurs Règlement Campagne'!$A$4:$AB$7,28,FALSE),""))),1,0)),"Doublon",TRUE)))," "))))," ")</f>
        <v xml:space="preserve"> </v>
      </c>
      <c r="Z23" s="329" t="str">
        <f t="shared" si="0"/>
        <v xml:space="preserve"> </v>
      </c>
      <c r="AA23" s="254"/>
      <c r="AB23" s="254" t="str">
        <f t="shared" si="1"/>
        <v xml:space="preserve"> </v>
      </c>
      <c r="AC23" s="254"/>
      <c r="AD23" s="254" t="str">
        <f t="shared" si="2"/>
        <v xml:space="preserve"> </v>
      </c>
      <c r="AE23" s="254"/>
      <c r="AF23" s="254" t="str">
        <f t="shared" si="3"/>
        <v xml:space="preserve"> </v>
      </c>
      <c r="AG23" s="299"/>
      <c r="AH23" s="50" t="str">
        <f t="shared" si="4"/>
        <v/>
      </c>
      <c r="AI23"/>
      <c r="AJ23"/>
      <c r="AK23"/>
      <c r="AL23"/>
      <c r="AM23"/>
    </row>
    <row r="24" spans="1:213" ht="20.75" customHeight="1">
      <c r="A24" s="102">
        <v>19</v>
      </c>
      <c r="B24" s="168" t="str">
        <f>IF(NOT(ISBLANK(Organisateur!B24)),Organisateur!B24," ")</f>
        <v xml:space="preserve"> </v>
      </c>
      <c r="C24" s="340" t="str">
        <f>IF(NOT(ISBLANK(Organisateur!C24)),Organisateur!C24," ")</f>
        <v xml:space="preserve"> </v>
      </c>
      <c r="D24" s="341"/>
      <c r="E24" s="170" t="str">
        <f>IF(NOT(ISBLANK(Organisateur!E24)),Organisateur!E24," ")</f>
        <v xml:space="preserve"> </v>
      </c>
      <c r="F24" s="172" t="str">
        <f>IF(NOT(ISBLANK(Organisateur!F24)),Organisateur!F24," ")</f>
        <v xml:space="preserve"> </v>
      </c>
      <c r="G24" s="195" t="str">
        <f>IF(NOT(ISBLANK(Organisateur!G24)),Organisateur!G24," ")</f>
        <v xml:space="preserve"> </v>
      </c>
      <c r="H24" s="196" t="str">
        <f>IF(NOT(ISBLANK(Organisateur!H24)),Organisateur!H24," ")</f>
        <v xml:space="preserve"> </v>
      </c>
      <c r="I24" s="197" t="str">
        <f>IF(NOT(ISBLANK(Organisateur!I24)),Organisateur!I24," ")</f>
        <v xml:space="preserve"> </v>
      </c>
      <c r="J24" s="198" t="str">
        <f>IF(NOT(ISBLANK(Organisateur!J24)),Organisateur!J24," ")</f>
        <v xml:space="preserve"> </v>
      </c>
      <c r="K24" s="40"/>
      <c r="L24" s="41" t="str">
        <f>IF($E24=" "," ",IF($E24=$D$31,VLOOKUP($C24,'Valeurs Règlement Campagne'!$A$4:$AB$7,14,FALSE),VLOOKUP($C24,'Valeurs Règlement Campagne'!$A$4:$M$7,4,FALSE)))</f>
        <v xml:space="preserve"> </v>
      </c>
      <c r="M24" s="42" t="str">
        <f>IF($E24=" "," ",IF($E24=$D$31,VLOOKUP($C24,'Valeurs Règlement Campagne'!$A$4:$AB$7,16,FALSE),VLOOKUP($C24,'Valeurs Règlement Campagne'!$A$4:$AB$7,5,FALSE)))</f>
        <v xml:space="preserve"> </v>
      </c>
      <c r="N24" s="41" t="str">
        <f>IF($E24=" "," ",IF($E24=$D$31,VLOOKUP($C24,'Valeurs Règlement Campagne'!$A$4:$AB$7,17,FALSE),VLOOKUP($C24,'Valeurs Règlement Campagne'!$A$4:$AB$7,6,FALSE)))</f>
        <v xml:space="preserve"> </v>
      </c>
      <c r="O24" s="43" t="str">
        <f>IF($E24=" "," ",IF($E24=$D$31,VLOOKUP($C24,'Valeurs Règlement Campagne'!$A$4:$AB$7,19,FALSE),VLOOKUP($C24,'Valeurs Règlement Campagne'!$A$4:$AB$7,7,FALSE)))</f>
        <v xml:space="preserve"> </v>
      </c>
      <c r="P24" s="44" t="str">
        <f>IF($E24=" "," ",IF($E24=$D$31,VLOOKUP($C24,'Valeurs Règlement Campagne'!$A$4:$AB$7,20,FALSE),VLOOKUP($C24,'Valeurs Règlement Campagne'!$A$4:$AB$7,8,FALSE)))</f>
        <v xml:space="preserve"> </v>
      </c>
      <c r="Q24" s="43" t="str">
        <f>IF($E24=" "," ",IF($E24=$D$31,VLOOKUP($C24,'Valeurs Règlement Campagne'!$A$4:$AB$7,22,FALSE),VLOOKUP($C24,'Valeurs Règlement Campagne'!$A$4:$AB$7,9,FALSE)))</f>
        <v xml:space="preserve"> </v>
      </c>
      <c r="R24" s="47" t="str">
        <f>IF($E24=" "," ",IF($E24=$D$31,VLOOKUP($C24,'Valeurs Règlement Campagne'!$A$4:$AB$7,25,FALSE),VLOOKUP($C24,'Valeurs Règlement Campagne'!$A$4:$AB$7,11,FALSE)))</f>
        <v xml:space="preserve"> </v>
      </c>
      <c r="S24" s="41" t="str">
        <f>IF($E24=" "," ",IF($E24=$D$31,VLOOKUP($C24,'Valeurs Règlement Campagne'!$A$4:$AB$7,26,FALSE),VLOOKUP($C24,'Valeurs Règlement Campagne'!$A$4:$AB$7,12,FALSE)))</f>
        <v xml:space="preserve"> </v>
      </c>
      <c r="T24" s="42" t="str">
        <f>IF($E24=" "," ",IF($E24=$D$31,VLOOKUP($C24,'Valeurs Règlement Campagne'!$A$4:$AB$7,28,FALSE),VLOOKUP($C24,'Valeurs Règlement Campagne'!$A$4:$AB$7,13,FALSE)))</f>
        <v xml:space="preserve"> </v>
      </c>
      <c r="U24" s="48" t="str" cm="1">
        <f t="array" ref="U24">IFERROR(IF(OR(C24="",C24=" ")," ",IF(NOT(ISNUMBER(F24))," ",IF(E24="Inconnues",AND(F24&gt;=L24,F24&lt;=M24),IF(E24="Connues",IF('Valeurs Règlement Campagne'!$L$14="OUI",IF(IF(ABS(F24-VLOOKUP(C24,'Valeurs Règlement Campagne'!$A$4:$AB$7,14,FALSE))&lt;=2,VLOOKUP(C24,'Valeurs Règlement Campagne'!$A$4:$AB$7,14,FALSE),IF(ABS(F24-VLOOKUP(C24,'Valeurs Règlement Campagne'!$A$4:$AB$7,15,FALSE))&lt;=2,VLOOKUP(C24,'Valeurs Règlement Campagne'!$A$4:$AB$7,15,FALSE),IF(ABS(F24-VLOOKUP(C24,'Valeurs Règlement Campagne'!$A$4:$AB$7,16,FALSE))&lt;=2,VLOOKUP(C24,'Valeurs Règlement Campagne'!$A$4:$AB$7,16,FALSE),"")))="",FALSE,IF(COUNTIFS($C$6:C24,C24,$E$6:E24,"Connues",$F$6:F24,"&gt;="&amp;(IF(ABS(F24-VLOOKUP(C24,'Valeurs Règlement Campagne'!$A$4:$AB$7,14,FALSE))&lt;=2,VLOOKUP(C24,'Valeurs Règlement Campagne'!$A$4:$AB$7,14,FALSE),IF(ABS(F24-VLOOKUP(C24,'Valeurs Règlement Campagne'!$A$4:$AB$7,15,FALSE))&lt;=2,VLOOKUP(C24,'Valeurs Règlement Campagne'!$A$4:$AB$7,15,FALSE),IF(ABS(F24-VLOOKUP(C24,'Valeurs Règlement Campagne'!$A$4:$AB$7,16,FALSE))&lt;=2,VLOOKUP(C24,'Valeurs Règlement Campagne'!$A$4:$AB$7,16,FALSE),"")))-2),$F$6:F24,"&lt;="&amp;(IF(ABS(F24-VLOOKUP(C24,'Valeurs Règlement Campagne'!$A$4:$AB$7,14,FALSE))&lt;=2,VLOOKUP(C24,'Valeurs Règlement Campagne'!$A$4:$AB$7,14,FALSE),IF(ABS(F24-VLOOKUP(C24,'Valeurs Règlement Campagne'!$A$4:$AB$7,15,FALSE))&lt;=2,VLOOKUP(C24,'Valeurs Règlement Campagne'!$A$4:$AB$7,15,FALSE),IF(ABS(F24-VLOOKUP(C24,'Valeurs Règlement Campagne'!$A$4:$AB$7,16,FALSE))&lt;=2,VLOOKUP(C24,'Valeurs Règlement Campagne'!$A$4:$AB$7,16,FALSE),"")))+2))&gt;(IF(VLOOKUP(C24,'Valeurs Règlement Campagne'!$A$4:$AB$7,14,FALSE)=IF(ABS(F24-VLOOKUP(C24,'Valeurs Règlement Campagne'!$A$4:$AB$7,14,FALSE))&lt;=2,VLOOKUP(C24,'Valeurs Règlement Campagne'!$A$4:$AB$7,14,FALSE),IF(ABS(F24-VLOOKUP(C24,'Valeurs Règlement Campagne'!$A$4:$AB$7,15,FALSE))&lt;=2,VLOOKUP(C24,'Valeurs Règlement Campagne'!$A$4:$AB$7,15,FALSE),IF(ABS(F24-VLOOKUP(C24,'Valeurs Règlement Campagne'!$A$4:$AB$7,16,FALSE))&lt;=2,VLOOKUP(C24,'Valeurs Règlement Campagne'!$A$4:$AB$7,16,FALSE),""))),1,0)+IF(VLOOKUP(C24,'Valeurs Règlement Campagne'!$A$4:$AB$7,15,FALSE)=IF(ABS(F24-VLOOKUP(C24,'Valeurs Règlement Campagne'!$A$4:$AB$7,14,FALSE))&lt;=2,VLOOKUP(C24,'Valeurs Règlement Campagne'!$A$4:$AB$7,14,FALSE),IF(ABS(F24-VLOOKUP(C24,'Valeurs Règlement Campagne'!$A$4:$AB$7,15,FALSE))&lt;=2,VLOOKUP(C24,'Valeurs Règlement Campagne'!$A$4:$AB$7,15,FALSE),IF(ABS(F24-VLOOKUP(C24,'Valeurs Règlement Campagne'!$A$4:$AB$7,16,FALSE))&lt;=2,VLOOKUP(C24,'Valeurs Règlement Campagne'!$A$4:$AB$7,16,FALSE),""))),1,0)+IF(VLOOKUP(C24,'Valeurs Règlement Campagne'!$A$4:$AB$7,16,FALSE)=IF(ABS(F24-VLOOKUP(C24,'Valeurs Règlement Campagne'!$A$4:$AB$7,14,FALSE))&lt;=2,VLOOKUP(C24,'Valeurs Règlement Campagne'!$A$4:$AB$7,14,FALSE),IF(ABS(F24-VLOOKUP(C24,'Valeurs Règlement Campagne'!$A$4:$AB$7,15,FALSE))&lt;=2,VLOOKUP(C24,'Valeurs Règlement Campagne'!$A$4:$AB$7,15,FALSE),IF(ABS(F24-VLOOKUP(C24,'Valeurs Règlement Campagne'!$A$4:$AB$7,16,FALSE))&lt;=2,VLOOKUP(C24,'Valeurs Règlement Campagne'!$A$4:$AB$7,16,FALSE),""))),1,0)),"Doublon",TRUE)),IF(IF(F24=VLOOKUP(C24,'Valeurs Règlement Campagne'!$A$4:$AB$7,14,FALSE),VLOOKUP(C24,'Valeurs Règlement Campagne'!$A$4:$AB$7,14,FALSE),IF(F24=VLOOKUP(C24,'Valeurs Règlement Campagne'!$A$4:$AB$7,15,FALSE),VLOOKUP(C24,'Valeurs Règlement Campagne'!$A$4:$AB$7,15,FALSE),IF(F24=VLOOKUP(C24,'Valeurs Règlement Campagne'!$A$4:$AB$7,16,FALSE),VLOOKUP(C24,'Valeurs Règlement Campagne'!$A$4:$AB$7,16,FALSE),"")))="",FALSE,IF(COUNTIFS($C$6:C24,C24,$E$6:E24,"Connues",$F$6:F24,IF(F24=VLOOKUP(C24,'Valeurs Règlement Campagne'!$A$4:$AB$7,14,FALSE),VLOOKUP(C24,'Valeurs Règlement Campagne'!$A$4:$AB$7,14,FALSE),IF(F24=VLOOKUP(C24,'Valeurs Règlement Campagne'!$A$4:$AB$7,15,FALSE),VLOOKUP(C24,'Valeurs Règlement Campagne'!$A$4:$AB$7,15,FALSE),IF(F24=VLOOKUP(C24,'Valeurs Règlement Campagne'!$A$4:$AB$7,16,FALSE),VLOOKUP(C24,'Valeurs Règlement Campagne'!$A$4:$AB$7,16,FALSE),""))))&gt;(IF(VLOOKUP(C24,'Valeurs Règlement Campagne'!$A$4:$AB$7,14,FALSE)=IF(F24=VLOOKUP(C24,'Valeurs Règlement Campagne'!$A$4:$AB$7,14,FALSE),VLOOKUP(C24,'Valeurs Règlement Campagne'!$A$4:$AB$7,14,FALSE),IF(F24=VLOOKUP(C24,'Valeurs Règlement Campagne'!$A$4:$AB$7,15,FALSE),VLOOKUP(C24,'Valeurs Règlement Campagne'!$A$4:$AB$7,15,FALSE),IF(F24=VLOOKUP(C24,'Valeurs Règlement Campagne'!$A$4:$AB$7,16,FALSE),VLOOKUP(C24,'Valeurs Règlement Campagne'!$A$4:$AB$7,16,FALSE),""))),1,0)+IF(VLOOKUP(C24,'Valeurs Règlement Campagne'!$A$4:$AB$7,15,FALSE)=IF(F24=VLOOKUP(C24,'Valeurs Règlement Campagne'!$A$4:$AB$7,14,FALSE),VLOOKUP(C24,'Valeurs Règlement Campagne'!$A$4:$AB$7,14,FALSE),IF(F24=VLOOKUP(C24,'Valeurs Règlement Campagne'!$A$4:$AB$7,15,FALSE),VLOOKUP(C24,'Valeurs Règlement Campagne'!$A$4:$AB$7,15,FALSE),IF(F24=VLOOKUP(C24,'Valeurs Règlement Campagne'!$A$4:$AB$7,16,FALSE),VLOOKUP(C24,'Valeurs Règlement Campagne'!$A$4:$AB$7,16,FALSE),""))),1,0)+IF(VLOOKUP(C24,'Valeurs Règlement Campagne'!$A$4:$AB$7,16,FALSE)=IF(F24=VLOOKUP(C24,'Valeurs Règlement Campagne'!$A$4:$AB$7,14,FALSE),VLOOKUP(C24,'Valeurs Règlement Campagne'!$A$4:$AB$7,14,FALSE),IF(F24=VLOOKUP(C24,'Valeurs Règlement Campagne'!$A$4:$AB$7,15,FALSE),VLOOKUP(C24,'Valeurs Règlement Campagne'!$A$4:$AB$7,15,FALSE),IF(F24=VLOOKUP(C24,'Valeurs Règlement Campagne'!$A$4:$AB$7,16,FALSE),VLOOKUP(C24,'Valeurs Règlement Campagne'!$A$4:$AB$7,16,FALSE),""))),1,0)),"Doublon",TRUE)))," "))))," ")</f>
        <v xml:space="preserve"> </v>
      </c>
      <c r="V24" s="49" t="str" cm="1">
        <f t="array" ref="V24">IFERROR(IF(OR(C24="",C24=" ")," ",IF(NOT(ISNUMBER(G24))," ",IF(E24="Inconnues",AND(G24&gt;=N24,G24&lt;=O24),IF(E24="Connues",IF('Valeurs Règlement Campagne'!$L$14="OUI",IF(IF(ABS(G24-VLOOKUP(C24,'Valeurs Règlement Campagne'!$A$4:$AB$7,17,FALSE))&lt;=2,VLOOKUP(C24,'Valeurs Règlement Campagne'!$A$4:$AB$7,17,FALSE),IF(ABS(G24-VLOOKUP(C24,'Valeurs Règlement Campagne'!$A$4:$AB$7,18,FALSE))&lt;=2,VLOOKUP(C24,'Valeurs Règlement Campagne'!$A$4:$AB$7,18,FALSE),IF(ABS(G24-VLOOKUP(C24,'Valeurs Règlement Campagne'!$A$4:$AB$7,19,FALSE))&lt;=2,VLOOKUP(C24,'Valeurs Règlement Campagne'!$A$4:$AB$7,19,FALSE),"")))="",FALSE,IF(COUNTIFS($C$6:C24,C24,$E$6:E24,"Connues",$G$6:G24,"&gt;="&amp;(IF(ABS(G24-VLOOKUP(C24,'Valeurs Règlement Campagne'!$A$4:$AB$7,17,FALSE))&lt;=2,VLOOKUP(C24,'Valeurs Règlement Campagne'!$A$4:$AB$7,17,FALSE),IF(ABS(G24-VLOOKUP(C24,'Valeurs Règlement Campagne'!$A$4:$AB$7,18,FALSE))&lt;=2,VLOOKUP(C24,'Valeurs Règlement Campagne'!$A$4:$AB$7,18,FALSE),IF(ABS(G24-VLOOKUP(C24,'Valeurs Règlement Campagne'!$A$4:$AB$7,19,FALSE))&lt;=2,VLOOKUP(C24,'Valeurs Règlement Campagne'!$A$4:$AB$7,19,FALSE),"")))-2),$G$6:G24,"&lt;="&amp;(IF(ABS(G24-VLOOKUP(C24,'Valeurs Règlement Campagne'!$A$4:$AB$7,17,FALSE))&lt;=2,VLOOKUP(C24,'Valeurs Règlement Campagne'!$A$4:$AB$7,17,FALSE),IF(ABS(G24-VLOOKUP(C24,'Valeurs Règlement Campagne'!$A$4:$AB$7,18,FALSE))&lt;=2,VLOOKUP(C24,'Valeurs Règlement Campagne'!$A$4:$AB$7,18,FALSE),IF(ABS(G24-VLOOKUP(C24,'Valeurs Règlement Campagne'!$A$4:$AB$7,19,FALSE))&lt;=2,VLOOKUP(C24,'Valeurs Règlement Campagne'!$A$4:$AB$7,19,FALSE),"")))+2))&gt;(IF(VLOOKUP(C24,'Valeurs Règlement Campagne'!$A$4:$AB$7,17,FALSE)=IF(ABS(G24-VLOOKUP(C24,'Valeurs Règlement Campagne'!$A$4:$AB$7,17,FALSE))&lt;=2,VLOOKUP(C24,'Valeurs Règlement Campagne'!$A$4:$AB$7,17,FALSE),IF(ABS(G24-VLOOKUP(C24,'Valeurs Règlement Campagne'!$A$4:$AB$7,18,FALSE))&lt;=2,VLOOKUP(C24,'Valeurs Règlement Campagne'!$A$4:$AB$7,18,FALSE),IF(ABS(G24-VLOOKUP(C24,'Valeurs Règlement Campagne'!$A$4:$AB$7,19,FALSE))&lt;=2,VLOOKUP(C24,'Valeurs Règlement Campagne'!$A$4:$AB$7,19,FALSE),""))),1,0)+IF(VLOOKUP(C24,'Valeurs Règlement Campagne'!$A$4:$AB$7,18,FALSE)=IF(ABS(G24-VLOOKUP(C24,'Valeurs Règlement Campagne'!$A$4:$AB$7,17,FALSE))&lt;=2,VLOOKUP(C24,'Valeurs Règlement Campagne'!$A$4:$AB$7,17,FALSE),IF(ABS(G24-VLOOKUP(C24,'Valeurs Règlement Campagne'!$A$4:$AB$7,18,FALSE))&lt;=2,VLOOKUP(C24,'Valeurs Règlement Campagne'!$A$4:$AB$7,18,FALSE),IF(ABS(G24-VLOOKUP(C24,'Valeurs Règlement Campagne'!$A$4:$AB$7,19,FALSE))&lt;=2,VLOOKUP(C24,'Valeurs Règlement Campagne'!$A$4:$AB$7,19,FALSE),""))),1,0)+IF(VLOOKUP(C24,'Valeurs Règlement Campagne'!$A$4:$AB$7,19,FALSE)=IF(ABS(G24-VLOOKUP(C24,'Valeurs Règlement Campagne'!$A$4:$AB$7,17,FALSE))&lt;=2,VLOOKUP(C24,'Valeurs Règlement Campagne'!$A$4:$AB$7,17,FALSE),IF(ABS(G24-VLOOKUP(C24,'Valeurs Règlement Campagne'!$A$4:$AB$7,18,FALSE))&lt;=2,VLOOKUP(C24,'Valeurs Règlement Campagne'!$A$4:$AB$7,18,FALSE),IF(ABS(G24-VLOOKUP(C24,'Valeurs Règlement Campagne'!$A$4:$AB$7,19,FALSE))&lt;=2,VLOOKUP(C24,'Valeurs Règlement Campagne'!$A$4:$AB$7,19,FALSE),""))),1,0)),"Doublon",TRUE)),IF(IF(G24=VLOOKUP(C24,'Valeurs Règlement Campagne'!$A$4:$AB$7,17,FALSE),VLOOKUP(C24,'Valeurs Règlement Campagne'!$A$4:$AB$7,17,FALSE),IF(G24=VLOOKUP(C24,'Valeurs Règlement Campagne'!$A$4:$AB$7,18,FALSE),VLOOKUP(C24,'Valeurs Règlement Campagne'!$A$4:$AB$7,18,FALSE),IF(G24=VLOOKUP(C24,'Valeurs Règlement Campagne'!$A$4:$AB$7,19,FALSE),VLOOKUP(C24,'Valeurs Règlement Campagne'!$A$4:$AB$7,19,FALSE),"")))="",FALSE,IF(COUNTIFS($C$6:C24,C24,$E$6:E24,"Connues",$G$6:G24,IF(G24=VLOOKUP(C24,'Valeurs Règlement Campagne'!$A$4:$AB$7,17,FALSE),VLOOKUP(C24,'Valeurs Règlement Campagne'!$A$4:$AB$7,17,FALSE),IF(G24=VLOOKUP(C24,'Valeurs Règlement Campagne'!$A$4:$AB$7,18,FALSE),VLOOKUP(C24,'Valeurs Règlement Campagne'!$A$4:$AB$7,18,FALSE),IF(G24=VLOOKUP(C24,'Valeurs Règlement Campagne'!$A$4:$AB$7,19,FALSE),VLOOKUP(C24,'Valeurs Règlement Campagne'!$A$4:$AB$7,19,FALSE),""))))&gt;(IF(VLOOKUP(C24,'Valeurs Règlement Campagne'!$A$4:$AB$7,17,FALSE)=IF(G24=VLOOKUP(C24,'Valeurs Règlement Campagne'!$A$4:$AB$7,17,FALSE),VLOOKUP(C24,'Valeurs Règlement Campagne'!$A$4:$AB$7,17,FALSE),IF(G24=VLOOKUP(C24,'Valeurs Règlement Campagne'!$A$4:$AB$7,18,FALSE),VLOOKUP(C24,'Valeurs Règlement Campagne'!$A$4:$AB$7,18,FALSE),IF(G24=VLOOKUP(C24,'Valeurs Règlement Campagne'!$A$4:$AB$7,19,FALSE),VLOOKUP(C24,'Valeurs Règlement Campagne'!$A$4:$AB$7,19,FALSE),""))),1,0)+IF(VLOOKUP(C24,'Valeurs Règlement Campagne'!$A$4:$AB$7,18,FALSE)=IF(G24=VLOOKUP(C24,'Valeurs Règlement Campagne'!$A$4:$AB$7,17,FALSE),VLOOKUP(C24,'Valeurs Règlement Campagne'!$A$4:$AB$7,17,FALSE),IF(G24=VLOOKUP(C24,'Valeurs Règlement Campagne'!$A$4:$AB$7,18,FALSE),VLOOKUP(C24,'Valeurs Règlement Campagne'!$A$4:$AB$7,18,FALSE),IF(G24=VLOOKUP(C24,'Valeurs Règlement Campagne'!$A$4:$AB$7,19,FALSE),VLOOKUP(C24,'Valeurs Règlement Campagne'!$A$4:$AB$7,19,FALSE),""))),1,0)+IF(VLOOKUP(C24,'Valeurs Règlement Campagne'!$A$4:$AB$7,19,FALSE)=IF(G24=VLOOKUP(C24,'Valeurs Règlement Campagne'!$A$4:$AB$7,17,FALSE),VLOOKUP(C24,'Valeurs Règlement Campagne'!$A$4:$AB$7,17,FALSE),IF(G24=VLOOKUP(C24,'Valeurs Règlement Campagne'!$A$4:$AB$7,18,FALSE),VLOOKUP(C24,'Valeurs Règlement Campagne'!$A$4:$AB$7,18,FALSE),IF(G24=VLOOKUP(C24,'Valeurs Règlement Campagne'!$A$4:$AB$7,19,FALSE),VLOOKUP(C24,'Valeurs Règlement Campagne'!$A$4:$AB$7,19,FALSE),""))),1,0)),"Doublon",TRUE)))," "))))," ")</f>
        <v xml:space="preserve"> </v>
      </c>
      <c r="W24" s="49" t="str" cm="1">
        <f t="array" ref="W24">IFERROR(IF(OR(C24="",C24=" ")," ",IF(NOT(ISNUMBER(H24))," ",IF(E24="Inconnues",AND(H24&gt;=P24,H24&lt;=Q24),IF(E24="Connues",IF('Valeurs Règlement Campagne'!$L$14="OUI",IF(IF(ABS(H24-VLOOKUP(C24,'Valeurs Règlement Campagne'!$A$4:$AB$7,20,FALSE))&lt;=2,VLOOKUP(C24,'Valeurs Règlement Campagne'!$A$4:$AB$7,20,FALSE),IF(ABS(H24-VLOOKUP(C24,'Valeurs Règlement Campagne'!$A$4:$AB$7,21,FALSE))&lt;=2,VLOOKUP(C24,'Valeurs Règlement Campagne'!$A$4:$AB$7,21,FALSE),IF(ABS(H24-VLOOKUP(C24,'Valeurs Règlement Campagne'!$A$4:$AB$7,22,FALSE))&lt;=2,VLOOKUP(C24,'Valeurs Règlement Campagne'!$A$4:$AB$7,22,FALSE),"")))="",FALSE,IF(COUNTIFS($C$6:C24,C24,$E$6:E24,"Connues",$H$6:H24,"&gt;="&amp;(IF(ABS(H24-VLOOKUP(C24,'Valeurs Règlement Campagne'!$A$4:$AB$7,20,FALSE))&lt;=2,VLOOKUP(C24,'Valeurs Règlement Campagne'!$A$4:$AB$7,20,FALSE),IF(ABS(H24-VLOOKUP(C24,'Valeurs Règlement Campagne'!$A$4:$AB$7,21,FALSE))&lt;=2,VLOOKUP(C24,'Valeurs Règlement Campagne'!$A$4:$AB$7,21,FALSE),IF(ABS(H24-VLOOKUP(C24,'Valeurs Règlement Campagne'!$A$4:$AB$7,22,FALSE))&lt;=2,VLOOKUP(C24,'Valeurs Règlement Campagne'!$A$4:$AB$7,22,FALSE),"")))-2),$H$6:H24,"&lt;="&amp;(IF(ABS(H24-VLOOKUP(C24,'Valeurs Règlement Campagne'!$A$4:$AB$7,20,FALSE))&lt;=2,VLOOKUP(C24,'Valeurs Règlement Campagne'!$A$4:$AB$7,20,FALSE),IF(ABS(H24-VLOOKUP(C24,'Valeurs Règlement Campagne'!$A$4:$AB$7,21,FALSE))&lt;=2,VLOOKUP(C24,'Valeurs Règlement Campagne'!$A$4:$AB$7,21,FALSE),IF(ABS(H24-VLOOKUP(C24,'Valeurs Règlement Campagne'!$A$4:$AB$7,22,FALSE))&lt;=2,VLOOKUP(C24,'Valeurs Règlement Campagne'!$A$4:$AB$7,22,FALSE),"")))+2))&gt;(IF(VLOOKUP(C24,'Valeurs Règlement Campagne'!$A$4:$AB$7,20,FALSE)=IF(ABS(H24-VLOOKUP(C24,'Valeurs Règlement Campagne'!$A$4:$AB$7,20,FALSE))&lt;=2,VLOOKUP(C24,'Valeurs Règlement Campagne'!$A$4:$AB$7,20,FALSE),IF(ABS(H24-VLOOKUP(C24,'Valeurs Règlement Campagne'!$A$4:$AB$7,21,FALSE))&lt;=2,VLOOKUP(C24,'Valeurs Règlement Campagne'!$A$4:$AB$7,21,FALSE),IF(ABS(H24-VLOOKUP(C24,'Valeurs Règlement Campagne'!$A$4:$AB$7,22,FALSE))&lt;=2,VLOOKUP(C24,'Valeurs Règlement Campagne'!$A$4:$AB$7,22,FALSE),""))),1,0)+IF(VLOOKUP(C24,'Valeurs Règlement Campagne'!$A$4:$AB$7,21,FALSE)=IF(ABS(H24-VLOOKUP(C24,'Valeurs Règlement Campagne'!$A$4:$AB$7,20,FALSE))&lt;=2,VLOOKUP(C24,'Valeurs Règlement Campagne'!$A$4:$AB$7,20,FALSE),IF(ABS(H24-VLOOKUP(C24,'Valeurs Règlement Campagne'!$A$4:$AB$7,21,FALSE))&lt;=2,VLOOKUP(C24,'Valeurs Règlement Campagne'!$A$4:$AB$7,21,FALSE),IF(ABS(H24-VLOOKUP(C24,'Valeurs Règlement Campagne'!$A$4:$AB$7,22,FALSE))&lt;=2,VLOOKUP(C24,'Valeurs Règlement Campagne'!$A$4:$AB$7,22,FALSE),""))),1,0)+IF(VLOOKUP(C24,'Valeurs Règlement Campagne'!$A$4:$AB$7,22,FALSE)=IF(ABS(H24-VLOOKUP(C24,'Valeurs Règlement Campagne'!$A$4:$AB$7,20,FALSE))&lt;=2,VLOOKUP(C24,'Valeurs Règlement Campagne'!$A$4:$AB$7,20,FALSE),IF(ABS(H24-VLOOKUP(C24,'Valeurs Règlement Campagne'!$A$4:$AB$7,21,FALSE))&lt;=2,VLOOKUP(C24,'Valeurs Règlement Campagne'!$A$4:$AB$7,21,FALSE),IF(ABS(H24-VLOOKUP(C24,'Valeurs Règlement Campagne'!$A$4:$AB$7,22,FALSE))&lt;=2,VLOOKUP(C24,'Valeurs Règlement Campagne'!$A$4:$AB$7,22,FALSE),""))),1,0)),"Doublon",TRUE)),IF(IF(H24=VLOOKUP(C24,'Valeurs Règlement Campagne'!$A$4:$AB$7,20,FALSE),VLOOKUP(C24,'Valeurs Règlement Campagne'!$A$4:$AB$7,20,FALSE),IF(H24=VLOOKUP(C24,'Valeurs Règlement Campagne'!$A$4:$AB$7,21,FALSE),VLOOKUP(C24,'Valeurs Règlement Campagne'!$A$4:$AB$7,21,FALSE),IF(H24=VLOOKUP(C24,'Valeurs Règlement Campagne'!$A$4:$AB$7,22,FALSE),VLOOKUP(C24,'Valeurs Règlement Campagne'!$A$4:$AB$7,22,FALSE),"")))="",FALSE,IF(COUNTIFS($C$6:C24,C24,$E$6:E24,"Connues",$H$6:H24,IF(H24=VLOOKUP(C24,'Valeurs Règlement Campagne'!$A$4:$AB$7,20,FALSE),VLOOKUP(C24,'Valeurs Règlement Campagne'!$A$4:$AB$7,20,FALSE),IF(H24=VLOOKUP(C24,'Valeurs Règlement Campagne'!$A$4:$AB$7,21,FALSE),VLOOKUP(C24,'Valeurs Règlement Campagne'!$A$4:$AB$7,21,FALSE),IF(H24=VLOOKUP(C24,'Valeurs Règlement Campagne'!$A$4:$AB$7,22,FALSE),VLOOKUP(C24,'Valeurs Règlement Campagne'!$A$4:$AB$7,22,FALSE),""))))&gt;(IF(VLOOKUP(C24,'Valeurs Règlement Campagne'!$A$4:$AB$7,20,FALSE)=IF(H24=VLOOKUP(C24,'Valeurs Règlement Campagne'!$A$4:$AB$7,20,FALSE),VLOOKUP(C24,'Valeurs Règlement Campagne'!$A$4:$AB$7,20,FALSE),IF(H24=VLOOKUP(C24,'Valeurs Règlement Campagne'!$A$4:$AB$7,21,FALSE),VLOOKUP(C24,'Valeurs Règlement Campagne'!$A$4:$AB$7,21,FALSE),IF(H24=VLOOKUP(C24,'Valeurs Règlement Campagne'!$A$4:$AB$7,22,FALSE),VLOOKUP(C24,'Valeurs Règlement Campagne'!$A$4:$AB$7,22,FALSE),""))),1,0)+IF(VLOOKUP(C24,'Valeurs Règlement Campagne'!$A$4:$AB$7,21,FALSE)=IF(H24=VLOOKUP(C24,'Valeurs Règlement Campagne'!$A$4:$AB$7,20,FALSE),VLOOKUP(C24,'Valeurs Règlement Campagne'!$A$4:$AB$7,20,FALSE),IF(H24=VLOOKUP(C24,'Valeurs Règlement Campagne'!$A$4:$AB$7,21,FALSE),VLOOKUP(C24,'Valeurs Règlement Campagne'!$A$4:$AB$7,21,FALSE),IF(H24=VLOOKUP(C24,'Valeurs Règlement Campagne'!$A$4:$AB$7,22,FALSE),VLOOKUP(C24,'Valeurs Règlement Campagne'!$A$4:$AB$7,22,FALSE),""))),1,0)+IF(VLOOKUP(C24,'Valeurs Règlement Campagne'!$A$4:$AB$7,22,FALSE)=IF(H24=VLOOKUP(C24,'Valeurs Règlement Campagne'!$A$4:$AB$7,20,FALSE),VLOOKUP(C24,'Valeurs Règlement Campagne'!$A$4:$AB$7,20,FALSE),IF(H24=VLOOKUP(C24,'Valeurs Règlement Campagne'!$A$4:$AB$7,21,FALSE),VLOOKUP(C24,'Valeurs Règlement Campagne'!$A$4:$AB$7,21,FALSE),IF(H24=VLOOKUP(C24,'Valeurs Règlement Campagne'!$A$4:$AB$7,22,FALSE),VLOOKUP(C24,'Valeurs Règlement Campagne'!$A$4:$AB$7,22,FALSE),""))),1,0)),"Doublon",TRUE)))," "))))," ")</f>
        <v xml:space="preserve"> </v>
      </c>
      <c r="X24" s="49" t="str" cm="1">
        <f t="array" ref="X24">IFERROR(IF(OR(C24="",C24=" ")," ",IF(NOT(ISNUMBER(I24))," ",IF(E24="Inconnues",AND(I24&gt;=P24,I24&lt;=R24),IF(E24="Connues",IF('Valeurs Règlement Campagne'!$L$14="OUI",IF(IF(ABS(I24-VLOOKUP(C24,'Valeurs Règlement Campagne'!$A$4:$AB$7,23,FALSE))&lt;=2,VLOOKUP(C24,'Valeurs Règlement Campagne'!$A$4:$AB$7,23,FALSE),IF(ABS(I24-VLOOKUP(C24,'Valeurs Règlement Campagne'!$A$4:$AB$7,24,FALSE))&lt;=2,VLOOKUP(C24,'Valeurs Règlement Campagne'!$A$4:$AB$7,24,FALSE),IF(ABS(I24-VLOOKUP(C24,'Valeurs Règlement Campagne'!$A$4:$AB$7,25,FALSE))&lt;=2,VLOOKUP(C24,'Valeurs Règlement Campagne'!$A$4:$AB$7,25,FALSE),"")))="",FALSE,IF(COUNTIFS($C$6:C24,C24,$E$6:E24,"Connues",$I$6:I24,"&gt;="&amp;(IF(ABS(I24-VLOOKUP(C24,'Valeurs Règlement Campagne'!$A$4:$AB$7,23,FALSE))&lt;=2,VLOOKUP(C24,'Valeurs Règlement Campagne'!$A$4:$AB$7,23,FALSE),IF(ABS(I24-VLOOKUP(C24,'Valeurs Règlement Campagne'!$A$4:$AB$7,24,FALSE))&lt;=2,VLOOKUP(C24,'Valeurs Règlement Campagne'!$A$4:$AB$7,24,FALSE),IF(ABS(I24-VLOOKUP(C24,'Valeurs Règlement Campagne'!$A$4:$AB$7,25,FALSE))&lt;=2,VLOOKUP(C24,'Valeurs Règlement Campagne'!$A$4:$AB$7,25,FALSE),"")))-2),$I$6:I24,"&lt;="&amp;(IF(ABS(I24-VLOOKUP(C24,'Valeurs Règlement Campagne'!$A$4:$AB$7,23,FALSE))&lt;=2,VLOOKUP(C24,'Valeurs Règlement Campagne'!$A$4:$AB$7,23,FALSE),IF(ABS(I24-VLOOKUP(C24,'Valeurs Règlement Campagne'!$A$4:$AB$7,24,FALSE))&lt;=2,VLOOKUP(C24,'Valeurs Règlement Campagne'!$A$4:$AB$7,24,FALSE),IF(ABS(I24-VLOOKUP(C24,'Valeurs Règlement Campagne'!$A$4:$AB$7,25,FALSE))&lt;=2,VLOOKUP(C24,'Valeurs Règlement Campagne'!$A$4:$AB$7,25,FALSE),"")))+2))&gt;(IF(VLOOKUP(C24,'Valeurs Règlement Campagne'!$A$4:$AB$7,23,FALSE)=IF(ABS(I24-VLOOKUP(C24,'Valeurs Règlement Campagne'!$A$4:$AB$7,23,FALSE))&lt;=2,VLOOKUP(C24,'Valeurs Règlement Campagne'!$A$4:$AB$7,23,FALSE),IF(ABS(I24-VLOOKUP(C24,'Valeurs Règlement Campagne'!$A$4:$AB$7,24,FALSE))&lt;=2,VLOOKUP(C24,'Valeurs Règlement Campagne'!$A$4:$AB$7,24,FALSE),IF(ABS(I24-VLOOKUP(C24,'Valeurs Règlement Campagne'!$A$4:$AB$7,25,FALSE))&lt;=2,VLOOKUP(C24,'Valeurs Règlement Campagne'!$A$4:$AB$7,25,FALSE),""))),1,0)+IF(VLOOKUP(C24,'Valeurs Règlement Campagne'!$A$4:$AB$7,24,FALSE)=IF(ABS(I24-VLOOKUP(C24,'Valeurs Règlement Campagne'!$A$4:$AB$7,23,FALSE))&lt;=2,VLOOKUP(C24,'Valeurs Règlement Campagne'!$A$4:$AB$7,23,FALSE),IF(ABS(I24-VLOOKUP(C24,'Valeurs Règlement Campagne'!$A$4:$AB$7,24,FALSE))&lt;=2,VLOOKUP(C24,'Valeurs Règlement Campagne'!$A$4:$AB$7,24,FALSE),IF(ABS(I24-VLOOKUP(C24,'Valeurs Règlement Campagne'!$A$4:$AB$7,25,FALSE))&lt;=2,VLOOKUP(C24,'Valeurs Règlement Campagne'!$A$4:$AB$7,25,FALSE),""))),1,0)+IF(VLOOKUP(C24,'Valeurs Règlement Campagne'!$A$4:$AB$7,25,FALSE)=IF(ABS(I24-VLOOKUP(C24,'Valeurs Règlement Campagne'!$A$4:$AB$7,23,FALSE))&lt;=2,VLOOKUP(C24,'Valeurs Règlement Campagne'!$A$4:$AB$7,23,FALSE),IF(ABS(I24-VLOOKUP(C24,'Valeurs Règlement Campagne'!$A$4:$AB$7,24,FALSE))&lt;=2,VLOOKUP(C24,'Valeurs Règlement Campagne'!$A$4:$AB$7,24,FALSE),IF(ABS(I24-VLOOKUP(C24,'Valeurs Règlement Campagne'!$A$4:$AB$7,25,FALSE))&lt;=2,VLOOKUP(C24,'Valeurs Règlement Campagne'!$A$4:$AB$7,25,FALSE),""))),1,0)),"Doublon",TRUE)),IF(IF(I24=VLOOKUP(C24,'Valeurs Règlement Campagne'!$A$4:$AB$7,23,FALSE),VLOOKUP(C24,'Valeurs Règlement Campagne'!$A$4:$AB$7,23,FALSE),IF(I24=VLOOKUP(C24,'Valeurs Règlement Campagne'!$A$4:$AB$7,24,FALSE),VLOOKUP(C24,'Valeurs Règlement Campagne'!$A$4:$AB$7,24,FALSE),IF(I24=VLOOKUP(C24,'Valeurs Règlement Campagne'!$A$4:$AB$7,25,FALSE),VLOOKUP(C24,'Valeurs Règlement Campagne'!$A$4:$AB$7,25,FALSE),"")))="",FALSE,IF(COUNTIFS($C$6:C24,C24,$E$6:E24,"Connues",$I$6:I24,IF(I24=VLOOKUP(C24,'Valeurs Règlement Campagne'!$A$4:$AB$7,23,FALSE),VLOOKUP(C24,'Valeurs Règlement Campagne'!$A$4:$AB$7,23,FALSE),IF(I24=VLOOKUP(C24,'Valeurs Règlement Campagne'!$A$4:$AB$7,24,FALSE),VLOOKUP(C24,'Valeurs Règlement Campagne'!$A$4:$AB$7,24,FALSE),IF(I24=VLOOKUP(C24,'Valeurs Règlement Campagne'!$A$4:$AB$7,25,FALSE),VLOOKUP(C24,'Valeurs Règlement Campagne'!$A$4:$AB$7,25,FALSE),""))))&gt;(IF(VLOOKUP(C24,'Valeurs Règlement Campagne'!$A$4:$AB$7,23,FALSE)=IF(I24=VLOOKUP(C24,'Valeurs Règlement Campagne'!$A$4:$AB$7,23,FALSE),VLOOKUP(C24,'Valeurs Règlement Campagne'!$A$4:$AB$7,23,FALSE),IF(I24=VLOOKUP(C24,'Valeurs Règlement Campagne'!$A$4:$AB$7,24,FALSE),VLOOKUP(C24,'Valeurs Règlement Campagne'!$A$4:$AB$7,24,FALSE),IF(I24=VLOOKUP(C24,'Valeurs Règlement Campagne'!$A$4:$AB$7,25,FALSE),VLOOKUP(C24,'Valeurs Règlement Campagne'!$A$4:$AB$7,25,FALSE),""))),1,0)+IF(VLOOKUP(C24,'Valeurs Règlement Campagne'!$A$4:$AB$7,24,FALSE)=IF(I24=VLOOKUP(C24,'Valeurs Règlement Campagne'!$A$4:$AB$7,23,FALSE),VLOOKUP(C24,'Valeurs Règlement Campagne'!$A$4:$AB$7,23,FALSE),IF(I24=VLOOKUP(C24,'Valeurs Règlement Campagne'!$A$4:$AB$7,24,FALSE),VLOOKUP(C24,'Valeurs Règlement Campagne'!$A$4:$AB$7,24,FALSE),IF(I24=VLOOKUP(C24,'Valeurs Règlement Campagne'!$A$4:$AB$7,25,FALSE),VLOOKUP(C24,'Valeurs Règlement Campagne'!$A$4:$AB$7,25,FALSE),""))),1,0)+IF(VLOOKUP(C24,'Valeurs Règlement Campagne'!$A$4:$AB$7,25,FALSE)=IF(I24=VLOOKUP(C24,'Valeurs Règlement Campagne'!$A$4:$AB$7,23,FALSE),VLOOKUP(C24,'Valeurs Règlement Campagne'!$A$4:$AB$7,23,FALSE),IF(I24=VLOOKUP(C24,'Valeurs Règlement Campagne'!$A$4:$AB$7,24,FALSE),VLOOKUP(C24,'Valeurs Règlement Campagne'!$A$4:$AB$7,24,FALSE),IF(I24=VLOOKUP(C24,'Valeurs Règlement Campagne'!$A$4:$AB$7,25,FALSE),VLOOKUP(C24,'Valeurs Règlement Campagne'!$A$4:$AB$7,25,FALSE),""))),1,0)),"Doublon",TRUE)))," "))))," ")</f>
        <v xml:space="preserve"> </v>
      </c>
      <c r="Y24" s="146" t="str" cm="1">
        <f t="array" ref="Y24">IFERROR(IF(OR(C24="",C24=" ")," ",IF(NOT(ISNUMBER(J24))," ",IF(E24="Inconnues",AND(J24&gt;=S24,J24&lt;=T24),IF(E24="Connues",IF('Valeurs Règlement Campagne'!$L$14="OUI",IF(IF(ABS(J24-VLOOKUP(C24,'Valeurs Règlement Campagne'!$A$4:$AB$7,26,FALSE))&lt;=2,VLOOKUP(C24,'Valeurs Règlement Campagne'!$A$4:$AB$7,26,FALSE),IF(ABS(J24-VLOOKUP(C24,'Valeurs Règlement Campagne'!$A$4:$AB$7,27,FALSE))&lt;=2,VLOOKUP(C24,'Valeurs Règlement Campagne'!$A$4:$AB$7,27,FALSE),IF(ABS(J24-VLOOKUP(C24,'Valeurs Règlement Campagne'!$A$4:$AB$7,28,FALSE))&lt;=2,VLOOKUP(C24,'Valeurs Règlement Campagne'!$A$4:$AB$7,28,FALSE),"")))="",FALSE,IF(COUNTIFS($C$6:C24,C24,$E$6:E24,"Connues",$J$6:J24,"&gt;="&amp;(IF(ABS(J24-VLOOKUP(C24,'Valeurs Règlement Campagne'!$A$4:$AB$7,26,FALSE))&lt;=2,VLOOKUP(C24,'Valeurs Règlement Campagne'!$A$4:$AB$7,26,FALSE),IF(ABS(J24-VLOOKUP(C24,'Valeurs Règlement Campagne'!$A$4:$AB$7,27,FALSE))&lt;=2,VLOOKUP(C24,'Valeurs Règlement Campagne'!$A$4:$AB$7,27,FALSE),IF(ABS(J24-VLOOKUP(C24,'Valeurs Règlement Campagne'!$A$4:$AB$7,28,FALSE))&lt;=2,VLOOKUP(C24,'Valeurs Règlement Campagne'!$A$4:$AB$7,28,FALSE),"")))-2),$J$6:J24,"&lt;="&amp;(IF(ABS(J24-VLOOKUP(C24,'Valeurs Règlement Campagne'!$A$4:$AB$7,26,FALSE))&lt;=2,VLOOKUP(C24,'Valeurs Règlement Campagne'!$A$4:$AB$7,26,FALSE),IF(ABS(J24-VLOOKUP(C24,'Valeurs Règlement Campagne'!$A$4:$AB$7,27,FALSE))&lt;=2,VLOOKUP(C24,'Valeurs Règlement Campagne'!$A$4:$AB$7,27,FALSE),IF(ABS(J24-VLOOKUP(C24,'Valeurs Règlement Campagne'!$A$4:$AB$7,28,FALSE))&lt;=2,VLOOKUP(C24,'Valeurs Règlement Campagne'!$A$4:$AB$7,28,FALSE),"")))+2))&gt;(IF(VLOOKUP(C24,'Valeurs Règlement Campagne'!$A$4:$AB$7,26,FALSE)=IF(ABS(J24-VLOOKUP(C24,'Valeurs Règlement Campagne'!$A$4:$AB$7,26,FALSE))&lt;=2,VLOOKUP(C24,'Valeurs Règlement Campagne'!$A$4:$AB$7,26,FALSE),IF(ABS(J24-VLOOKUP(C24,'Valeurs Règlement Campagne'!$A$4:$AB$7,27,FALSE))&lt;=2,VLOOKUP(C24,'Valeurs Règlement Campagne'!$A$4:$AB$7,27,FALSE),IF(ABS(J24-VLOOKUP(C24,'Valeurs Règlement Campagne'!$A$4:$AB$7,28,FALSE))&lt;=2,VLOOKUP(C24,'Valeurs Règlement Campagne'!$A$4:$AB$7,28,FALSE),""))),1,0)+IF(VLOOKUP(C24,'Valeurs Règlement Campagne'!$A$4:$AB$7,27,FALSE)=IF(ABS(J24-VLOOKUP(C24,'Valeurs Règlement Campagne'!$A$4:$AB$7,26,FALSE))&lt;=2,VLOOKUP(C24,'Valeurs Règlement Campagne'!$A$4:$AB$7,26,FALSE),IF(ABS(J24-VLOOKUP(C24,'Valeurs Règlement Campagne'!$A$4:$AB$7,27,FALSE))&lt;=2,VLOOKUP(C24,'Valeurs Règlement Campagne'!$A$4:$AB$7,27,FALSE),IF(ABS(J24-VLOOKUP(C24,'Valeurs Règlement Campagne'!$A$4:$AB$7,28,FALSE))&lt;=2,VLOOKUP(C24,'Valeurs Règlement Campagne'!$A$4:$AB$7,28,FALSE),""))),1,0)+IF(VLOOKUP(C24,'Valeurs Règlement Campagne'!$A$4:$AB$7,28,FALSE)=IF(ABS(J24-VLOOKUP(C24,'Valeurs Règlement Campagne'!$A$4:$AB$7,26,FALSE))&lt;=2,VLOOKUP(C24,'Valeurs Règlement Campagne'!$A$4:$AB$7,26,FALSE),IF(ABS(J24-VLOOKUP(C24,'Valeurs Règlement Campagne'!$A$4:$AB$7,27,FALSE))&lt;=2,VLOOKUP(C24,'Valeurs Règlement Campagne'!$A$4:$AB$7,27,FALSE),IF(ABS(J24-VLOOKUP(C24,'Valeurs Règlement Campagne'!$A$4:$AB$7,28,FALSE))&lt;=2,VLOOKUP(C24,'Valeurs Règlement Campagne'!$A$4:$AB$7,28,FALSE),""))),1,0)),"Doublon",TRUE)),IF(IF(J24=VLOOKUP(C24,'Valeurs Règlement Campagne'!$A$4:$AB$7,26,FALSE),VLOOKUP(C24,'Valeurs Règlement Campagne'!$A$4:$AB$7,26,FALSE),IF(J24=VLOOKUP(C24,'Valeurs Règlement Campagne'!$A$4:$AB$7,27,FALSE),VLOOKUP(C24,'Valeurs Règlement Campagne'!$A$4:$AB$7,27,FALSE),IF(J24=VLOOKUP(C24,'Valeurs Règlement Campagne'!$A$4:$AB$7,28,FALSE),VLOOKUP(C24,'Valeurs Règlement Campagne'!$A$4:$AB$7,28,FALSE),"")))="",FALSE,IF(COUNTIFS($C$6:C24,C24,$E$6:E24,"Connues",$J$6:J24,IF(J24=VLOOKUP(C24,'Valeurs Règlement Campagne'!$A$4:$AB$7,26,FALSE),VLOOKUP(C24,'Valeurs Règlement Campagne'!$A$4:$AB$7,26,FALSE),IF(J24=VLOOKUP(C24,'Valeurs Règlement Campagne'!$A$4:$AB$7,27,FALSE),VLOOKUP(C24,'Valeurs Règlement Campagne'!$A$4:$AB$7,27,FALSE),IF(J24=VLOOKUP(C24,'Valeurs Règlement Campagne'!$A$4:$AB$7,28,FALSE),VLOOKUP(C24,'Valeurs Règlement Campagne'!$A$4:$AB$7,28,FALSE),""))))&gt;(IF(VLOOKUP(C24,'Valeurs Règlement Campagne'!$A$4:$AB$7,26,FALSE)=IF(J24=VLOOKUP(C24,'Valeurs Règlement Campagne'!$A$4:$AB$7,26,FALSE),VLOOKUP(C24,'Valeurs Règlement Campagne'!$A$4:$AB$7,26,FALSE),IF(J24=VLOOKUP(C24,'Valeurs Règlement Campagne'!$A$4:$AB$7,27,FALSE),VLOOKUP(C24,'Valeurs Règlement Campagne'!$A$4:$AB$7,27,FALSE),IF(J24=VLOOKUP(C24,'Valeurs Règlement Campagne'!$A$4:$AB$7,28,FALSE),VLOOKUP(C24,'Valeurs Règlement Campagne'!$A$4:$AB$7,28,FALSE),""))),1,0)+IF(VLOOKUP(C24,'Valeurs Règlement Campagne'!$A$4:$AB$7,27,FALSE)=IF(J24=VLOOKUP(C24,'Valeurs Règlement Campagne'!$A$4:$AB$7,26,FALSE),VLOOKUP(C24,'Valeurs Règlement Campagne'!$A$4:$AB$7,26,FALSE),IF(J24=VLOOKUP(C24,'Valeurs Règlement Campagne'!$A$4:$AB$7,27,FALSE),VLOOKUP(C24,'Valeurs Règlement Campagne'!$A$4:$AB$7,27,FALSE),IF(J24=VLOOKUP(C24,'Valeurs Règlement Campagne'!$A$4:$AB$7,28,FALSE),VLOOKUP(C24,'Valeurs Règlement Campagne'!$A$4:$AB$7,28,FALSE),""))),1,0)+IF(VLOOKUP(C24,'Valeurs Règlement Campagne'!$A$4:$AB$7,28,FALSE)=IF(J24=VLOOKUP(C24,'Valeurs Règlement Campagne'!$A$4:$AB$7,26,FALSE),VLOOKUP(C24,'Valeurs Règlement Campagne'!$A$4:$AB$7,26,FALSE),IF(J24=VLOOKUP(C24,'Valeurs Règlement Campagne'!$A$4:$AB$7,27,FALSE),VLOOKUP(C24,'Valeurs Règlement Campagne'!$A$4:$AB$7,27,FALSE),IF(J24=VLOOKUP(C24,'Valeurs Règlement Campagne'!$A$4:$AB$7,28,FALSE),VLOOKUP(C24,'Valeurs Règlement Campagne'!$A$4:$AB$7,28,FALSE),""))),1,0)),"Doublon",TRUE)))," "))))," ")</f>
        <v xml:space="preserve"> </v>
      </c>
      <c r="Z24" s="329" t="str">
        <f t="shared" si="0"/>
        <v xml:space="preserve"> </v>
      </c>
      <c r="AA24" s="254"/>
      <c r="AB24" s="254" t="str">
        <f t="shared" si="1"/>
        <v xml:space="preserve"> </v>
      </c>
      <c r="AC24" s="254"/>
      <c r="AD24" s="254" t="str">
        <f t="shared" si="2"/>
        <v xml:space="preserve"> </v>
      </c>
      <c r="AE24" s="254"/>
      <c r="AF24" s="254" t="str">
        <f t="shared" si="3"/>
        <v xml:space="preserve"> </v>
      </c>
      <c r="AG24" s="299"/>
      <c r="AH24" s="50" t="str">
        <f t="shared" si="4"/>
        <v/>
      </c>
      <c r="AI24"/>
      <c r="AJ24"/>
      <c r="AK24"/>
      <c r="AL24"/>
      <c r="AM24"/>
    </row>
    <row r="25" spans="1:213" ht="20.75" customHeight="1">
      <c r="A25" s="102">
        <v>20</v>
      </c>
      <c r="B25" s="168" t="str">
        <f>IF(NOT(ISBLANK(Organisateur!B25)),Organisateur!B25," ")</f>
        <v xml:space="preserve"> </v>
      </c>
      <c r="C25" s="340" t="str">
        <f>IF(NOT(ISBLANK(Organisateur!C25)),Organisateur!C25," ")</f>
        <v xml:space="preserve"> </v>
      </c>
      <c r="D25" s="341"/>
      <c r="E25" s="170" t="str">
        <f>IF(NOT(ISBLANK(Organisateur!E25)),Organisateur!E25," ")</f>
        <v xml:space="preserve"> </v>
      </c>
      <c r="F25" s="172" t="str">
        <f>IF(NOT(ISBLANK(Organisateur!F25)),Organisateur!F25," ")</f>
        <v xml:space="preserve"> </v>
      </c>
      <c r="G25" s="195" t="str">
        <f>IF(NOT(ISBLANK(Organisateur!G25)),Organisateur!G25," ")</f>
        <v xml:space="preserve"> </v>
      </c>
      <c r="H25" s="196" t="str">
        <f>IF(NOT(ISBLANK(Organisateur!H25)),Organisateur!H25," ")</f>
        <v xml:space="preserve"> </v>
      </c>
      <c r="I25" s="197" t="str">
        <f>IF(NOT(ISBLANK(Organisateur!I25)),Organisateur!I25," ")</f>
        <v xml:space="preserve"> </v>
      </c>
      <c r="J25" s="198" t="str">
        <f>IF(NOT(ISBLANK(Organisateur!J25)),Organisateur!J25," ")</f>
        <v xml:space="preserve"> </v>
      </c>
      <c r="K25" s="40"/>
      <c r="L25" s="41" t="str">
        <f>IF($E25=" "," ",IF($E25=$D$31,VLOOKUP($C25,'Valeurs Règlement Campagne'!$A$4:$AB$7,14,FALSE),VLOOKUP($C25,'Valeurs Règlement Campagne'!$A$4:$M$7,4,FALSE)))</f>
        <v xml:space="preserve"> </v>
      </c>
      <c r="M25" s="42" t="str">
        <f>IF($E25=" "," ",IF($E25=$D$31,VLOOKUP($C25,'Valeurs Règlement Campagne'!$A$4:$AB$7,16,FALSE),VLOOKUP($C25,'Valeurs Règlement Campagne'!$A$4:$AB$7,5,FALSE)))</f>
        <v xml:space="preserve"> </v>
      </c>
      <c r="N25" s="41" t="str">
        <f>IF($E25=" "," ",IF($E25=$D$31,VLOOKUP($C25,'Valeurs Règlement Campagne'!$A$4:$AB$7,17,FALSE),VLOOKUP($C25,'Valeurs Règlement Campagne'!$A$4:$AB$7,6,FALSE)))</f>
        <v xml:space="preserve"> </v>
      </c>
      <c r="O25" s="43" t="str">
        <f>IF($E25=" "," ",IF($E25=$D$31,VLOOKUP($C25,'Valeurs Règlement Campagne'!$A$4:$AB$7,19,FALSE),VLOOKUP($C25,'Valeurs Règlement Campagne'!$A$4:$AB$7,7,FALSE)))</f>
        <v xml:space="preserve"> </v>
      </c>
      <c r="P25" s="44" t="str">
        <f>IF($E25=" "," ",IF($E25=$D$31,VLOOKUP($C25,'Valeurs Règlement Campagne'!$A$4:$AB$7,20,FALSE),VLOOKUP($C25,'Valeurs Règlement Campagne'!$A$4:$AB$7,8,FALSE)))</f>
        <v xml:space="preserve"> </v>
      </c>
      <c r="Q25" s="43" t="str">
        <f>IF($E25=" "," ",IF($E25=$D$31,VLOOKUP($C25,'Valeurs Règlement Campagne'!$A$4:$AB$7,22,FALSE),VLOOKUP($C25,'Valeurs Règlement Campagne'!$A$4:$AB$7,9,FALSE)))</f>
        <v xml:space="preserve"> </v>
      </c>
      <c r="R25" s="47" t="str">
        <f>IF($E25=" "," ",IF($E25=$D$31,VLOOKUP($C25,'Valeurs Règlement Campagne'!$A$4:$AB$7,25,FALSE),VLOOKUP($C25,'Valeurs Règlement Campagne'!$A$4:$AB$7,11,FALSE)))</f>
        <v xml:space="preserve"> </v>
      </c>
      <c r="S25" s="41" t="str">
        <f>IF($E25=" "," ",IF($E25=$D$31,VLOOKUP($C25,'Valeurs Règlement Campagne'!$A$4:$AB$7,26,FALSE),VLOOKUP($C25,'Valeurs Règlement Campagne'!$A$4:$AB$7,12,FALSE)))</f>
        <v xml:space="preserve"> </v>
      </c>
      <c r="T25" s="42" t="str">
        <f>IF($E25=" "," ",IF($E25=$D$31,VLOOKUP($C25,'Valeurs Règlement Campagne'!$A$4:$AB$7,28,FALSE),VLOOKUP($C25,'Valeurs Règlement Campagne'!$A$4:$AB$7,13,FALSE)))</f>
        <v xml:space="preserve"> </v>
      </c>
      <c r="U25" s="48" t="str" cm="1">
        <f t="array" ref="U25">IFERROR(IF(OR(C25="",C25=" ")," ",IF(NOT(ISNUMBER(F25))," ",IF(E25="Inconnues",AND(F25&gt;=L25,F25&lt;=M25),IF(E25="Connues",IF('Valeurs Règlement Campagne'!$L$14="OUI",IF(IF(ABS(F25-VLOOKUP(C25,'Valeurs Règlement Campagne'!$A$4:$AB$7,14,FALSE))&lt;=2,VLOOKUP(C25,'Valeurs Règlement Campagne'!$A$4:$AB$7,14,FALSE),IF(ABS(F25-VLOOKUP(C25,'Valeurs Règlement Campagne'!$A$4:$AB$7,15,FALSE))&lt;=2,VLOOKUP(C25,'Valeurs Règlement Campagne'!$A$4:$AB$7,15,FALSE),IF(ABS(F25-VLOOKUP(C25,'Valeurs Règlement Campagne'!$A$4:$AB$7,16,FALSE))&lt;=2,VLOOKUP(C25,'Valeurs Règlement Campagne'!$A$4:$AB$7,16,FALSE),"")))="",FALSE,IF(COUNTIFS($C$6:C25,C25,$E$6:E25,"Connues",$F$6:F25,"&gt;="&amp;(IF(ABS(F25-VLOOKUP(C25,'Valeurs Règlement Campagne'!$A$4:$AB$7,14,FALSE))&lt;=2,VLOOKUP(C25,'Valeurs Règlement Campagne'!$A$4:$AB$7,14,FALSE),IF(ABS(F25-VLOOKUP(C25,'Valeurs Règlement Campagne'!$A$4:$AB$7,15,FALSE))&lt;=2,VLOOKUP(C25,'Valeurs Règlement Campagne'!$A$4:$AB$7,15,FALSE),IF(ABS(F25-VLOOKUP(C25,'Valeurs Règlement Campagne'!$A$4:$AB$7,16,FALSE))&lt;=2,VLOOKUP(C25,'Valeurs Règlement Campagne'!$A$4:$AB$7,16,FALSE),"")))-2),$F$6:F25,"&lt;="&amp;(IF(ABS(F25-VLOOKUP(C25,'Valeurs Règlement Campagne'!$A$4:$AB$7,14,FALSE))&lt;=2,VLOOKUP(C25,'Valeurs Règlement Campagne'!$A$4:$AB$7,14,FALSE),IF(ABS(F25-VLOOKUP(C25,'Valeurs Règlement Campagne'!$A$4:$AB$7,15,FALSE))&lt;=2,VLOOKUP(C25,'Valeurs Règlement Campagne'!$A$4:$AB$7,15,FALSE),IF(ABS(F25-VLOOKUP(C25,'Valeurs Règlement Campagne'!$A$4:$AB$7,16,FALSE))&lt;=2,VLOOKUP(C25,'Valeurs Règlement Campagne'!$A$4:$AB$7,16,FALSE),"")))+2))&gt;(IF(VLOOKUP(C25,'Valeurs Règlement Campagne'!$A$4:$AB$7,14,FALSE)=IF(ABS(F25-VLOOKUP(C25,'Valeurs Règlement Campagne'!$A$4:$AB$7,14,FALSE))&lt;=2,VLOOKUP(C25,'Valeurs Règlement Campagne'!$A$4:$AB$7,14,FALSE),IF(ABS(F25-VLOOKUP(C25,'Valeurs Règlement Campagne'!$A$4:$AB$7,15,FALSE))&lt;=2,VLOOKUP(C25,'Valeurs Règlement Campagne'!$A$4:$AB$7,15,FALSE),IF(ABS(F25-VLOOKUP(C25,'Valeurs Règlement Campagne'!$A$4:$AB$7,16,FALSE))&lt;=2,VLOOKUP(C25,'Valeurs Règlement Campagne'!$A$4:$AB$7,16,FALSE),""))),1,0)+IF(VLOOKUP(C25,'Valeurs Règlement Campagne'!$A$4:$AB$7,15,FALSE)=IF(ABS(F25-VLOOKUP(C25,'Valeurs Règlement Campagne'!$A$4:$AB$7,14,FALSE))&lt;=2,VLOOKUP(C25,'Valeurs Règlement Campagne'!$A$4:$AB$7,14,FALSE),IF(ABS(F25-VLOOKUP(C25,'Valeurs Règlement Campagne'!$A$4:$AB$7,15,FALSE))&lt;=2,VLOOKUP(C25,'Valeurs Règlement Campagne'!$A$4:$AB$7,15,FALSE),IF(ABS(F25-VLOOKUP(C25,'Valeurs Règlement Campagne'!$A$4:$AB$7,16,FALSE))&lt;=2,VLOOKUP(C25,'Valeurs Règlement Campagne'!$A$4:$AB$7,16,FALSE),""))),1,0)+IF(VLOOKUP(C25,'Valeurs Règlement Campagne'!$A$4:$AB$7,16,FALSE)=IF(ABS(F25-VLOOKUP(C25,'Valeurs Règlement Campagne'!$A$4:$AB$7,14,FALSE))&lt;=2,VLOOKUP(C25,'Valeurs Règlement Campagne'!$A$4:$AB$7,14,FALSE),IF(ABS(F25-VLOOKUP(C25,'Valeurs Règlement Campagne'!$A$4:$AB$7,15,FALSE))&lt;=2,VLOOKUP(C25,'Valeurs Règlement Campagne'!$A$4:$AB$7,15,FALSE),IF(ABS(F25-VLOOKUP(C25,'Valeurs Règlement Campagne'!$A$4:$AB$7,16,FALSE))&lt;=2,VLOOKUP(C25,'Valeurs Règlement Campagne'!$A$4:$AB$7,16,FALSE),""))),1,0)),"Doublon",TRUE)),IF(IF(F25=VLOOKUP(C25,'Valeurs Règlement Campagne'!$A$4:$AB$7,14,FALSE),VLOOKUP(C25,'Valeurs Règlement Campagne'!$A$4:$AB$7,14,FALSE),IF(F25=VLOOKUP(C25,'Valeurs Règlement Campagne'!$A$4:$AB$7,15,FALSE),VLOOKUP(C25,'Valeurs Règlement Campagne'!$A$4:$AB$7,15,FALSE),IF(F25=VLOOKUP(C25,'Valeurs Règlement Campagne'!$A$4:$AB$7,16,FALSE),VLOOKUP(C25,'Valeurs Règlement Campagne'!$A$4:$AB$7,16,FALSE),"")))="",FALSE,IF(COUNTIFS($C$6:C25,C25,$E$6:E25,"Connues",$F$6:F25,IF(F25=VLOOKUP(C25,'Valeurs Règlement Campagne'!$A$4:$AB$7,14,FALSE),VLOOKUP(C25,'Valeurs Règlement Campagne'!$A$4:$AB$7,14,FALSE),IF(F25=VLOOKUP(C25,'Valeurs Règlement Campagne'!$A$4:$AB$7,15,FALSE),VLOOKUP(C25,'Valeurs Règlement Campagne'!$A$4:$AB$7,15,FALSE),IF(F25=VLOOKUP(C25,'Valeurs Règlement Campagne'!$A$4:$AB$7,16,FALSE),VLOOKUP(C25,'Valeurs Règlement Campagne'!$A$4:$AB$7,16,FALSE),""))))&gt;(IF(VLOOKUP(C25,'Valeurs Règlement Campagne'!$A$4:$AB$7,14,FALSE)=IF(F25=VLOOKUP(C25,'Valeurs Règlement Campagne'!$A$4:$AB$7,14,FALSE),VLOOKUP(C25,'Valeurs Règlement Campagne'!$A$4:$AB$7,14,FALSE),IF(F25=VLOOKUP(C25,'Valeurs Règlement Campagne'!$A$4:$AB$7,15,FALSE),VLOOKUP(C25,'Valeurs Règlement Campagne'!$A$4:$AB$7,15,FALSE),IF(F25=VLOOKUP(C25,'Valeurs Règlement Campagne'!$A$4:$AB$7,16,FALSE),VLOOKUP(C25,'Valeurs Règlement Campagne'!$A$4:$AB$7,16,FALSE),""))),1,0)+IF(VLOOKUP(C25,'Valeurs Règlement Campagne'!$A$4:$AB$7,15,FALSE)=IF(F25=VLOOKUP(C25,'Valeurs Règlement Campagne'!$A$4:$AB$7,14,FALSE),VLOOKUP(C25,'Valeurs Règlement Campagne'!$A$4:$AB$7,14,FALSE),IF(F25=VLOOKUP(C25,'Valeurs Règlement Campagne'!$A$4:$AB$7,15,FALSE),VLOOKUP(C25,'Valeurs Règlement Campagne'!$A$4:$AB$7,15,FALSE),IF(F25=VLOOKUP(C25,'Valeurs Règlement Campagne'!$A$4:$AB$7,16,FALSE),VLOOKUP(C25,'Valeurs Règlement Campagne'!$A$4:$AB$7,16,FALSE),""))),1,0)+IF(VLOOKUP(C25,'Valeurs Règlement Campagne'!$A$4:$AB$7,16,FALSE)=IF(F25=VLOOKUP(C25,'Valeurs Règlement Campagne'!$A$4:$AB$7,14,FALSE),VLOOKUP(C25,'Valeurs Règlement Campagne'!$A$4:$AB$7,14,FALSE),IF(F25=VLOOKUP(C25,'Valeurs Règlement Campagne'!$A$4:$AB$7,15,FALSE),VLOOKUP(C25,'Valeurs Règlement Campagne'!$A$4:$AB$7,15,FALSE),IF(F25=VLOOKUP(C25,'Valeurs Règlement Campagne'!$A$4:$AB$7,16,FALSE),VLOOKUP(C25,'Valeurs Règlement Campagne'!$A$4:$AB$7,16,FALSE),""))),1,0)),"Doublon",TRUE)))," "))))," ")</f>
        <v xml:space="preserve"> </v>
      </c>
      <c r="V25" s="49" t="str" cm="1">
        <f t="array" ref="V25">IFERROR(IF(OR(C25="",C25=" ")," ",IF(NOT(ISNUMBER(G25))," ",IF(E25="Inconnues",AND(G25&gt;=N25,G25&lt;=O25),IF(E25="Connues",IF('Valeurs Règlement Campagne'!$L$14="OUI",IF(IF(ABS(G25-VLOOKUP(C25,'Valeurs Règlement Campagne'!$A$4:$AB$7,17,FALSE))&lt;=2,VLOOKUP(C25,'Valeurs Règlement Campagne'!$A$4:$AB$7,17,FALSE),IF(ABS(G25-VLOOKUP(C25,'Valeurs Règlement Campagne'!$A$4:$AB$7,18,FALSE))&lt;=2,VLOOKUP(C25,'Valeurs Règlement Campagne'!$A$4:$AB$7,18,FALSE),IF(ABS(G25-VLOOKUP(C25,'Valeurs Règlement Campagne'!$A$4:$AB$7,19,FALSE))&lt;=2,VLOOKUP(C25,'Valeurs Règlement Campagne'!$A$4:$AB$7,19,FALSE),"")))="",FALSE,IF(COUNTIFS($C$6:C25,C25,$E$6:E25,"Connues",$G$6:G25,"&gt;="&amp;(IF(ABS(G25-VLOOKUP(C25,'Valeurs Règlement Campagne'!$A$4:$AB$7,17,FALSE))&lt;=2,VLOOKUP(C25,'Valeurs Règlement Campagne'!$A$4:$AB$7,17,FALSE),IF(ABS(G25-VLOOKUP(C25,'Valeurs Règlement Campagne'!$A$4:$AB$7,18,FALSE))&lt;=2,VLOOKUP(C25,'Valeurs Règlement Campagne'!$A$4:$AB$7,18,FALSE),IF(ABS(G25-VLOOKUP(C25,'Valeurs Règlement Campagne'!$A$4:$AB$7,19,FALSE))&lt;=2,VLOOKUP(C25,'Valeurs Règlement Campagne'!$A$4:$AB$7,19,FALSE),"")))-2),$G$6:G25,"&lt;="&amp;(IF(ABS(G25-VLOOKUP(C25,'Valeurs Règlement Campagne'!$A$4:$AB$7,17,FALSE))&lt;=2,VLOOKUP(C25,'Valeurs Règlement Campagne'!$A$4:$AB$7,17,FALSE),IF(ABS(G25-VLOOKUP(C25,'Valeurs Règlement Campagne'!$A$4:$AB$7,18,FALSE))&lt;=2,VLOOKUP(C25,'Valeurs Règlement Campagne'!$A$4:$AB$7,18,FALSE),IF(ABS(G25-VLOOKUP(C25,'Valeurs Règlement Campagne'!$A$4:$AB$7,19,FALSE))&lt;=2,VLOOKUP(C25,'Valeurs Règlement Campagne'!$A$4:$AB$7,19,FALSE),"")))+2))&gt;(IF(VLOOKUP(C25,'Valeurs Règlement Campagne'!$A$4:$AB$7,17,FALSE)=IF(ABS(G25-VLOOKUP(C25,'Valeurs Règlement Campagne'!$A$4:$AB$7,17,FALSE))&lt;=2,VLOOKUP(C25,'Valeurs Règlement Campagne'!$A$4:$AB$7,17,FALSE),IF(ABS(G25-VLOOKUP(C25,'Valeurs Règlement Campagne'!$A$4:$AB$7,18,FALSE))&lt;=2,VLOOKUP(C25,'Valeurs Règlement Campagne'!$A$4:$AB$7,18,FALSE),IF(ABS(G25-VLOOKUP(C25,'Valeurs Règlement Campagne'!$A$4:$AB$7,19,FALSE))&lt;=2,VLOOKUP(C25,'Valeurs Règlement Campagne'!$A$4:$AB$7,19,FALSE),""))),1,0)+IF(VLOOKUP(C25,'Valeurs Règlement Campagne'!$A$4:$AB$7,18,FALSE)=IF(ABS(G25-VLOOKUP(C25,'Valeurs Règlement Campagne'!$A$4:$AB$7,17,FALSE))&lt;=2,VLOOKUP(C25,'Valeurs Règlement Campagne'!$A$4:$AB$7,17,FALSE),IF(ABS(G25-VLOOKUP(C25,'Valeurs Règlement Campagne'!$A$4:$AB$7,18,FALSE))&lt;=2,VLOOKUP(C25,'Valeurs Règlement Campagne'!$A$4:$AB$7,18,FALSE),IF(ABS(G25-VLOOKUP(C25,'Valeurs Règlement Campagne'!$A$4:$AB$7,19,FALSE))&lt;=2,VLOOKUP(C25,'Valeurs Règlement Campagne'!$A$4:$AB$7,19,FALSE),""))),1,0)+IF(VLOOKUP(C25,'Valeurs Règlement Campagne'!$A$4:$AB$7,19,FALSE)=IF(ABS(G25-VLOOKUP(C25,'Valeurs Règlement Campagne'!$A$4:$AB$7,17,FALSE))&lt;=2,VLOOKUP(C25,'Valeurs Règlement Campagne'!$A$4:$AB$7,17,FALSE),IF(ABS(G25-VLOOKUP(C25,'Valeurs Règlement Campagne'!$A$4:$AB$7,18,FALSE))&lt;=2,VLOOKUP(C25,'Valeurs Règlement Campagne'!$A$4:$AB$7,18,FALSE),IF(ABS(G25-VLOOKUP(C25,'Valeurs Règlement Campagne'!$A$4:$AB$7,19,FALSE))&lt;=2,VLOOKUP(C25,'Valeurs Règlement Campagne'!$A$4:$AB$7,19,FALSE),""))),1,0)),"Doublon",TRUE)),IF(IF(G25=VLOOKUP(C25,'Valeurs Règlement Campagne'!$A$4:$AB$7,17,FALSE),VLOOKUP(C25,'Valeurs Règlement Campagne'!$A$4:$AB$7,17,FALSE),IF(G25=VLOOKUP(C25,'Valeurs Règlement Campagne'!$A$4:$AB$7,18,FALSE),VLOOKUP(C25,'Valeurs Règlement Campagne'!$A$4:$AB$7,18,FALSE),IF(G25=VLOOKUP(C25,'Valeurs Règlement Campagne'!$A$4:$AB$7,19,FALSE),VLOOKUP(C25,'Valeurs Règlement Campagne'!$A$4:$AB$7,19,FALSE),"")))="",FALSE,IF(COUNTIFS($C$6:C25,C25,$E$6:E25,"Connues",$G$6:G25,IF(G25=VLOOKUP(C25,'Valeurs Règlement Campagne'!$A$4:$AB$7,17,FALSE),VLOOKUP(C25,'Valeurs Règlement Campagne'!$A$4:$AB$7,17,FALSE),IF(G25=VLOOKUP(C25,'Valeurs Règlement Campagne'!$A$4:$AB$7,18,FALSE),VLOOKUP(C25,'Valeurs Règlement Campagne'!$A$4:$AB$7,18,FALSE),IF(G25=VLOOKUP(C25,'Valeurs Règlement Campagne'!$A$4:$AB$7,19,FALSE),VLOOKUP(C25,'Valeurs Règlement Campagne'!$A$4:$AB$7,19,FALSE),""))))&gt;(IF(VLOOKUP(C25,'Valeurs Règlement Campagne'!$A$4:$AB$7,17,FALSE)=IF(G25=VLOOKUP(C25,'Valeurs Règlement Campagne'!$A$4:$AB$7,17,FALSE),VLOOKUP(C25,'Valeurs Règlement Campagne'!$A$4:$AB$7,17,FALSE),IF(G25=VLOOKUP(C25,'Valeurs Règlement Campagne'!$A$4:$AB$7,18,FALSE),VLOOKUP(C25,'Valeurs Règlement Campagne'!$A$4:$AB$7,18,FALSE),IF(G25=VLOOKUP(C25,'Valeurs Règlement Campagne'!$A$4:$AB$7,19,FALSE),VLOOKUP(C25,'Valeurs Règlement Campagne'!$A$4:$AB$7,19,FALSE),""))),1,0)+IF(VLOOKUP(C25,'Valeurs Règlement Campagne'!$A$4:$AB$7,18,FALSE)=IF(G25=VLOOKUP(C25,'Valeurs Règlement Campagne'!$A$4:$AB$7,17,FALSE),VLOOKUP(C25,'Valeurs Règlement Campagne'!$A$4:$AB$7,17,FALSE),IF(G25=VLOOKUP(C25,'Valeurs Règlement Campagne'!$A$4:$AB$7,18,FALSE),VLOOKUP(C25,'Valeurs Règlement Campagne'!$A$4:$AB$7,18,FALSE),IF(G25=VLOOKUP(C25,'Valeurs Règlement Campagne'!$A$4:$AB$7,19,FALSE),VLOOKUP(C25,'Valeurs Règlement Campagne'!$A$4:$AB$7,19,FALSE),""))),1,0)+IF(VLOOKUP(C25,'Valeurs Règlement Campagne'!$A$4:$AB$7,19,FALSE)=IF(G25=VLOOKUP(C25,'Valeurs Règlement Campagne'!$A$4:$AB$7,17,FALSE),VLOOKUP(C25,'Valeurs Règlement Campagne'!$A$4:$AB$7,17,FALSE),IF(G25=VLOOKUP(C25,'Valeurs Règlement Campagne'!$A$4:$AB$7,18,FALSE),VLOOKUP(C25,'Valeurs Règlement Campagne'!$A$4:$AB$7,18,FALSE),IF(G25=VLOOKUP(C25,'Valeurs Règlement Campagne'!$A$4:$AB$7,19,FALSE),VLOOKUP(C25,'Valeurs Règlement Campagne'!$A$4:$AB$7,19,FALSE),""))),1,0)),"Doublon",TRUE)))," "))))," ")</f>
        <v xml:space="preserve"> </v>
      </c>
      <c r="W25" s="49" t="str" cm="1">
        <f t="array" ref="W25">IFERROR(IF(OR(C25="",C25=" ")," ",IF(NOT(ISNUMBER(H25))," ",IF(E25="Inconnues",AND(H25&gt;=P25,H25&lt;=Q25),IF(E25="Connues",IF('Valeurs Règlement Campagne'!$L$14="OUI",IF(IF(ABS(H25-VLOOKUP(C25,'Valeurs Règlement Campagne'!$A$4:$AB$7,20,FALSE))&lt;=2,VLOOKUP(C25,'Valeurs Règlement Campagne'!$A$4:$AB$7,20,FALSE),IF(ABS(H25-VLOOKUP(C25,'Valeurs Règlement Campagne'!$A$4:$AB$7,21,FALSE))&lt;=2,VLOOKUP(C25,'Valeurs Règlement Campagne'!$A$4:$AB$7,21,FALSE),IF(ABS(H25-VLOOKUP(C25,'Valeurs Règlement Campagne'!$A$4:$AB$7,22,FALSE))&lt;=2,VLOOKUP(C25,'Valeurs Règlement Campagne'!$A$4:$AB$7,22,FALSE),"")))="",FALSE,IF(COUNTIFS($C$6:C25,C25,$E$6:E25,"Connues",$H$6:H25,"&gt;="&amp;(IF(ABS(H25-VLOOKUP(C25,'Valeurs Règlement Campagne'!$A$4:$AB$7,20,FALSE))&lt;=2,VLOOKUP(C25,'Valeurs Règlement Campagne'!$A$4:$AB$7,20,FALSE),IF(ABS(H25-VLOOKUP(C25,'Valeurs Règlement Campagne'!$A$4:$AB$7,21,FALSE))&lt;=2,VLOOKUP(C25,'Valeurs Règlement Campagne'!$A$4:$AB$7,21,FALSE),IF(ABS(H25-VLOOKUP(C25,'Valeurs Règlement Campagne'!$A$4:$AB$7,22,FALSE))&lt;=2,VLOOKUP(C25,'Valeurs Règlement Campagne'!$A$4:$AB$7,22,FALSE),"")))-2),$H$6:H25,"&lt;="&amp;(IF(ABS(H25-VLOOKUP(C25,'Valeurs Règlement Campagne'!$A$4:$AB$7,20,FALSE))&lt;=2,VLOOKUP(C25,'Valeurs Règlement Campagne'!$A$4:$AB$7,20,FALSE),IF(ABS(H25-VLOOKUP(C25,'Valeurs Règlement Campagne'!$A$4:$AB$7,21,FALSE))&lt;=2,VLOOKUP(C25,'Valeurs Règlement Campagne'!$A$4:$AB$7,21,FALSE),IF(ABS(H25-VLOOKUP(C25,'Valeurs Règlement Campagne'!$A$4:$AB$7,22,FALSE))&lt;=2,VLOOKUP(C25,'Valeurs Règlement Campagne'!$A$4:$AB$7,22,FALSE),"")))+2))&gt;(IF(VLOOKUP(C25,'Valeurs Règlement Campagne'!$A$4:$AB$7,20,FALSE)=IF(ABS(H25-VLOOKUP(C25,'Valeurs Règlement Campagne'!$A$4:$AB$7,20,FALSE))&lt;=2,VLOOKUP(C25,'Valeurs Règlement Campagne'!$A$4:$AB$7,20,FALSE),IF(ABS(H25-VLOOKUP(C25,'Valeurs Règlement Campagne'!$A$4:$AB$7,21,FALSE))&lt;=2,VLOOKUP(C25,'Valeurs Règlement Campagne'!$A$4:$AB$7,21,FALSE),IF(ABS(H25-VLOOKUP(C25,'Valeurs Règlement Campagne'!$A$4:$AB$7,22,FALSE))&lt;=2,VLOOKUP(C25,'Valeurs Règlement Campagne'!$A$4:$AB$7,22,FALSE),""))),1,0)+IF(VLOOKUP(C25,'Valeurs Règlement Campagne'!$A$4:$AB$7,21,FALSE)=IF(ABS(H25-VLOOKUP(C25,'Valeurs Règlement Campagne'!$A$4:$AB$7,20,FALSE))&lt;=2,VLOOKUP(C25,'Valeurs Règlement Campagne'!$A$4:$AB$7,20,FALSE),IF(ABS(H25-VLOOKUP(C25,'Valeurs Règlement Campagne'!$A$4:$AB$7,21,FALSE))&lt;=2,VLOOKUP(C25,'Valeurs Règlement Campagne'!$A$4:$AB$7,21,FALSE),IF(ABS(H25-VLOOKUP(C25,'Valeurs Règlement Campagne'!$A$4:$AB$7,22,FALSE))&lt;=2,VLOOKUP(C25,'Valeurs Règlement Campagne'!$A$4:$AB$7,22,FALSE),""))),1,0)+IF(VLOOKUP(C25,'Valeurs Règlement Campagne'!$A$4:$AB$7,22,FALSE)=IF(ABS(H25-VLOOKUP(C25,'Valeurs Règlement Campagne'!$A$4:$AB$7,20,FALSE))&lt;=2,VLOOKUP(C25,'Valeurs Règlement Campagne'!$A$4:$AB$7,20,FALSE),IF(ABS(H25-VLOOKUP(C25,'Valeurs Règlement Campagne'!$A$4:$AB$7,21,FALSE))&lt;=2,VLOOKUP(C25,'Valeurs Règlement Campagne'!$A$4:$AB$7,21,FALSE),IF(ABS(H25-VLOOKUP(C25,'Valeurs Règlement Campagne'!$A$4:$AB$7,22,FALSE))&lt;=2,VLOOKUP(C25,'Valeurs Règlement Campagne'!$A$4:$AB$7,22,FALSE),""))),1,0)),"Doublon",TRUE)),IF(IF(H25=VLOOKUP(C25,'Valeurs Règlement Campagne'!$A$4:$AB$7,20,FALSE),VLOOKUP(C25,'Valeurs Règlement Campagne'!$A$4:$AB$7,20,FALSE),IF(H25=VLOOKUP(C25,'Valeurs Règlement Campagne'!$A$4:$AB$7,21,FALSE),VLOOKUP(C25,'Valeurs Règlement Campagne'!$A$4:$AB$7,21,FALSE),IF(H25=VLOOKUP(C25,'Valeurs Règlement Campagne'!$A$4:$AB$7,22,FALSE),VLOOKUP(C25,'Valeurs Règlement Campagne'!$A$4:$AB$7,22,FALSE),"")))="",FALSE,IF(COUNTIFS($C$6:C25,C25,$E$6:E25,"Connues",$H$6:H25,IF(H25=VLOOKUP(C25,'Valeurs Règlement Campagne'!$A$4:$AB$7,20,FALSE),VLOOKUP(C25,'Valeurs Règlement Campagne'!$A$4:$AB$7,20,FALSE),IF(H25=VLOOKUP(C25,'Valeurs Règlement Campagne'!$A$4:$AB$7,21,FALSE),VLOOKUP(C25,'Valeurs Règlement Campagne'!$A$4:$AB$7,21,FALSE),IF(H25=VLOOKUP(C25,'Valeurs Règlement Campagne'!$A$4:$AB$7,22,FALSE),VLOOKUP(C25,'Valeurs Règlement Campagne'!$A$4:$AB$7,22,FALSE),""))))&gt;(IF(VLOOKUP(C25,'Valeurs Règlement Campagne'!$A$4:$AB$7,20,FALSE)=IF(H25=VLOOKUP(C25,'Valeurs Règlement Campagne'!$A$4:$AB$7,20,FALSE),VLOOKUP(C25,'Valeurs Règlement Campagne'!$A$4:$AB$7,20,FALSE),IF(H25=VLOOKUP(C25,'Valeurs Règlement Campagne'!$A$4:$AB$7,21,FALSE),VLOOKUP(C25,'Valeurs Règlement Campagne'!$A$4:$AB$7,21,FALSE),IF(H25=VLOOKUP(C25,'Valeurs Règlement Campagne'!$A$4:$AB$7,22,FALSE),VLOOKUP(C25,'Valeurs Règlement Campagne'!$A$4:$AB$7,22,FALSE),""))),1,0)+IF(VLOOKUP(C25,'Valeurs Règlement Campagne'!$A$4:$AB$7,21,FALSE)=IF(H25=VLOOKUP(C25,'Valeurs Règlement Campagne'!$A$4:$AB$7,20,FALSE),VLOOKUP(C25,'Valeurs Règlement Campagne'!$A$4:$AB$7,20,FALSE),IF(H25=VLOOKUP(C25,'Valeurs Règlement Campagne'!$A$4:$AB$7,21,FALSE),VLOOKUP(C25,'Valeurs Règlement Campagne'!$A$4:$AB$7,21,FALSE),IF(H25=VLOOKUP(C25,'Valeurs Règlement Campagne'!$A$4:$AB$7,22,FALSE),VLOOKUP(C25,'Valeurs Règlement Campagne'!$A$4:$AB$7,22,FALSE),""))),1,0)+IF(VLOOKUP(C25,'Valeurs Règlement Campagne'!$A$4:$AB$7,22,FALSE)=IF(H25=VLOOKUP(C25,'Valeurs Règlement Campagne'!$A$4:$AB$7,20,FALSE),VLOOKUP(C25,'Valeurs Règlement Campagne'!$A$4:$AB$7,20,FALSE),IF(H25=VLOOKUP(C25,'Valeurs Règlement Campagne'!$A$4:$AB$7,21,FALSE),VLOOKUP(C25,'Valeurs Règlement Campagne'!$A$4:$AB$7,21,FALSE),IF(H25=VLOOKUP(C25,'Valeurs Règlement Campagne'!$A$4:$AB$7,22,FALSE),VLOOKUP(C25,'Valeurs Règlement Campagne'!$A$4:$AB$7,22,FALSE),""))),1,0)),"Doublon",TRUE)))," "))))," ")</f>
        <v xml:space="preserve"> </v>
      </c>
      <c r="X25" s="49" t="str" cm="1">
        <f t="array" ref="X25">IFERROR(IF(OR(C25="",C25=" ")," ",IF(NOT(ISNUMBER(I25))," ",IF(E25="Inconnues",AND(I25&gt;=P25,I25&lt;=R25),IF(E25="Connues",IF('Valeurs Règlement Campagne'!$L$14="OUI",IF(IF(ABS(I25-VLOOKUP(C25,'Valeurs Règlement Campagne'!$A$4:$AB$7,23,FALSE))&lt;=2,VLOOKUP(C25,'Valeurs Règlement Campagne'!$A$4:$AB$7,23,FALSE),IF(ABS(I25-VLOOKUP(C25,'Valeurs Règlement Campagne'!$A$4:$AB$7,24,FALSE))&lt;=2,VLOOKUP(C25,'Valeurs Règlement Campagne'!$A$4:$AB$7,24,FALSE),IF(ABS(I25-VLOOKUP(C25,'Valeurs Règlement Campagne'!$A$4:$AB$7,25,FALSE))&lt;=2,VLOOKUP(C25,'Valeurs Règlement Campagne'!$A$4:$AB$7,25,FALSE),"")))="",FALSE,IF(COUNTIFS($C$6:C25,C25,$E$6:E25,"Connues",$I$6:I25,"&gt;="&amp;(IF(ABS(I25-VLOOKUP(C25,'Valeurs Règlement Campagne'!$A$4:$AB$7,23,FALSE))&lt;=2,VLOOKUP(C25,'Valeurs Règlement Campagne'!$A$4:$AB$7,23,FALSE),IF(ABS(I25-VLOOKUP(C25,'Valeurs Règlement Campagne'!$A$4:$AB$7,24,FALSE))&lt;=2,VLOOKUP(C25,'Valeurs Règlement Campagne'!$A$4:$AB$7,24,FALSE),IF(ABS(I25-VLOOKUP(C25,'Valeurs Règlement Campagne'!$A$4:$AB$7,25,FALSE))&lt;=2,VLOOKUP(C25,'Valeurs Règlement Campagne'!$A$4:$AB$7,25,FALSE),"")))-2),$I$6:I25,"&lt;="&amp;(IF(ABS(I25-VLOOKUP(C25,'Valeurs Règlement Campagne'!$A$4:$AB$7,23,FALSE))&lt;=2,VLOOKUP(C25,'Valeurs Règlement Campagne'!$A$4:$AB$7,23,FALSE),IF(ABS(I25-VLOOKUP(C25,'Valeurs Règlement Campagne'!$A$4:$AB$7,24,FALSE))&lt;=2,VLOOKUP(C25,'Valeurs Règlement Campagne'!$A$4:$AB$7,24,FALSE),IF(ABS(I25-VLOOKUP(C25,'Valeurs Règlement Campagne'!$A$4:$AB$7,25,FALSE))&lt;=2,VLOOKUP(C25,'Valeurs Règlement Campagne'!$A$4:$AB$7,25,FALSE),"")))+2))&gt;(IF(VLOOKUP(C25,'Valeurs Règlement Campagne'!$A$4:$AB$7,23,FALSE)=IF(ABS(I25-VLOOKUP(C25,'Valeurs Règlement Campagne'!$A$4:$AB$7,23,FALSE))&lt;=2,VLOOKUP(C25,'Valeurs Règlement Campagne'!$A$4:$AB$7,23,FALSE),IF(ABS(I25-VLOOKUP(C25,'Valeurs Règlement Campagne'!$A$4:$AB$7,24,FALSE))&lt;=2,VLOOKUP(C25,'Valeurs Règlement Campagne'!$A$4:$AB$7,24,FALSE),IF(ABS(I25-VLOOKUP(C25,'Valeurs Règlement Campagne'!$A$4:$AB$7,25,FALSE))&lt;=2,VLOOKUP(C25,'Valeurs Règlement Campagne'!$A$4:$AB$7,25,FALSE),""))),1,0)+IF(VLOOKUP(C25,'Valeurs Règlement Campagne'!$A$4:$AB$7,24,FALSE)=IF(ABS(I25-VLOOKUP(C25,'Valeurs Règlement Campagne'!$A$4:$AB$7,23,FALSE))&lt;=2,VLOOKUP(C25,'Valeurs Règlement Campagne'!$A$4:$AB$7,23,FALSE),IF(ABS(I25-VLOOKUP(C25,'Valeurs Règlement Campagne'!$A$4:$AB$7,24,FALSE))&lt;=2,VLOOKUP(C25,'Valeurs Règlement Campagne'!$A$4:$AB$7,24,FALSE),IF(ABS(I25-VLOOKUP(C25,'Valeurs Règlement Campagne'!$A$4:$AB$7,25,FALSE))&lt;=2,VLOOKUP(C25,'Valeurs Règlement Campagne'!$A$4:$AB$7,25,FALSE),""))),1,0)+IF(VLOOKUP(C25,'Valeurs Règlement Campagne'!$A$4:$AB$7,25,FALSE)=IF(ABS(I25-VLOOKUP(C25,'Valeurs Règlement Campagne'!$A$4:$AB$7,23,FALSE))&lt;=2,VLOOKUP(C25,'Valeurs Règlement Campagne'!$A$4:$AB$7,23,FALSE),IF(ABS(I25-VLOOKUP(C25,'Valeurs Règlement Campagne'!$A$4:$AB$7,24,FALSE))&lt;=2,VLOOKUP(C25,'Valeurs Règlement Campagne'!$A$4:$AB$7,24,FALSE),IF(ABS(I25-VLOOKUP(C25,'Valeurs Règlement Campagne'!$A$4:$AB$7,25,FALSE))&lt;=2,VLOOKUP(C25,'Valeurs Règlement Campagne'!$A$4:$AB$7,25,FALSE),""))),1,0)),"Doublon",TRUE)),IF(IF(I25=VLOOKUP(C25,'Valeurs Règlement Campagne'!$A$4:$AB$7,23,FALSE),VLOOKUP(C25,'Valeurs Règlement Campagne'!$A$4:$AB$7,23,FALSE),IF(I25=VLOOKUP(C25,'Valeurs Règlement Campagne'!$A$4:$AB$7,24,FALSE),VLOOKUP(C25,'Valeurs Règlement Campagne'!$A$4:$AB$7,24,FALSE),IF(I25=VLOOKUP(C25,'Valeurs Règlement Campagne'!$A$4:$AB$7,25,FALSE),VLOOKUP(C25,'Valeurs Règlement Campagne'!$A$4:$AB$7,25,FALSE),"")))="",FALSE,IF(COUNTIFS($C$6:C25,C25,$E$6:E25,"Connues",$I$6:I25,IF(I25=VLOOKUP(C25,'Valeurs Règlement Campagne'!$A$4:$AB$7,23,FALSE),VLOOKUP(C25,'Valeurs Règlement Campagne'!$A$4:$AB$7,23,FALSE),IF(I25=VLOOKUP(C25,'Valeurs Règlement Campagne'!$A$4:$AB$7,24,FALSE),VLOOKUP(C25,'Valeurs Règlement Campagne'!$A$4:$AB$7,24,FALSE),IF(I25=VLOOKUP(C25,'Valeurs Règlement Campagne'!$A$4:$AB$7,25,FALSE),VLOOKUP(C25,'Valeurs Règlement Campagne'!$A$4:$AB$7,25,FALSE),""))))&gt;(IF(VLOOKUP(C25,'Valeurs Règlement Campagne'!$A$4:$AB$7,23,FALSE)=IF(I25=VLOOKUP(C25,'Valeurs Règlement Campagne'!$A$4:$AB$7,23,FALSE),VLOOKUP(C25,'Valeurs Règlement Campagne'!$A$4:$AB$7,23,FALSE),IF(I25=VLOOKUP(C25,'Valeurs Règlement Campagne'!$A$4:$AB$7,24,FALSE),VLOOKUP(C25,'Valeurs Règlement Campagne'!$A$4:$AB$7,24,FALSE),IF(I25=VLOOKUP(C25,'Valeurs Règlement Campagne'!$A$4:$AB$7,25,FALSE),VLOOKUP(C25,'Valeurs Règlement Campagne'!$A$4:$AB$7,25,FALSE),""))),1,0)+IF(VLOOKUP(C25,'Valeurs Règlement Campagne'!$A$4:$AB$7,24,FALSE)=IF(I25=VLOOKUP(C25,'Valeurs Règlement Campagne'!$A$4:$AB$7,23,FALSE),VLOOKUP(C25,'Valeurs Règlement Campagne'!$A$4:$AB$7,23,FALSE),IF(I25=VLOOKUP(C25,'Valeurs Règlement Campagne'!$A$4:$AB$7,24,FALSE),VLOOKUP(C25,'Valeurs Règlement Campagne'!$A$4:$AB$7,24,FALSE),IF(I25=VLOOKUP(C25,'Valeurs Règlement Campagne'!$A$4:$AB$7,25,FALSE),VLOOKUP(C25,'Valeurs Règlement Campagne'!$A$4:$AB$7,25,FALSE),""))),1,0)+IF(VLOOKUP(C25,'Valeurs Règlement Campagne'!$A$4:$AB$7,25,FALSE)=IF(I25=VLOOKUP(C25,'Valeurs Règlement Campagne'!$A$4:$AB$7,23,FALSE),VLOOKUP(C25,'Valeurs Règlement Campagne'!$A$4:$AB$7,23,FALSE),IF(I25=VLOOKUP(C25,'Valeurs Règlement Campagne'!$A$4:$AB$7,24,FALSE),VLOOKUP(C25,'Valeurs Règlement Campagne'!$A$4:$AB$7,24,FALSE),IF(I25=VLOOKUP(C25,'Valeurs Règlement Campagne'!$A$4:$AB$7,25,FALSE),VLOOKUP(C25,'Valeurs Règlement Campagne'!$A$4:$AB$7,25,FALSE),""))),1,0)),"Doublon",TRUE)))," "))))," ")</f>
        <v xml:space="preserve"> </v>
      </c>
      <c r="Y25" s="146" t="str" cm="1">
        <f t="array" ref="Y25">IFERROR(IF(OR(C25="",C25=" ")," ",IF(NOT(ISNUMBER(J25))," ",IF(E25="Inconnues",AND(J25&gt;=S25,J25&lt;=T25),IF(E25="Connues",IF('Valeurs Règlement Campagne'!$L$14="OUI",IF(IF(ABS(J25-VLOOKUP(C25,'Valeurs Règlement Campagne'!$A$4:$AB$7,26,FALSE))&lt;=2,VLOOKUP(C25,'Valeurs Règlement Campagne'!$A$4:$AB$7,26,FALSE),IF(ABS(J25-VLOOKUP(C25,'Valeurs Règlement Campagne'!$A$4:$AB$7,27,FALSE))&lt;=2,VLOOKUP(C25,'Valeurs Règlement Campagne'!$A$4:$AB$7,27,FALSE),IF(ABS(J25-VLOOKUP(C25,'Valeurs Règlement Campagne'!$A$4:$AB$7,28,FALSE))&lt;=2,VLOOKUP(C25,'Valeurs Règlement Campagne'!$A$4:$AB$7,28,FALSE),"")))="",FALSE,IF(COUNTIFS($C$6:C25,C25,$E$6:E25,"Connues",$J$6:J25,"&gt;="&amp;(IF(ABS(J25-VLOOKUP(C25,'Valeurs Règlement Campagne'!$A$4:$AB$7,26,FALSE))&lt;=2,VLOOKUP(C25,'Valeurs Règlement Campagne'!$A$4:$AB$7,26,FALSE),IF(ABS(J25-VLOOKUP(C25,'Valeurs Règlement Campagne'!$A$4:$AB$7,27,FALSE))&lt;=2,VLOOKUP(C25,'Valeurs Règlement Campagne'!$A$4:$AB$7,27,FALSE),IF(ABS(J25-VLOOKUP(C25,'Valeurs Règlement Campagne'!$A$4:$AB$7,28,FALSE))&lt;=2,VLOOKUP(C25,'Valeurs Règlement Campagne'!$A$4:$AB$7,28,FALSE),"")))-2),$J$6:J25,"&lt;="&amp;(IF(ABS(J25-VLOOKUP(C25,'Valeurs Règlement Campagne'!$A$4:$AB$7,26,FALSE))&lt;=2,VLOOKUP(C25,'Valeurs Règlement Campagne'!$A$4:$AB$7,26,FALSE),IF(ABS(J25-VLOOKUP(C25,'Valeurs Règlement Campagne'!$A$4:$AB$7,27,FALSE))&lt;=2,VLOOKUP(C25,'Valeurs Règlement Campagne'!$A$4:$AB$7,27,FALSE),IF(ABS(J25-VLOOKUP(C25,'Valeurs Règlement Campagne'!$A$4:$AB$7,28,FALSE))&lt;=2,VLOOKUP(C25,'Valeurs Règlement Campagne'!$A$4:$AB$7,28,FALSE),"")))+2))&gt;(IF(VLOOKUP(C25,'Valeurs Règlement Campagne'!$A$4:$AB$7,26,FALSE)=IF(ABS(J25-VLOOKUP(C25,'Valeurs Règlement Campagne'!$A$4:$AB$7,26,FALSE))&lt;=2,VLOOKUP(C25,'Valeurs Règlement Campagne'!$A$4:$AB$7,26,FALSE),IF(ABS(J25-VLOOKUP(C25,'Valeurs Règlement Campagne'!$A$4:$AB$7,27,FALSE))&lt;=2,VLOOKUP(C25,'Valeurs Règlement Campagne'!$A$4:$AB$7,27,FALSE),IF(ABS(J25-VLOOKUP(C25,'Valeurs Règlement Campagne'!$A$4:$AB$7,28,FALSE))&lt;=2,VLOOKUP(C25,'Valeurs Règlement Campagne'!$A$4:$AB$7,28,FALSE),""))),1,0)+IF(VLOOKUP(C25,'Valeurs Règlement Campagne'!$A$4:$AB$7,27,FALSE)=IF(ABS(J25-VLOOKUP(C25,'Valeurs Règlement Campagne'!$A$4:$AB$7,26,FALSE))&lt;=2,VLOOKUP(C25,'Valeurs Règlement Campagne'!$A$4:$AB$7,26,FALSE),IF(ABS(J25-VLOOKUP(C25,'Valeurs Règlement Campagne'!$A$4:$AB$7,27,FALSE))&lt;=2,VLOOKUP(C25,'Valeurs Règlement Campagne'!$A$4:$AB$7,27,FALSE),IF(ABS(J25-VLOOKUP(C25,'Valeurs Règlement Campagne'!$A$4:$AB$7,28,FALSE))&lt;=2,VLOOKUP(C25,'Valeurs Règlement Campagne'!$A$4:$AB$7,28,FALSE),""))),1,0)+IF(VLOOKUP(C25,'Valeurs Règlement Campagne'!$A$4:$AB$7,28,FALSE)=IF(ABS(J25-VLOOKUP(C25,'Valeurs Règlement Campagne'!$A$4:$AB$7,26,FALSE))&lt;=2,VLOOKUP(C25,'Valeurs Règlement Campagne'!$A$4:$AB$7,26,FALSE),IF(ABS(J25-VLOOKUP(C25,'Valeurs Règlement Campagne'!$A$4:$AB$7,27,FALSE))&lt;=2,VLOOKUP(C25,'Valeurs Règlement Campagne'!$A$4:$AB$7,27,FALSE),IF(ABS(J25-VLOOKUP(C25,'Valeurs Règlement Campagne'!$A$4:$AB$7,28,FALSE))&lt;=2,VLOOKUP(C25,'Valeurs Règlement Campagne'!$A$4:$AB$7,28,FALSE),""))),1,0)),"Doublon",TRUE)),IF(IF(J25=VLOOKUP(C25,'Valeurs Règlement Campagne'!$A$4:$AB$7,26,FALSE),VLOOKUP(C25,'Valeurs Règlement Campagne'!$A$4:$AB$7,26,FALSE),IF(J25=VLOOKUP(C25,'Valeurs Règlement Campagne'!$A$4:$AB$7,27,FALSE),VLOOKUP(C25,'Valeurs Règlement Campagne'!$A$4:$AB$7,27,FALSE),IF(J25=VLOOKUP(C25,'Valeurs Règlement Campagne'!$A$4:$AB$7,28,FALSE),VLOOKUP(C25,'Valeurs Règlement Campagne'!$A$4:$AB$7,28,FALSE),"")))="",FALSE,IF(COUNTIFS($C$6:C25,C25,$E$6:E25,"Connues",$J$6:J25,IF(J25=VLOOKUP(C25,'Valeurs Règlement Campagne'!$A$4:$AB$7,26,FALSE),VLOOKUP(C25,'Valeurs Règlement Campagne'!$A$4:$AB$7,26,FALSE),IF(J25=VLOOKUP(C25,'Valeurs Règlement Campagne'!$A$4:$AB$7,27,FALSE),VLOOKUP(C25,'Valeurs Règlement Campagne'!$A$4:$AB$7,27,FALSE),IF(J25=VLOOKUP(C25,'Valeurs Règlement Campagne'!$A$4:$AB$7,28,FALSE),VLOOKUP(C25,'Valeurs Règlement Campagne'!$A$4:$AB$7,28,FALSE),""))))&gt;(IF(VLOOKUP(C25,'Valeurs Règlement Campagne'!$A$4:$AB$7,26,FALSE)=IF(J25=VLOOKUP(C25,'Valeurs Règlement Campagne'!$A$4:$AB$7,26,FALSE),VLOOKUP(C25,'Valeurs Règlement Campagne'!$A$4:$AB$7,26,FALSE),IF(J25=VLOOKUP(C25,'Valeurs Règlement Campagne'!$A$4:$AB$7,27,FALSE),VLOOKUP(C25,'Valeurs Règlement Campagne'!$A$4:$AB$7,27,FALSE),IF(J25=VLOOKUP(C25,'Valeurs Règlement Campagne'!$A$4:$AB$7,28,FALSE),VLOOKUP(C25,'Valeurs Règlement Campagne'!$A$4:$AB$7,28,FALSE),""))),1,0)+IF(VLOOKUP(C25,'Valeurs Règlement Campagne'!$A$4:$AB$7,27,FALSE)=IF(J25=VLOOKUP(C25,'Valeurs Règlement Campagne'!$A$4:$AB$7,26,FALSE),VLOOKUP(C25,'Valeurs Règlement Campagne'!$A$4:$AB$7,26,FALSE),IF(J25=VLOOKUP(C25,'Valeurs Règlement Campagne'!$A$4:$AB$7,27,FALSE),VLOOKUP(C25,'Valeurs Règlement Campagne'!$A$4:$AB$7,27,FALSE),IF(J25=VLOOKUP(C25,'Valeurs Règlement Campagne'!$A$4:$AB$7,28,FALSE),VLOOKUP(C25,'Valeurs Règlement Campagne'!$A$4:$AB$7,28,FALSE),""))),1,0)+IF(VLOOKUP(C25,'Valeurs Règlement Campagne'!$A$4:$AB$7,28,FALSE)=IF(J25=VLOOKUP(C25,'Valeurs Règlement Campagne'!$A$4:$AB$7,26,FALSE),VLOOKUP(C25,'Valeurs Règlement Campagne'!$A$4:$AB$7,26,FALSE),IF(J25=VLOOKUP(C25,'Valeurs Règlement Campagne'!$A$4:$AB$7,27,FALSE),VLOOKUP(C25,'Valeurs Règlement Campagne'!$A$4:$AB$7,27,FALSE),IF(J25=VLOOKUP(C25,'Valeurs Règlement Campagne'!$A$4:$AB$7,28,FALSE),VLOOKUP(C25,'Valeurs Règlement Campagne'!$A$4:$AB$7,28,FALSE),""))),1,0)),"Doublon",TRUE)))," "))))," ")</f>
        <v xml:space="preserve"> </v>
      </c>
      <c r="Z25" s="329" t="str">
        <f t="shared" si="0"/>
        <v xml:space="preserve"> </v>
      </c>
      <c r="AA25" s="254"/>
      <c r="AB25" s="254" t="str">
        <f t="shared" si="1"/>
        <v xml:space="preserve"> </v>
      </c>
      <c r="AC25" s="254"/>
      <c r="AD25" s="254" t="str">
        <f t="shared" si="2"/>
        <v xml:space="preserve"> </v>
      </c>
      <c r="AE25" s="254"/>
      <c r="AF25" s="254" t="str">
        <f t="shared" si="3"/>
        <v xml:space="preserve"> </v>
      </c>
      <c r="AG25" s="299"/>
      <c r="AH25" s="50" t="str">
        <f t="shared" si="4"/>
        <v/>
      </c>
      <c r="AI25"/>
      <c r="AJ25"/>
      <c r="AK25"/>
      <c r="AL25"/>
      <c r="AM25"/>
    </row>
    <row r="26" spans="1:213" ht="20.75" customHeight="1">
      <c r="A26" s="102">
        <v>21</v>
      </c>
      <c r="B26" s="168" t="str">
        <f>IF(NOT(ISBLANK(Organisateur!B26)),Organisateur!B26," ")</f>
        <v xml:space="preserve"> </v>
      </c>
      <c r="C26" s="340" t="str">
        <f>IF(NOT(ISBLANK(Organisateur!C26)),Organisateur!C26," ")</f>
        <v xml:space="preserve"> </v>
      </c>
      <c r="D26" s="341"/>
      <c r="E26" s="170" t="str">
        <f>IF(NOT(ISBLANK(Organisateur!E26)),Organisateur!E26," ")</f>
        <v xml:space="preserve"> </v>
      </c>
      <c r="F26" s="172" t="str">
        <f>IF(NOT(ISBLANK(Organisateur!F26)),Organisateur!F26," ")</f>
        <v xml:space="preserve"> </v>
      </c>
      <c r="G26" s="195" t="str">
        <f>IF(NOT(ISBLANK(Organisateur!G26)),Organisateur!G26," ")</f>
        <v xml:space="preserve"> </v>
      </c>
      <c r="H26" s="196" t="str">
        <f>IF(NOT(ISBLANK(Organisateur!H26)),Organisateur!H26," ")</f>
        <v xml:space="preserve"> </v>
      </c>
      <c r="I26" s="197" t="str">
        <f>IF(NOT(ISBLANK(Organisateur!I26)),Organisateur!I26," ")</f>
        <v xml:space="preserve"> </v>
      </c>
      <c r="J26" s="198" t="str">
        <f>IF(NOT(ISBLANK(Organisateur!J26)),Organisateur!J26," ")</f>
        <v xml:space="preserve"> </v>
      </c>
      <c r="K26" s="40"/>
      <c r="L26" s="41" t="str">
        <f>IF($E26=" "," ",IF($E26=$D$31,VLOOKUP($C26,'Valeurs Règlement Campagne'!$A$4:$AB$7,14,FALSE),VLOOKUP($C26,'Valeurs Règlement Campagne'!$A$4:$M$7,4,FALSE)))</f>
        <v xml:space="preserve"> </v>
      </c>
      <c r="M26" s="42" t="str">
        <f>IF($E26=" "," ",IF($E26=$D$31,VLOOKUP($C26,'Valeurs Règlement Campagne'!$A$4:$AB$7,16,FALSE),VLOOKUP($C26,'Valeurs Règlement Campagne'!$A$4:$AB$7,5,FALSE)))</f>
        <v xml:space="preserve"> </v>
      </c>
      <c r="N26" s="41" t="str">
        <f>IF($E26=" "," ",IF($E26=$D$31,VLOOKUP($C26,'Valeurs Règlement Campagne'!$A$4:$AB$7,17,FALSE),VLOOKUP($C26,'Valeurs Règlement Campagne'!$A$4:$AB$7,6,FALSE)))</f>
        <v xml:space="preserve"> </v>
      </c>
      <c r="O26" s="43" t="str">
        <f>IF($E26=" "," ",IF($E26=$D$31,VLOOKUP($C26,'Valeurs Règlement Campagne'!$A$4:$AB$7,19,FALSE),VLOOKUP($C26,'Valeurs Règlement Campagne'!$A$4:$AB$7,7,FALSE)))</f>
        <v xml:space="preserve"> </v>
      </c>
      <c r="P26" s="44" t="str">
        <f>IF($E26=" "," ",IF($E26=$D$31,VLOOKUP($C26,'Valeurs Règlement Campagne'!$A$4:$AB$7,20,FALSE),VLOOKUP($C26,'Valeurs Règlement Campagne'!$A$4:$AB$7,8,FALSE)))</f>
        <v xml:space="preserve"> </v>
      </c>
      <c r="Q26" s="43" t="str">
        <f>IF($E26=" "," ",IF($E26=$D$31,VLOOKUP($C26,'Valeurs Règlement Campagne'!$A$4:$AB$7,22,FALSE),VLOOKUP($C26,'Valeurs Règlement Campagne'!$A$4:$AB$7,9,FALSE)))</f>
        <v xml:space="preserve"> </v>
      </c>
      <c r="R26" s="47" t="str">
        <f>IF($E26=" "," ",IF($E26=$D$31,VLOOKUP($C26,'Valeurs Règlement Campagne'!$A$4:$AB$7,25,FALSE),VLOOKUP($C26,'Valeurs Règlement Campagne'!$A$4:$AB$7,11,FALSE)))</f>
        <v xml:space="preserve"> </v>
      </c>
      <c r="S26" s="41" t="str">
        <f>IF($E26=" "," ",IF($E26=$D$31,VLOOKUP($C26,'Valeurs Règlement Campagne'!$A$4:$AB$7,26,FALSE),VLOOKUP($C26,'Valeurs Règlement Campagne'!$A$4:$AB$7,12,FALSE)))</f>
        <v xml:space="preserve"> </v>
      </c>
      <c r="T26" s="42" t="str">
        <f>IF($E26=" "," ",IF($E26=$D$31,VLOOKUP($C26,'Valeurs Règlement Campagne'!$A$4:$AB$7,28,FALSE),VLOOKUP($C26,'Valeurs Règlement Campagne'!$A$4:$AB$7,13,FALSE)))</f>
        <v xml:space="preserve"> </v>
      </c>
      <c r="U26" s="48" t="str" cm="1">
        <f t="array" ref="U26">IFERROR(IF(OR(C26="",C26=" ")," ",IF(NOT(ISNUMBER(F26))," ",IF(E26="Inconnues",AND(F26&gt;=L26,F26&lt;=M26),IF(E26="Connues",IF('Valeurs Règlement Campagne'!$L$14="OUI",IF(IF(ABS(F26-VLOOKUP(C26,'Valeurs Règlement Campagne'!$A$4:$AB$7,14,FALSE))&lt;=2,VLOOKUP(C26,'Valeurs Règlement Campagne'!$A$4:$AB$7,14,FALSE),IF(ABS(F26-VLOOKUP(C26,'Valeurs Règlement Campagne'!$A$4:$AB$7,15,FALSE))&lt;=2,VLOOKUP(C26,'Valeurs Règlement Campagne'!$A$4:$AB$7,15,FALSE),IF(ABS(F26-VLOOKUP(C26,'Valeurs Règlement Campagne'!$A$4:$AB$7,16,FALSE))&lt;=2,VLOOKUP(C26,'Valeurs Règlement Campagne'!$A$4:$AB$7,16,FALSE),"")))="",FALSE,IF(COUNTIFS($C$6:C26,C26,$E$6:E26,"Connues",$F$6:F26,"&gt;="&amp;(IF(ABS(F26-VLOOKUP(C26,'Valeurs Règlement Campagne'!$A$4:$AB$7,14,FALSE))&lt;=2,VLOOKUP(C26,'Valeurs Règlement Campagne'!$A$4:$AB$7,14,FALSE),IF(ABS(F26-VLOOKUP(C26,'Valeurs Règlement Campagne'!$A$4:$AB$7,15,FALSE))&lt;=2,VLOOKUP(C26,'Valeurs Règlement Campagne'!$A$4:$AB$7,15,FALSE),IF(ABS(F26-VLOOKUP(C26,'Valeurs Règlement Campagne'!$A$4:$AB$7,16,FALSE))&lt;=2,VLOOKUP(C26,'Valeurs Règlement Campagne'!$A$4:$AB$7,16,FALSE),"")))-2),$F$6:F26,"&lt;="&amp;(IF(ABS(F26-VLOOKUP(C26,'Valeurs Règlement Campagne'!$A$4:$AB$7,14,FALSE))&lt;=2,VLOOKUP(C26,'Valeurs Règlement Campagne'!$A$4:$AB$7,14,FALSE),IF(ABS(F26-VLOOKUP(C26,'Valeurs Règlement Campagne'!$A$4:$AB$7,15,FALSE))&lt;=2,VLOOKUP(C26,'Valeurs Règlement Campagne'!$A$4:$AB$7,15,FALSE),IF(ABS(F26-VLOOKUP(C26,'Valeurs Règlement Campagne'!$A$4:$AB$7,16,FALSE))&lt;=2,VLOOKUP(C26,'Valeurs Règlement Campagne'!$A$4:$AB$7,16,FALSE),"")))+2))&gt;(IF(VLOOKUP(C26,'Valeurs Règlement Campagne'!$A$4:$AB$7,14,FALSE)=IF(ABS(F26-VLOOKUP(C26,'Valeurs Règlement Campagne'!$A$4:$AB$7,14,FALSE))&lt;=2,VLOOKUP(C26,'Valeurs Règlement Campagne'!$A$4:$AB$7,14,FALSE),IF(ABS(F26-VLOOKUP(C26,'Valeurs Règlement Campagne'!$A$4:$AB$7,15,FALSE))&lt;=2,VLOOKUP(C26,'Valeurs Règlement Campagne'!$A$4:$AB$7,15,FALSE),IF(ABS(F26-VLOOKUP(C26,'Valeurs Règlement Campagne'!$A$4:$AB$7,16,FALSE))&lt;=2,VLOOKUP(C26,'Valeurs Règlement Campagne'!$A$4:$AB$7,16,FALSE),""))),1,0)+IF(VLOOKUP(C26,'Valeurs Règlement Campagne'!$A$4:$AB$7,15,FALSE)=IF(ABS(F26-VLOOKUP(C26,'Valeurs Règlement Campagne'!$A$4:$AB$7,14,FALSE))&lt;=2,VLOOKUP(C26,'Valeurs Règlement Campagne'!$A$4:$AB$7,14,FALSE),IF(ABS(F26-VLOOKUP(C26,'Valeurs Règlement Campagne'!$A$4:$AB$7,15,FALSE))&lt;=2,VLOOKUP(C26,'Valeurs Règlement Campagne'!$A$4:$AB$7,15,FALSE),IF(ABS(F26-VLOOKUP(C26,'Valeurs Règlement Campagne'!$A$4:$AB$7,16,FALSE))&lt;=2,VLOOKUP(C26,'Valeurs Règlement Campagne'!$A$4:$AB$7,16,FALSE),""))),1,0)+IF(VLOOKUP(C26,'Valeurs Règlement Campagne'!$A$4:$AB$7,16,FALSE)=IF(ABS(F26-VLOOKUP(C26,'Valeurs Règlement Campagne'!$A$4:$AB$7,14,FALSE))&lt;=2,VLOOKUP(C26,'Valeurs Règlement Campagne'!$A$4:$AB$7,14,FALSE),IF(ABS(F26-VLOOKUP(C26,'Valeurs Règlement Campagne'!$A$4:$AB$7,15,FALSE))&lt;=2,VLOOKUP(C26,'Valeurs Règlement Campagne'!$A$4:$AB$7,15,FALSE),IF(ABS(F26-VLOOKUP(C26,'Valeurs Règlement Campagne'!$A$4:$AB$7,16,FALSE))&lt;=2,VLOOKUP(C26,'Valeurs Règlement Campagne'!$A$4:$AB$7,16,FALSE),""))),1,0)),"Doublon",TRUE)),IF(IF(F26=VLOOKUP(C26,'Valeurs Règlement Campagne'!$A$4:$AB$7,14,FALSE),VLOOKUP(C26,'Valeurs Règlement Campagne'!$A$4:$AB$7,14,FALSE),IF(F26=VLOOKUP(C26,'Valeurs Règlement Campagne'!$A$4:$AB$7,15,FALSE),VLOOKUP(C26,'Valeurs Règlement Campagne'!$A$4:$AB$7,15,FALSE),IF(F26=VLOOKUP(C26,'Valeurs Règlement Campagne'!$A$4:$AB$7,16,FALSE),VLOOKUP(C26,'Valeurs Règlement Campagne'!$A$4:$AB$7,16,FALSE),"")))="",FALSE,IF(COUNTIFS($C$6:C26,C26,$E$6:E26,"Connues",$F$6:F26,IF(F26=VLOOKUP(C26,'Valeurs Règlement Campagne'!$A$4:$AB$7,14,FALSE),VLOOKUP(C26,'Valeurs Règlement Campagne'!$A$4:$AB$7,14,FALSE),IF(F26=VLOOKUP(C26,'Valeurs Règlement Campagne'!$A$4:$AB$7,15,FALSE),VLOOKUP(C26,'Valeurs Règlement Campagne'!$A$4:$AB$7,15,FALSE),IF(F26=VLOOKUP(C26,'Valeurs Règlement Campagne'!$A$4:$AB$7,16,FALSE),VLOOKUP(C26,'Valeurs Règlement Campagne'!$A$4:$AB$7,16,FALSE),""))))&gt;(IF(VLOOKUP(C26,'Valeurs Règlement Campagne'!$A$4:$AB$7,14,FALSE)=IF(F26=VLOOKUP(C26,'Valeurs Règlement Campagne'!$A$4:$AB$7,14,FALSE),VLOOKUP(C26,'Valeurs Règlement Campagne'!$A$4:$AB$7,14,FALSE),IF(F26=VLOOKUP(C26,'Valeurs Règlement Campagne'!$A$4:$AB$7,15,FALSE),VLOOKUP(C26,'Valeurs Règlement Campagne'!$A$4:$AB$7,15,FALSE),IF(F26=VLOOKUP(C26,'Valeurs Règlement Campagne'!$A$4:$AB$7,16,FALSE),VLOOKUP(C26,'Valeurs Règlement Campagne'!$A$4:$AB$7,16,FALSE),""))),1,0)+IF(VLOOKUP(C26,'Valeurs Règlement Campagne'!$A$4:$AB$7,15,FALSE)=IF(F26=VLOOKUP(C26,'Valeurs Règlement Campagne'!$A$4:$AB$7,14,FALSE),VLOOKUP(C26,'Valeurs Règlement Campagne'!$A$4:$AB$7,14,FALSE),IF(F26=VLOOKUP(C26,'Valeurs Règlement Campagne'!$A$4:$AB$7,15,FALSE),VLOOKUP(C26,'Valeurs Règlement Campagne'!$A$4:$AB$7,15,FALSE),IF(F26=VLOOKUP(C26,'Valeurs Règlement Campagne'!$A$4:$AB$7,16,FALSE),VLOOKUP(C26,'Valeurs Règlement Campagne'!$A$4:$AB$7,16,FALSE),""))),1,0)+IF(VLOOKUP(C26,'Valeurs Règlement Campagne'!$A$4:$AB$7,16,FALSE)=IF(F26=VLOOKUP(C26,'Valeurs Règlement Campagne'!$A$4:$AB$7,14,FALSE),VLOOKUP(C26,'Valeurs Règlement Campagne'!$A$4:$AB$7,14,FALSE),IF(F26=VLOOKUP(C26,'Valeurs Règlement Campagne'!$A$4:$AB$7,15,FALSE),VLOOKUP(C26,'Valeurs Règlement Campagne'!$A$4:$AB$7,15,FALSE),IF(F26=VLOOKUP(C26,'Valeurs Règlement Campagne'!$A$4:$AB$7,16,FALSE),VLOOKUP(C26,'Valeurs Règlement Campagne'!$A$4:$AB$7,16,FALSE),""))),1,0)),"Doublon",TRUE)))," "))))," ")</f>
        <v xml:space="preserve"> </v>
      </c>
      <c r="V26" s="49" t="str" cm="1">
        <f t="array" ref="V26">IFERROR(IF(OR(C26="",C26=" ")," ",IF(NOT(ISNUMBER(G26))," ",IF(E26="Inconnues",AND(G26&gt;=N26,G26&lt;=O26),IF(E26="Connues",IF('Valeurs Règlement Campagne'!$L$14="OUI",IF(IF(ABS(G26-VLOOKUP(C26,'Valeurs Règlement Campagne'!$A$4:$AB$7,17,FALSE))&lt;=2,VLOOKUP(C26,'Valeurs Règlement Campagne'!$A$4:$AB$7,17,FALSE),IF(ABS(G26-VLOOKUP(C26,'Valeurs Règlement Campagne'!$A$4:$AB$7,18,FALSE))&lt;=2,VLOOKUP(C26,'Valeurs Règlement Campagne'!$A$4:$AB$7,18,FALSE),IF(ABS(G26-VLOOKUP(C26,'Valeurs Règlement Campagne'!$A$4:$AB$7,19,FALSE))&lt;=2,VLOOKUP(C26,'Valeurs Règlement Campagne'!$A$4:$AB$7,19,FALSE),"")))="",FALSE,IF(COUNTIFS($C$6:C26,C26,$E$6:E26,"Connues",$G$6:G26,"&gt;="&amp;(IF(ABS(G26-VLOOKUP(C26,'Valeurs Règlement Campagne'!$A$4:$AB$7,17,FALSE))&lt;=2,VLOOKUP(C26,'Valeurs Règlement Campagne'!$A$4:$AB$7,17,FALSE),IF(ABS(G26-VLOOKUP(C26,'Valeurs Règlement Campagne'!$A$4:$AB$7,18,FALSE))&lt;=2,VLOOKUP(C26,'Valeurs Règlement Campagne'!$A$4:$AB$7,18,FALSE),IF(ABS(G26-VLOOKUP(C26,'Valeurs Règlement Campagne'!$A$4:$AB$7,19,FALSE))&lt;=2,VLOOKUP(C26,'Valeurs Règlement Campagne'!$A$4:$AB$7,19,FALSE),"")))-2),$G$6:G26,"&lt;="&amp;(IF(ABS(G26-VLOOKUP(C26,'Valeurs Règlement Campagne'!$A$4:$AB$7,17,FALSE))&lt;=2,VLOOKUP(C26,'Valeurs Règlement Campagne'!$A$4:$AB$7,17,FALSE),IF(ABS(G26-VLOOKUP(C26,'Valeurs Règlement Campagne'!$A$4:$AB$7,18,FALSE))&lt;=2,VLOOKUP(C26,'Valeurs Règlement Campagne'!$A$4:$AB$7,18,FALSE),IF(ABS(G26-VLOOKUP(C26,'Valeurs Règlement Campagne'!$A$4:$AB$7,19,FALSE))&lt;=2,VLOOKUP(C26,'Valeurs Règlement Campagne'!$A$4:$AB$7,19,FALSE),"")))+2))&gt;(IF(VLOOKUP(C26,'Valeurs Règlement Campagne'!$A$4:$AB$7,17,FALSE)=IF(ABS(G26-VLOOKUP(C26,'Valeurs Règlement Campagne'!$A$4:$AB$7,17,FALSE))&lt;=2,VLOOKUP(C26,'Valeurs Règlement Campagne'!$A$4:$AB$7,17,FALSE),IF(ABS(G26-VLOOKUP(C26,'Valeurs Règlement Campagne'!$A$4:$AB$7,18,FALSE))&lt;=2,VLOOKUP(C26,'Valeurs Règlement Campagne'!$A$4:$AB$7,18,FALSE),IF(ABS(G26-VLOOKUP(C26,'Valeurs Règlement Campagne'!$A$4:$AB$7,19,FALSE))&lt;=2,VLOOKUP(C26,'Valeurs Règlement Campagne'!$A$4:$AB$7,19,FALSE),""))),1,0)+IF(VLOOKUP(C26,'Valeurs Règlement Campagne'!$A$4:$AB$7,18,FALSE)=IF(ABS(G26-VLOOKUP(C26,'Valeurs Règlement Campagne'!$A$4:$AB$7,17,FALSE))&lt;=2,VLOOKUP(C26,'Valeurs Règlement Campagne'!$A$4:$AB$7,17,FALSE),IF(ABS(G26-VLOOKUP(C26,'Valeurs Règlement Campagne'!$A$4:$AB$7,18,FALSE))&lt;=2,VLOOKUP(C26,'Valeurs Règlement Campagne'!$A$4:$AB$7,18,FALSE),IF(ABS(G26-VLOOKUP(C26,'Valeurs Règlement Campagne'!$A$4:$AB$7,19,FALSE))&lt;=2,VLOOKUP(C26,'Valeurs Règlement Campagne'!$A$4:$AB$7,19,FALSE),""))),1,0)+IF(VLOOKUP(C26,'Valeurs Règlement Campagne'!$A$4:$AB$7,19,FALSE)=IF(ABS(G26-VLOOKUP(C26,'Valeurs Règlement Campagne'!$A$4:$AB$7,17,FALSE))&lt;=2,VLOOKUP(C26,'Valeurs Règlement Campagne'!$A$4:$AB$7,17,FALSE),IF(ABS(G26-VLOOKUP(C26,'Valeurs Règlement Campagne'!$A$4:$AB$7,18,FALSE))&lt;=2,VLOOKUP(C26,'Valeurs Règlement Campagne'!$A$4:$AB$7,18,FALSE),IF(ABS(G26-VLOOKUP(C26,'Valeurs Règlement Campagne'!$A$4:$AB$7,19,FALSE))&lt;=2,VLOOKUP(C26,'Valeurs Règlement Campagne'!$A$4:$AB$7,19,FALSE),""))),1,0)),"Doublon",TRUE)),IF(IF(G26=VLOOKUP(C26,'Valeurs Règlement Campagne'!$A$4:$AB$7,17,FALSE),VLOOKUP(C26,'Valeurs Règlement Campagne'!$A$4:$AB$7,17,FALSE),IF(G26=VLOOKUP(C26,'Valeurs Règlement Campagne'!$A$4:$AB$7,18,FALSE),VLOOKUP(C26,'Valeurs Règlement Campagne'!$A$4:$AB$7,18,FALSE),IF(G26=VLOOKUP(C26,'Valeurs Règlement Campagne'!$A$4:$AB$7,19,FALSE),VLOOKUP(C26,'Valeurs Règlement Campagne'!$A$4:$AB$7,19,FALSE),"")))="",FALSE,IF(COUNTIFS($C$6:C26,C26,$E$6:E26,"Connues",$G$6:G26,IF(G26=VLOOKUP(C26,'Valeurs Règlement Campagne'!$A$4:$AB$7,17,FALSE),VLOOKUP(C26,'Valeurs Règlement Campagne'!$A$4:$AB$7,17,FALSE),IF(G26=VLOOKUP(C26,'Valeurs Règlement Campagne'!$A$4:$AB$7,18,FALSE),VLOOKUP(C26,'Valeurs Règlement Campagne'!$A$4:$AB$7,18,FALSE),IF(G26=VLOOKUP(C26,'Valeurs Règlement Campagne'!$A$4:$AB$7,19,FALSE),VLOOKUP(C26,'Valeurs Règlement Campagne'!$A$4:$AB$7,19,FALSE),""))))&gt;(IF(VLOOKUP(C26,'Valeurs Règlement Campagne'!$A$4:$AB$7,17,FALSE)=IF(G26=VLOOKUP(C26,'Valeurs Règlement Campagne'!$A$4:$AB$7,17,FALSE),VLOOKUP(C26,'Valeurs Règlement Campagne'!$A$4:$AB$7,17,FALSE),IF(G26=VLOOKUP(C26,'Valeurs Règlement Campagne'!$A$4:$AB$7,18,FALSE),VLOOKUP(C26,'Valeurs Règlement Campagne'!$A$4:$AB$7,18,FALSE),IF(G26=VLOOKUP(C26,'Valeurs Règlement Campagne'!$A$4:$AB$7,19,FALSE),VLOOKUP(C26,'Valeurs Règlement Campagne'!$A$4:$AB$7,19,FALSE),""))),1,0)+IF(VLOOKUP(C26,'Valeurs Règlement Campagne'!$A$4:$AB$7,18,FALSE)=IF(G26=VLOOKUP(C26,'Valeurs Règlement Campagne'!$A$4:$AB$7,17,FALSE),VLOOKUP(C26,'Valeurs Règlement Campagne'!$A$4:$AB$7,17,FALSE),IF(G26=VLOOKUP(C26,'Valeurs Règlement Campagne'!$A$4:$AB$7,18,FALSE),VLOOKUP(C26,'Valeurs Règlement Campagne'!$A$4:$AB$7,18,FALSE),IF(G26=VLOOKUP(C26,'Valeurs Règlement Campagne'!$A$4:$AB$7,19,FALSE),VLOOKUP(C26,'Valeurs Règlement Campagne'!$A$4:$AB$7,19,FALSE),""))),1,0)+IF(VLOOKUP(C26,'Valeurs Règlement Campagne'!$A$4:$AB$7,19,FALSE)=IF(G26=VLOOKUP(C26,'Valeurs Règlement Campagne'!$A$4:$AB$7,17,FALSE),VLOOKUP(C26,'Valeurs Règlement Campagne'!$A$4:$AB$7,17,FALSE),IF(G26=VLOOKUP(C26,'Valeurs Règlement Campagne'!$A$4:$AB$7,18,FALSE),VLOOKUP(C26,'Valeurs Règlement Campagne'!$A$4:$AB$7,18,FALSE),IF(G26=VLOOKUP(C26,'Valeurs Règlement Campagne'!$A$4:$AB$7,19,FALSE),VLOOKUP(C26,'Valeurs Règlement Campagne'!$A$4:$AB$7,19,FALSE),""))),1,0)),"Doublon",TRUE)))," "))))," ")</f>
        <v xml:space="preserve"> </v>
      </c>
      <c r="W26" s="49" t="str" cm="1">
        <f t="array" ref="W26">IFERROR(IF(OR(C26="",C26=" ")," ",IF(NOT(ISNUMBER(H26))," ",IF(E26="Inconnues",AND(H26&gt;=P26,H26&lt;=Q26),IF(E26="Connues",IF('Valeurs Règlement Campagne'!$L$14="OUI",IF(IF(ABS(H26-VLOOKUP(C26,'Valeurs Règlement Campagne'!$A$4:$AB$7,20,FALSE))&lt;=2,VLOOKUP(C26,'Valeurs Règlement Campagne'!$A$4:$AB$7,20,FALSE),IF(ABS(H26-VLOOKUP(C26,'Valeurs Règlement Campagne'!$A$4:$AB$7,21,FALSE))&lt;=2,VLOOKUP(C26,'Valeurs Règlement Campagne'!$A$4:$AB$7,21,FALSE),IF(ABS(H26-VLOOKUP(C26,'Valeurs Règlement Campagne'!$A$4:$AB$7,22,FALSE))&lt;=2,VLOOKUP(C26,'Valeurs Règlement Campagne'!$A$4:$AB$7,22,FALSE),"")))="",FALSE,IF(COUNTIFS($C$6:C26,C26,$E$6:E26,"Connues",$H$6:H26,"&gt;="&amp;(IF(ABS(H26-VLOOKUP(C26,'Valeurs Règlement Campagne'!$A$4:$AB$7,20,FALSE))&lt;=2,VLOOKUP(C26,'Valeurs Règlement Campagne'!$A$4:$AB$7,20,FALSE),IF(ABS(H26-VLOOKUP(C26,'Valeurs Règlement Campagne'!$A$4:$AB$7,21,FALSE))&lt;=2,VLOOKUP(C26,'Valeurs Règlement Campagne'!$A$4:$AB$7,21,FALSE),IF(ABS(H26-VLOOKUP(C26,'Valeurs Règlement Campagne'!$A$4:$AB$7,22,FALSE))&lt;=2,VLOOKUP(C26,'Valeurs Règlement Campagne'!$A$4:$AB$7,22,FALSE),"")))-2),$H$6:H26,"&lt;="&amp;(IF(ABS(H26-VLOOKUP(C26,'Valeurs Règlement Campagne'!$A$4:$AB$7,20,FALSE))&lt;=2,VLOOKUP(C26,'Valeurs Règlement Campagne'!$A$4:$AB$7,20,FALSE),IF(ABS(H26-VLOOKUP(C26,'Valeurs Règlement Campagne'!$A$4:$AB$7,21,FALSE))&lt;=2,VLOOKUP(C26,'Valeurs Règlement Campagne'!$A$4:$AB$7,21,FALSE),IF(ABS(H26-VLOOKUP(C26,'Valeurs Règlement Campagne'!$A$4:$AB$7,22,FALSE))&lt;=2,VLOOKUP(C26,'Valeurs Règlement Campagne'!$A$4:$AB$7,22,FALSE),"")))+2))&gt;(IF(VLOOKUP(C26,'Valeurs Règlement Campagne'!$A$4:$AB$7,20,FALSE)=IF(ABS(H26-VLOOKUP(C26,'Valeurs Règlement Campagne'!$A$4:$AB$7,20,FALSE))&lt;=2,VLOOKUP(C26,'Valeurs Règlement Campagne'!$A$4:$AB$7,20,FALSE),IF(ABS(H26-VLOOKUP(C26,'Valeurs Règlement Campagne'!$A$4:$AB$7,21,FALSE))&lt;=2,VLOOKUP(C26,'Valeurs Règlement Campagne'!$A$4:$AB$7,21,FALSE),IF(ABS(H26-VLOOKUP(C26,'Valeurs Règlement Campagne'!$A$4:$AB$7,22,FALSE))&lt;=2,VLOOKUP(C26,'Valeurs Règlement Campagne'!$A$4:$AB$7,22,FALSE),""))),1,0)+IF(VLOOKUP(C26,'Valeurs Règlement Campagne'!$A$4:$AB$7,21,FALSE)=IF(ABS(H26-VLOOKUP(C26,'Valeurs Règlement Campagne'!$A$4:$AB$7,20,FALSE))&lt;=2,VLOOKUP(C26,'Valeurs Règlement Campagne'!$A$4:$AB$7,20,FALSE),IF(ABS(H26-VLOOKUP(C26,'Valeurs Règlement Campagne'!$A$4:$AB$7,21,FALSE))&lt;=2,VLOOKUP(C26,'Valeurs Règlement Campagne'!$A$4:$AB$7,21,FALSE),IF(ABS(H26-VLOOKUP(C26,'Valeurs Règlement Campagne'!$A$4:$AB$7,22,FALSE))&lt;=2,VLOOKUP(C26,'Valeurs Règlement Campagne'!$A$4:$AB$7,22,FALSE),""))),1,0)+IF(VLOOKUP(C26,'Valeurs Règlement Campagne'!$A$4:$AB$7,22,FALSE)=IF(ABS(H26-VLOOKUP(C26,'Valeurs Règlement Campagne'!$A$4:$AB$7,20,FALSE))&lt;=2,VLOOKUP(C26,'Valeurs Règlement Campagne'!$A$4:$AB$7,20,FALSE),IF(ABS(H26-VLOOKUP(C26,'Valeurs Règlement Campagne'!$A$4:$AB$7,21,FALSE))&lt;=2,VLOOKUP(C26,'Valeurs Règlement Campagne'!$A$4:$AB$7,21,FALSE),IF(ABS(H26-VLOOKUP(C26,'Valeurs Règlement Campagne'!$A$4:$AB$7,22,FALSE))&lt;=2,VLOOKUP(C26,'Valeurs Règlement Campagne'!$A$4:$AB$7,22,FALSE),""))),1,0)),"Doublon",TRUE)),IF(IF(H26=VLOOKUP(C26,'Valeurs Règlement Campagne'!$A$4:$AB$7,20,FALSE),VLOOKUP(C26,'Valeurs Règlement Campagne'!$A$4:$AB$7,20,FALSE),IF(H26=VLOOKUP(C26,'Valeurs Règlement Campagne'!$A$4:$AB$7,21,FALSE),VLOOKUP(C26,'Valeurs Règlement Campagne'!$A$4:$AB$7,21,FALSE),IF(H26=VLOOKUP(C26,'Valeurs Règlement Campagne'!$A$4:$AB$7,22,FALSE),VLOOKUP(C26,'Valeurs Règlement Campagne'!$A$4:$AB$7,22,FALSE),"")))="",FALSE,IF(COUNTIFS($C$6:C26,C26,$E$6:E26,"Connues",$H$6:H26,IF(H26=VLOOKUP(C26,'Valeurs Règlement Campagne'!$A$4:$AB$7,20,FALSE),VLOOKUP(C26,'Valeurs Règlement Campagne'!$A$4:$AB$7,20,FALSE),IF(H26=VLOOKUP(C26,'Valeurs Règlement Campagne'!$A$4:$AB$7,21,FALSE),VLOOKUP(C26,'Valeurs Règlement Campagne'!$A$4:$AB$7,21,FALSE),IF(H26=VLOOKUP(C26,'Valeurs Règlement Campagne'!$A$4:$AB$7,22,FALSE),VLOOKUP(C26,'Valeurs Règlement Campagne'!$A$4:$AB$7,22,FALSE),""))))&gt;(IF(VLOOKUP(C26,'Valeurs Règlement Campagne'!$A$4:$AB$7,20,FALSE)=IF(H26=VLOOKUP(C26,'Valeurs Règlement Campagne'!$A$4:$AB$7,20,FALSE),VLOOKUP(C26,'Valeurs Règlement Campagne'!$A$4:$AB$7,20,FALSE),IF(H26=VLOOKUP(C26,'Valeurs Règlement Campagne'!$A$4:$AB$7,21,FALSE),VLOOKUP(C26,'Valeurs Règlement Campagne'!$A$4:$AB$7,21,FALSE),IF(H26=VLOOKUP(C26,'Valeurs Règlement Campagne'!$A$4:$AB$7,22,FALSE),VLOOKUP(C26,'Valeurs Règlement Campagne'!$A$4:$AB$7,22,FALSE),""))),1,0)+IF(VLOOKUP(C26,'Valeurs Règlement Campagne'!$A$4:$AB$7,21,FALSE)=IF(H26=VLOOKUP(C26,'Valeurs Règlement Campagne'!$A$4:$AB$7,20,FALSE),VLOOKUP(C26,'Valeurs Règlement Campagne'!$A$4:$AB$7,20,FALSE),IF(H26=VLOOKUP(C26,'Valeurs Règlement Campagne'!$A$4:$AB$7,21,FALSE),VLOOKUP(C26,'Valeurs Règlement Campagne'!$A$4:$AB$7,21,FALSE),IF(H26=VLOOKUP(C26,'Valeurs Règlement Campagne'!$A$4:$AB$7,22,FALSE),VLOOKUP(C26,'Valeurs Règlement Campagne'!$A$4:$AB$7,22,FALSE),""))),1,0)+IF(VLOOKUP(C26,'Valeurs Règlement Campagne'!$A$4:$AB$7,22,FALSE)=IF(H26=VLOOKUP(C26,'Valeurs Règlement Campagne'!$A$4:$AB$7,20,FALSE),VLOOKUP(C26,'Valeurs Règlement Campagne'!$A$4:$AB$7,20,FALSE),IF(H26=VLOOKUP(C26,'Valeurs Règlement Campagne'!$A$4:$AB$7,21,FALSE),VLOOKUP(C26,'Valeurs Règlement Campagne'!$A$4:$AB$7,21,FALSE),IF(H26=VLOOKUP(C26,'Valeurs Règlement Campagne'!$A$4:$AB$7,22,FALSE),VLOOKUP(C26,'Valeurs Règlement Campagne'!$A$4:$AB$7,22,FALSE),""))),1,0)),"Doublon",TRUE)))," "))))," ")</f>
        <v xml:space="preserve"> </v>
      </c>
      <c r="X26" s="49" t="str" cm="1">
        <f t="array" ref="X26">IFERROR(IF(OR(C26="",C26=" ")," ",IF(NOT(ISNUMBER(I26))," ",IF(E26="Inconnues",AND(I26&gt;=P26,I26&lt;=R26),IF(E26="Connues",IF('Valeurs Règlement Campagne'!$L$14="OUI",IF(IF(ABS(I26-VLOOKUP(C26,'Valeurs Règlement Campagne'!$A$4:$AB$7,23,FALSE))&lt;=2,VLOOKUP(C26,'Valeurs Règlement Campagne'!$A$4:$AB$7,23,FALSE),IF(ABS(I26-VLOOKUP(C26,'Valeurs Règlement Campagne'!$A$4:$AB$7,24,FALSE))&lt;=2,VLOOKUP(C26,'Valeurs Règlement Campagne'!$A$4:$AB$7,24,FALSE),IF(ABS(I26-VLOOKUP(C26,'Valeurs Règlement Campagne'!$A$4:$AB$7,25,FALSE))&lt;=2,VLOOKUP(C26,'Valeurs Règlement Campagne'!$A$4:$AB$7,25,FALSE),"")))="",FALSE,IF(COUNTIFS($C$6:C26,C26,$E$6:E26,"Connues",$I$6:I26,"&gt;="&amp;(IF(ABS(I26-VLOOKUP(C26,'Valeurs Règlement Campagne'!$A$4:$AB$7,23,FALSE))&lt;=2,VLOOKUP(C26,'Valeurs Règlement Campagne'!$A$4:$AB$7,23,FALSE),IF(ABS(I26-VLOOKUP(C26,'Valeurs Règlement Campagne'!$A$4:$AB$7,24,FALSE))&lt;=2,VLOOKUP(C26,'Valeurs Règlement Campagne'!$A$4:$AB$7,24,FALSE),IF(ABS(I26-VLOOKUP(C26,'Valeurs Règlement Campagne'!$A$4:$AB$7,25,FALSE))&lt;=2,VLOOKUP(C26,'Valeurs Règlement Campagne'!$A$4:$AB$7,25,FALSE),"")))-2),$I$6:I26,"&lt;="&amp;(IF(ABS(I26-VLOOKUP(C26,'Valeurs Règlement Campagne'!$A$4:$AB$7,23,FALSE))&lt;=2,VLOOKUP(C26,'Valeurs Règlement Campagne'!$A$4:$AB$7,23,FALSE),IF(ABS(I26-VLOOKUP(C26,'Valeurs Règlement Campagne'!$A$4:$AB$7,24,FALSE))&lt;=2,VLOOKUP(C26,'Valeurs Règlement Campagne'!$A$4:$AB$7,24,FALSE),IF(ABS(I26-VLOOKUP(C26,'Valeurs Règlement Campagne'!$A$4:$AB$7,25,FALSE))&lt;=2,VLOOKUP(C26,'Valeurs Règlement Campagne'!$A$4:$AB$7,25,FALSE),"")))+2))&gt;(IF(VLOOKUP(C26,'Valeurs Règlement Campagne'!$A$4:$AB$7,23,FALSE)=IF(ABS(I26-VLOOKUP(C26,'Valeurs Règlement Campagne'!$A$4:$AB$7,23,FALSE))&lt;=2,VLOOKUP(C26,'Valeurs Règlement Campagne'!$A$4:$AB$7,23,FALSE),IF(ABS(I26-VLOOKUP(C26,'Valeurs Règlement Campagne'!$A$4:$AB$7,24,FALSE))&lt;=2,VLOOKUP(C26,'Valeurs Règlement Campagne'!$A$4:$AB$7,24,FALSE),IF(ABS(I26-VLOOKUP(C26,'Valeurs Règlement Campagne'!$A$4:$AB$7,25,FALSE))&lt;=2,VLOOKUP(C26,'Valeurs Règlement Campagne'!$A$4:$AB$7,25,FALSE),""))),1,0)+IF(VLOOKUP(C26,'Valeurs Règlement Campagne'!$A$4:$AB$7,24,FALSE)=IF(ABS(I26-VLOOKUP(C26,'Valeurs Règlement Campagne'!$A$4:$AB$7,23,FALSE))&lt;=2,VLOOKUP(C26,'Valeurs Règlement Campagne'!$A$4:$AB$7,23,FALSE),IF(ABS(I26-VLOOKUP(C26,'Valeurs Règlement Campagne'!$A$4:$AB$7,24,FALSE))&lt;=2,VLOOKUP(C26,'Valeurs Règlement Campagne'!$A$4:$AB$7,24,FALSE),IF(ABS(I26-VLOOKUP(C26,'Valeurs Règlement Campagne'!$A$4:$AB$7,25,FALSE))&lt;=2,VLOOKUP(C26,'Valeurs Règlement Campagne'!$A$4:$AB$7,25,FALSE),""))),1,0)+IF(VLOOKUP(C26,'Valeurs Règlement Campagne'!$A$4:$AB$7,25,FALSE)=IF(ABS(I26-VLOOKUP(C26,'Valeurs Règlement Campagne'!$A$4:$AB$7,23,FALSE))&lt;=2,VLOOKUP(C26,'Valeurs Règlement Campagne'!$A$4:$AB$7,23,FALSE),IF(ABS(I26-VLOOKUP(C26,'Valeurs Règlement Campagne'!$A$4:$AB$7,24,FALSE))&lt;=2,VLOOKUP(C26,'Valeurs Règlement Campagne'!$A$4:$AB$7,24,FALSE),IF(ABS(I26-VLOOKUP(C26,'Valeurs Règlement Campagne'!$A$4:$AB$7,25,FALSE))&lt;=2,VLOOKUP(C26,'Valeurs Règlement Campagne'!$A$4:$AB$7,25,FALSE),""))),1,0)),"Doublon",TRUE)),IF(IF(I26=VLOOKUP(C26,'Valeurs Règlement Campagne'!$A$4:$AB$7,23,FALSE),VLOOKUP(C26,'Valeurs Règlement Campagne'!$A$4:$AB$7,23,FALSE),IF(I26=VLOOKUP(C26,'Valeurs Règlement Campagne'!$A$4:$AB$7,24,FALSE),VLOOKUP(C26,'Valeurs Règlement Campagne'!$A$4:$AB$7,24,FALSE),IF(I26=VLOOKUP(C26,'Valeurs Règlement Campagne'!$A$4:$AB$7,25,FALSE),VLOOKUP(C26,'Valeurs Règlement Campagne'!$A$4:$AB$7,25,FALSE),"")))="",FALSE,IF(COUNTIFS($C$6:C26,C26,$E$6:E26,"Connues",$I$6:I26,IF(I26=VLOOKUP(C26,'Valeurs Règlement Campagne'!$A$4:$AB$7,23,FALSE),VLOOKUP(C26,'Valeurs Règlement Campagne'!$A$4:$AB$7,23,FALSE),IF(I26=VLOOKUP(C26,'Valeurs Règlement Campagne'!$A$4:$AB$7,24,FALSE),VLOOKUP(C26,'Valeurs Règlement Campagne'!$A$4:$AB$7,24,FALSE),IF(I26=VLOOKUP(C26,'Valeurs Règlement Campagne'!$A$4:$AB$7,25,FALSE),VLOOKUP(C26,'Valeurs Règlement Campagne'!$A$4:$AB$7,25,FALSE),""))))&gt;(IF(VLOOKUP(C26,'Valeurs Règlement Campagne'!$A$4:$AB$7,23,FALSE)=IF(I26=VLOOKUP(C26,'Valeurs Règlement Campagne'!$A$4:$AB$7,23,FALSE),VLOOKUP(C26,'Valeurs Règlement Campagne'!$A$4:$AB$7,23,FALSE),IF(I26=VLOOKUP(C26,'Valeurs Règlement Campagne'!$A$4:$AB$7,24,FALSE),VLOOKUP(C26,'Valeurs Règlement Campagne'!$A$4:$AB$7,24,FALSE),IF(I26=VLOOKUP(C26,'Valeurs Règlement Campagne'!$A$4:$AB$7,25,FALSE),VLOOKUP(C26,'Valeurs Règlement Campagne'!$A$4:$AB$7,25,FALSE),""))),1,0)+IF(VLOOKUP(C26,'Valeurs Règlement Campagne'!$A$4:$AB$7,24,FALSE)=IF(I26=VLOOKUP(C26,'Valeurs Règlement Campagne'!$A$4:$AB$7,23,FALSE),VLOOKUP(C26,'Valeurs Règlement Campagne'!$A$4:$AB$7,23,FALSE),IF(I26=VLOOKUP(C26,'Valeurs Règlement Campagne'!$A$4:$AB$7,24,FALSE),VLOOKUP(C26,'Valeurs Règlement Campagne'!$A$4:$AB$7,24,FALSE),IF(I26=VLOOKUP(C26,'Valeurs Règlement Campagne'!$A$4:$AB$7,25,FALSE),VLOOKUP(C26,'Valeurs Règlement Campagne'!$A$4:$AB$7,25,FALSE),""))),1,0)+IF(VLOOKUP(C26,'Valeurs Règlement Campagne'!$A$4:$AB$7,25,FALSE)=IF(I26=VLOOKUP(C26,'Valeurs Règlement Campagne'!$A$4:$AB$7,23,FALSE),VLOOKUP(C26,'Valeurs Règlement Campagne'!$A$4:$AB$7,23,FALSE),IF(I26=VLOOKUP(C26,'Valeurs Règlement Campagne'!$A$4:$AB$7,24,FALSE),VLOOKUP(C26,'Valeurs Règlement Campagne'!$A$4:$AB$7,24,FALSE),IF(I26=VLOOKUP(C26,'Valeurs Règlement Campagne'!$A$4:$AB$7,25,FALSE),VLOOKUP(C26,'Valeurs Règlement Campagne'!$A$4:$AB$7,25,FALSE),""))),1,0)),"Doublon",TRUE)))," "))))," ")</f>
        <v xml:space="preserve"> </v>
      </c>
      <c r="Y26" s="146" t="str" cm="1">
        <f t="array" ref="Y26">IFERROR(IF(OR(C26="",C26=" ")," ",IF(NOT(ISNUMBER(J26))," ",IF(E26="Inconnues",AND(J26&gt;=S26,J26&lt;=T26),IF(E26="Connues",IF('Valeurs Règlement Campagne'!$L$14="OUI",IF(IF(ABS(J26-VLOOKUP(C26,'Valeurs Règlement Campagne'!$A$4:$AB$7,26,FALSE))&lt;=2,VLOOKUP(C26,'Valeurs Règlement Campagne'!$A$4:$AB$7,26,FALSE),IF(ABS(J26-VLOOKUP(C26,'Valeurs Règlement Campagne'!$A$4:$AB$7,27,FALSE))&lt;=2,VLOOKUP(C26,'Valeurs Règlement Campagne'!$A$4:$AB$7,27,FALSE),IF(ABS(J26-VLOOKUP(C26,'Valeurs Règlement Campagne'!$A$4:$AB$7,28,FALSE))&lt;=2,VLOOKUP(C26,'Valeurs Règlement Campagne'!$A$4:$AB$7,28,FALSE),"")))="",FALSE,IF(COUNTIFS($C$6:C26,C26,$E$6:E26,"Connues",$J$6:J26,"&gt;="&amp;(IF(ABS(J26-VLOOKUP(C26,'Valeurs Règlement Campagne'!$A$4:$AB$7,26,FALSE))&lt;=2,VLOOKUP(C26,'Valeurs Règlement Campagne'!$A$4:$AB$7,26,FALSE),IF(ABS(J26-VLOOKUP(C26,'Valeurs Règlement Campagne'!$A$4:$AB$7,27,FALSE))&lt;=2,VLOOKUP(C26,'Valeurs Règlement Campagne'!$A$4:$AB$7,27,FALSE),IF(ABS(J26-VLOOKUP(C26,'Valeurs Règlement Campagne'!$A$4:$AB$7,28,FALSE))&lt;=2,VLOOKUP(C26,'Valeurs Règlement Campagne'!$A$4:$AB$7,28,FALSE),"")))-2),$J$6:J26,"&lt;="&amp;(IF(ABS(J26-VLOOKUP(C26,'Valeurs Règlement Campagne'!$A$4:$AB$7,26,FALSE))&lt;=2,VLOOKUP(C26,'Valeurs Règlement Campagne'!$A$4:$AB$7,26,FALSE),IF(ABS(J26-VLOOKUP(C26,'Valeurs Règlement Campagne'!$A$4:$AB$7,27,FALSE))&lt;=2,VLOOKUP(C26,'Valeurs Règlement Campagne'!$A$4:$AB$7,27,FALSE),IF(ABS(J26-VLOOKUP(C26,'Valeurs Règlement Campagne'!$A$4:$AB$7,28,FALSE))&lt;=2,VLOOKUP(C26,'Valeurs Règlement Campagne'!$A$4:$AB$7,28,FALSE),"")))+2))&gt;(IF(VLOOKUP(C26,'Valeurs Règlement Campagne'!$A$4:$AB$7,26,FALSE)=IF(ABS(J26-VLOOKUP(C26,'Valeurs Règlement Campagne'!$A$4:$AB$7,26,FALSE))&lt;=2,VLOOKUP(C26,'Valeurs Règlement Campagne'!$A$4:$AB$7,26,FALSE),IF(ABS(J26-VLOOKUP(C26,'Valeurs Règlement Campagne'!$A$4:$AB$7,27,FALSE))&lt;=2,VLOOKUP(C26,'Valeurs Règlement Campagne'!$A$4:$AB$7,27,FALSE),IF(ABS(J26-VLOOKUP(C26,'Valeurs Règlement Campagne'!$A$4:$AB$7,28,FALSE))&lt;=2,VLOOKUP(C26,'Valeurs Règlement Campagne'!$A$4:$AB$7,28,FALSE),""))),1,0)+IF(VLOOKUP(C26,'Valeurs Règlement Campagne'!$A$4:$AB$7,27,FALSE)=IF(ABS(J26-VLOOKUP(C26,'Valeurs Règlement Campagne'!$A$4:$AB$7,26,FALSE))&lt;=2,VLOOKUP(C26,'Valeurs Règlement Campagne'!$A$4:$AB$7,26,FALSE),IF(ABS(J26-VLOOKUP(C26,'Valeurs Règlement Campagne'!$A$4:$AB$7,27,FALSE))&lt;=2,VLOOKUP(C26,'Valeurs Règlement Campagne'!$A$4:$AB$7,27,FALSE),IF(ABS(J26-VLOOKUP(C26,'Valeurs Règlement Campagne'!$A$4:$AB$7,28,FALSE))&lt;=2,VLOOKUP(C26,'Valeurs Règlement Campagne'!$A$4:$AB$7,28,FALSE),""))),1,0)+IF(VLOOKUP(C26,'Valeurs Règlement Campagne'!$A$4:$AB$7,28,FALSE)=IF(ABS(J26-VLOOKUP(C26,'Valeurs Règlement Campagne'!$A$4:$AB$7,26,FALSE))&lt;=2,VLOOKUP(C26,'Valeurs Règlement Campagne'!$A$4:$AB$7,26,FALSE),IF(ABS(J26-VLOOKUP(C26,'Valeurs Règlement Campagne'!$A$4:$AB$7,27,FALSE))&lt;=2,VLOOKUP(C26,'Valeurs Règlement Campagne'!$A$4:$AB$7,27,FALSE),IF(ABS(J26-VLOOKUP(C26,'Valeurs Règlement Campagne'!$A$4:$AB$7,28,FALSE))&lt;=2,VLOOKUP(C26,'Valeurs Règlement Campagne'!$A$4:$AB$7,28,FALSE),""))),1,0)),"Doublon",TRUE)),IF(IF(J26=VLOOKUP(C26,'Valeurs Règlement Campagne'!$A$4:$AB$7,26,FALSE),VLOOKUP(C26,'Valeurs Règlement Campagne'!$A$4:$AB$7,26,FALSE),IF(J26=VLOOKUP(C26,'Valeurs Règlement Campagne'!$A$4:$AB$7,27,FALSE),VLOOKUP(C26,'Valeurs Règlement Campagne'!$A$4:$AB$7,27,FALSE),IF(J26=VLOOKUP(C26,'Valeurs Règlement Campagne'!$A$4:$AB$7,28,FALSE),VLOOKUP(C26,'Valeurs Règlement Campagne'!$A$4:$AB$7,28,FALSE),"")))="",FALSE,IF(COUNTIFS($C$6:C26,C26,$E$6:E26,"Connues",$J$6:J26,IF(J26=VLOOKUP(C26,'Valeurs Règlement Campagne'!$A$4:$AB$7,26,FALSE),VLOOKUP(C26,'Valeurs Règlement Campagne'!$A$4:$AB$7,26,FALSE),IF(J26=VLOOKUP(C26,'Valeurs Règlement Campagne'!$A$4:$AB$7,27,FALSE),VLOOKUP(C26,'Valeurs Règlement Campagne'!$A$4:$AB$7,27,FALSE),IF(J26=VLOOKUP(C26,'Valeurs Règlement Campagne'!$A$4:$AB$7,28,FALSE),VLOOKUP(C26,'Valeurs Règlement Campagne'!$A$4:$AB$7,28,FALSE),""))))&gt;(IF(VLOOKUP(C26,'Valeurs Règlement Campagne'!$A$4:$AB$7,26,FALSE)=IF(J26=VLOOKUP(C26,'Valeurs Règlement Campagne'!$A$4:$AB$7,26,FALSE),VLOOKUP(C26,'Valeurs Règlement Campagne'!$A$4:$AB$7,26,FALSE),IF(J26=VLOOKUP(C26,'Valeurs Règlement Campagne'!$A$4:$AB$7,27,FALSE),VLOOKUP(C26,'Valeurs Règlement Campagne'!$A$4:$AB$7,27,FALSE),IF(J26=VLOOKUP(C26,'Valeurs Règlement Campagne'!$A$4:$AB$7,28,FALSE),VLOOKUP(C26,'Valeurs Règlement Campagne'!$A$4:$AB$7,28,FALSE),""))),1,0)+IF(VLOOKUP(C26,'Valeurs Règlement Campagne'!$A$4:$AB$7,27,FALSE)=IF(J26=VLOOKUP(C26,'Valeurs Règlement Campagne'!$A$4:$AB$7,26,FALSE),VLOOKUP(C26,'Valeurs Règlement Campagne'!$A$4:$AB$7,26,FALSE),IF(J26=VLOOKUP(C26,'Valeurs Règlement Campagne'!$A$4:$AB$7,27,FALSE),VLOOKUP(C26,'Valeurs Règlement Campagne'!$A$4:$AB$7,27,FALSE),IF(J26=VLOOKUP(C26,'Valeurs Règlement Campagne'!$A$4:$AB$7,28,FALSE),VLOOKUP(C26,'Valeurs Règlement Campagne'!$A$4:$AB$7,28,FALSE),""))),1,0)+IF(VLOOKUP(C26,'Valeurs Règlement Campagne'!$A$4:$AB$7,28,FALSE)=IF(J26=VLOOKUP(C26,'Valeurs Règlement Campagne'!$A$4:$AB$7,26,FALSE),VLOOKUP(C26,'Valeurs Règlement Campagne'!$A$4:$AB$7,26,FALSE),IF(J26=VLOOKUP(C26,'Valeurs Règlement Campagne'!$A$4:$AB$7,27,FALSE),VLOOKUP(C26,'Valeurs Règlement Campagne'!$A$4:$AB$7,27,FALSE),IF(J26=VLOOKUP(C26,'Valeurs Règlement Campagne'!$A$4:$AB$7,28,FALSE),VLOOKUP(C26,'Valeurs Règlement Campagne'!$A$4:$AB$7,28,FALSE),""))),1,0)),"Doublon",TRUE)))," "))))," ")</f>
        <v xml:space="preserve"> </v>
      </c>
      <c r="Z26" s="329" t="str">
        <f t="shared" si="0"/>
        <v xml:space="preserve"> </v>
      </c>
      <c r="AA26" s="254"/>
      <c r="AB26" s="254" t="str">
        <f t="shared" si="1"/>
        <v xml:space="preserve"> </v>
      </c>
      <c r="AC26" s="254"/>
      <c r="AD26" s="254" t="str">
        <f t="shared" si="2"/>
        <v xml:space="preserve"> </v>
      </c>
      <c r="AE26" s="254"/>
      <c r="AF26" s="254" t="str">
        <f t="shared" si="3"/>
        <v xml:space="preserve"> </v>
      </c>
      <c r="AG26" s="299"/>
      <c r="AH26" s="50" t="str">
        <f t="shared" si="4"/>
        <v/>
      </c>
      <c r="AI26"/>
      <c r="AJ26"/>
      <c r="AK26"/>
      <c r="AL26"/>
      <c r="AM26"/>
    </row>
    <row r="27" spans="1:213" ht="20.75" customHeight="1">
      <c r="A27" s="102">
        <v>22</v>
      </c>
      <c r="B27" s="168" t="str">
        <f>IF(NOT(ISBLANK(Organisateur!B27)),Organisateur!B27," ")</f>
        <v xml:space="preserve"> </v>
      </c>
      <c r="C27" s="340" t="str">
        <f>IF(NOT(ISBLANK(Organisateur!C27)),Organisateur!C27," ")</f>
        <v xml:space="preserve"> </v>
      </c>
      <c r="D27" s="341"/>
      <c r="E27" s="170" t="str">
        <f>IF(NOT(ISBLANK(Organisateur!E27)),Organisateur!E27," ")</f>
        <v xml:space="preserve"> </v>
      </c>
      <c r="F27" s="172" t="str">
        <f>IF(NOT(ISBLANK(Organisateur!F27)),Organisateur!F27," ")</f>
        <v xml:space="preserve"> </v>
      </c>
      <c r="G27" s="195" t="str">
        <f>IF(NOT(ISBLANK(Organisateur!G27)),Organisateur!G27," ")</f>
        <v xml:space="preserve"> </v>
      </c>
      <c r="H27" s="196" t="str">
        <f>IF(NOT(ISBLANK(Organisateur!H27)),Organisateur!H27," ")</f>
        <v xml:space="preserve"> </v>
      </c>
      <c r="I27" s="197" t="str">
        <f>IF(NOT(ISBLANK(Organisateur!I27)),Organisateur!I27," ")</f>
        <v xml:space="preserve"> </v>
      </c>
      <c r="J27" s="198" t="str">
        <f>IF(NOT(ISBLANK(Organisateur!J27)),Organisateur!J27," ")</f>
        <v xml:space="preserve"> </v>
      </c>
      <c r="K27" s="40"/>
      <c r="L27" s="41" t="str">
        <f>IF($E27=" "," ",IF($E27=$D$31,VLOOKUP($C27,'Valeurs Règlement Campagne'!$A$4:$AB$7,14,FALSE),VLOOKUP($C27,'Valeurs Règlement Campagne'!$A$4:$M$7,4,FALSE)))</f>
        <v xml:space="preserve"> </v>
      </c>
      <c r="M27" s="42" t="str">
        <f>IF($E27=" "," ",IF($E27=$D$31,VLOOKUP($C27,'Valeurs Règlement Campagne'!$A$4:$AB$7,16,FALSE),VLOOKUP($C27,'Valeurs Règlement Campagne'!$A$4:$AB$7,5,FALSE)))</f>
        <v xml:space="preserve"> </v>
      </c>
      <c r="N27" s="41" t="str">
        <f>IF($E27=" "," ",IF($E27=$D$31,VLOOKUP($C27,'Valeurs Règlement Campagne'!$A$4:$AB$7,17,FALSE),VLOOKUP($C27,'Valeurs Règlement Campagne'!$A$4:$AB$7,6,FALSE)))</f>
        <v xml:space="preserve"> </v>
      </c>
      <c r="O27" s="43" t="str">
        <f>IF($E27=" "," ",IF($E27=$D$31,VLOOKUP($C27,'Valeurs Règlement Campagne'!$A$4:$AB$7,19,FALSE),VLOOKUP($C27,'Valeurs Règlement Campagne'!$A$4:$AB$7,7,FALSE)))</f>
        <v xml:space="preserve"> </v>
      </c>
      <c r="P27" s="44" t="str">
        <f>IF($E27=" "," ",IF($E27=$D$31,VLOOKUP($C27,'Valeurs Règlement Campagne'!$A$4:$AB$7,20,FALSE),VLOOKUP($C27,'Valeurs Règlement Campagne'!$A$4:$AB$7,8,FALSE)))</f>
        <v xml:space="preserve"> </v>
      </c>
      <c r="Q27" s="43" t="str">
        <f>IF($E27=" "," ",IF($E27=$D$31,VLOOKUP($C27,'Valeurs Règlement Campagne'!$A$4:$AB$7,22,FALSE),VLOOKUP($C27,'Valeurs Règlement Campagne'!$A$4:$AB$7,9,FALSE)))</f>
        <v xml:space="preserve"> </v>
      </c>
      <c r="R27" s="47" t="str">
        <f>IF($E27=" "," ",IF($E27=$D$31,VLOOKUP($C27,'Valeurs Règlement Campagne'!$A$4:$AB$7,25,FALSE),VLOOKUP($C27,'Valeurs Règlement Campagne'!$A$4:$AB$7,11,FALSE)))</f>
        <v xml:space="preserve"> </v>
      </c>
      <c r="S27" s="41" t="str">
        <f>IF($E27=" "," ",IF($E27=$D$31,VLOOKUP($C27,'Valeurs Règlement Campagne'!$A$4:$AB$7,26,FALSE),VLOOKUP($C27,'Valeurs Règlement Campagne'!$A$4:$AB$7,12,FALSE)))</f>
        <v xml:space="preserve"> </v>
      </c>
      <c r="T27" s="42" t="str">
        <f>IF($E27=" "," ",IF($E27=$D$31,VLOOKUP($C27,'Valeurs Règlement Campagne'!$A$4:$AB$7,28,FALSE),VLOOKUP($C27,'Valeurs Règlement Campagne'!$A$4:$AB$7,13,FALSE)))</f>
        <v xml:space="preserve"> </v>
      </c>
      <c r="U27" s="48" t="str" cm="1">
        <f t="array" ref="U27">IFERROR(IF(OR(C27="",C27=" ")," ",IF(NOT(ISNUMBER(F27))," ",IF(E27="Inconnues",AND(F27&gt;=L27,F27&lt;=M27),IF(E27="Connues",IF('Valeurs Règlement Campagne'!$L$14="OUI",IF(IF(ABS(F27-VLOOKUP(C27,'Valeurs Règlement Campagne'!$A$4:$AB$7,14,FALSE))&lt;=2,VLOOKUP(C27,'Valeurs Règlement Campagne'!$A$4:$AB$7,14,FALSE),IF(ABS(F27-VLOOKUP(C27,'Valeurs Règlement Campagne'!$A$4:$AB$7,15,FALSE))&lt;=2,VLOOKUP(C27,'Valeurs Règlement Campagne'!$A$4:$AB$7,15,FALSE),IF(ABS(F27-VLOOKUP(C27,'Valeurs Règlement Campagne'!$A$4:$AB$7,16,FALSE))&lt;=2,VLOOKUP(C27,'Valeurs Règlement Campagne'!$A$4:$AB$7,16,FALSE),"")))="",FALSE,IF(COUNTIFS($C$6:C27,C27,$E$6:E27,"Connues",$F$6:F27,"&gt;="&amp;(IF(ABS(F27-VLOOKUP(C27,'Valeurs Règlement Campagne'!$A$4:$AB$7,14,FALSE))&lt;=2,VLOOKUP(C27,'Valeurs Règlement Campagne'!$A$4:$AB$7,14,FALSE),IF(ABS(F27-VLOOKUP(C27,'Valeurs Règlement Campagne'!$A$4:$AB$7,15,FALSE))&lt;=2,VLOOKUP(C27,'Valeurs Règlement Campagne'!$A$4:$AB$7,15,FALSE),IF(ABS(F27-VLOOKUP(C27,'Valeurs Règlement Campagne'!$A$4:$AB$7,16,FALSE))&lt;=2,VLOOKUP(C27,'Valeurs Règlement Campagne'!$A$4:$AB$7,16,FALSE),"")))-2),$F$6:F27,"&lt;="&amp;(IF(ABS(F27-VLOOKUP(C27,'Valeurs Règlement Campagne'!$A$4:$AB$7,14,FALSE))&lt;=2,VLOOKUP(C27,'Valeurs Règlement Campagne'!$A$4:$AB$7,14,FALSE),IF(ABS(F27-VLOOKUP(C27,'Valeurs Règlement Campagne'!$A$4:$AB$7,15,FALSE))&lt;=2,VLOOKUP(C27,'Valeurs Règlement Campagne'!$A$4:$AB$7,15,FALSE),IF(ABS(F27-VLOOKUP(C27,'Valeurs Règlement Campagne'!$A$4:$AB$7,16,FALSE))&lt;=2,VLOOKUP(C27,'Valeurs Règlement Campagne'!$A$4:$AB$7,16,FALSE),"")))+2))&gt;(IF(VLOOKUP(C27,'Valeurs Règlement Campagne'!$A$4:$AB$7,14,FALSE)=IF(ABS(F27-VLOOKUP(C27,'Valeurs Règlement Campagne'!$A$4:$AB$7,14,FALSE))&lt;=2,VLOOKUP(C27,'Valeurs Règlement Campagne'!$A$4:$AB$7,14,FALSE),IF(ABS(F27-VLOOKUP(C27,'Valeurs Règlement Campagne'!$A$4:$AB$7,15,FALSE))&lt;=2,VLOOKUP(C27,'Valeurs Règlement Campagne'!$A$4:$AB$7,15,FALSE),IF(ABS(F27-VLOOKUP(C27,'Valeurs Règlement Campagne'!$A$4:$AB$7,16,FALSE))&lt;=2,VLOOKUP(C27,'Valeurs Règlement Campagne'!$A$4:$AB$7,16,FALSE),""))),1,0)+IF(VLOOKUP(C27,'Valeurs Règlement Campagne'!$A$4:$AB$7,15,FALSE)=IF(ABS(F27-VLOOKUP(C27,'Valeurs Règlement Campagne'!$A$4:$AB$7,14,FALSE))&lt;=2,VLOOKUP(C27,'Valeurs Règlement Campagne'!$A$4:$AB$7,14,FALSE),IF(ABS(F27-VLOOKUP(C27,'Valeurs Règlement Campagne'!$A$4:$AB$7,15,FALSE))&lt;=2,VLOOKUP(C27,'Valeurs Règlement Campagne'!$A$4:$AB$7,15,FALSE),IF(ABS(F27-VLOOKUP(C27,'Valeurs Règlement Campagne'!$A$4:$AB$7,16,FALSE))&lt;=2,VLOOKUP(C27,'Valeurs Règlement Campagne'!$A$4:$AB$7,16,FALSE),""))),1,0)+IF(VLOOKUP(C27,'Valeurs Règlement Campagne'!$A$4:$AB$7,16,FALSE)=IF(ABS(F27-VLOOKUP(C27,'Valeurs Règlement Campagne'!$A$4:$AB$7,14,FALSE))&lt;=2,VLOOKUP(C27,'Valeurs Règlement Campagne'!$A$4:$AB$7,14,FALSE),IF(ABS(F27-VLOOKUP(C27,'Valeurs Règlement Campagne'!$A$4:$AB$7,15,FALSE))&lt;=2,VLOOKUP(C27,'Valeurs Règlement Campagne'!$A$4:$AB$7,15,FALSE),IF(ABS(F27-VLOOKUP(C27,'Valeurs Règlement Campagne'!$A$4:$AB$7,16,FALSE))&lt;=2,VLOOKUP(C27,'Valeurs Règlement Campagne'!$A$4:$AB$7,16,FALSE),""))),1,0)),"Doublon",TRUE)),IF(IF(F27=VLOOKUP(C27,'Valeurs Règlement Campagne'!$A$4:$AB$7,14,FALSE),VLOOKUP(C27,'Valeurs Règlement Campagne'!$A$4:$AB$7,14,FALSE),IF(F27=VLOOKUP(C27,'Valeurs Règlement Campagne'!$A$4:$AB$7,15,FALSE),VLOOKUP(C27,'Valeurs Règlement Campagne'!$A$4:$AB$7,15,FALSE),IF(F27=VLOOKUP(C27,'Valeurs Règlement Campagne'!$A$4:$AB$7,16,FALSE),VLOOKUP(C27,'Valeurs Règlement Campagne'!$A$4:$AB$7,16,FALSE),"")))="",FALSE,IF(COUNTIFS($C$6:C27,C27,$E$6:E27,"Connues",$F$6:F27,IF(F27=VLOOKUP(C27,'Valeurs Règlement Campagne'!$A$4:$AB$7,14,FALSE),VLOOKUP(C27,'Valeurs Règlement Campagne'!$A$4:$AB$7,14,FALSE),IF(F27=VLOOKUP(C27,'Valeurs Règlement Campagne'!$A$4:$AB$7,15,FALSE),VLOOKUP(C27,'Valeurs Règlement Campagne'!$A$4:$AB$7,15,FALSE),IF(F27=VLOOKUP(C27,'Valeurs Règlement Campagne'!$A$4:$AB$7,16,FALSE),VLOOKUP(C27,'Valeurs Règlement Campagne'!$A$4:$AB$7,16,FALSE),""))))&gt;(IF(VLOOKUP(C27,'Valeurs Règlement Campagne'!$A$4:$AB$7,14,FALSE)=IF(F27=VLOOKUP(C27,'Valeurs Règlement Campagne'!$A$4:$AB$7,14,FALSE),VLOOKUP(C27,'Valeurs Règlement Campagne'!$A$4:$AB$7,14,FALSE),IF(F27=VLOOKUP(C27,'Valeurs Règlement Campagne'!$A$4:$AB$7,15,FALSE),VLOOKUP(C27,'Valeurs Règlement Campagne'!$A$4:$AB$7,15,FALSE),IF(F27=VLOOKUP(C27,'Valeurs Règlement Campagne'!$A$4:$AB$7,16,FALSE),VLOOKUP(C27,'Valeurs Règlement Campagne'!$A$4:$AB$7,16,FALSE),""))),1,0)+IF(VLOOKUP(C27,'Valeurs Règlement Campagne'!$A$4:$AB$7,15,FALSE)=IF(F27=VLOOKUP(C27,'Valeurs Règlement Campagne'!$A$4:$AB$7,14,FALSE),VLOOKUP(C27,'Valeurs Règlement Campagne'!$A$4:$AB$7,14,FALSE),IF(F27=VLOOKUP(C27,'Valeurs Règlement Campagne'!$A$4:$AB$7,15,FALSE),VLOOKUP(C27,'Valeurs Règlement Campagne'!$A$4:$AB$7,15,FALSE),IF(F27=VLOOKUP(C27,'Valeurs Règlement Campagne'!$A$4:$AB$7,16,FALSE),VLOOKUP(C27,'Valeurs Règlement Campagne'!$A$4:$AB$7,16,FALSE),""))),1,0)+IF(VLOOKUP(C27,'Valeurs Règlement Campagne'!$A$4:$AB$7,16,FALSE)=IF(F27=VLOOKUP(C27,'Valeurs Règlement Campagne'!$A$4:$AB$7,14,FALSE),VLOOKUP(C27,'Valeurs Règlement Campagne'!$A$4:$AB$7,14,FALSE),IF(F27=VLOOKUP(C27,'Valeurs Règlement Campagne'!$A$4:$AB$7,15,FALSE),VLOOKUP(C27,'Valeurs Règlement Campagne'!$A$4:$AB$7,15,FALSE),IF(F27=VLOOKUP(C27,'Valeurs Règlement Campagne'!$A$4:$AB$7,16,FALSE),VLOOKUP(C27,'Valeurs Règlement Campagne'!$A$4:$AB$7,16,FALSE),""))),1,0)),"Doublon",TRUE)))," "))))," ")</f>
        <v xml:space="preserve"> </v>
      </c>
      <c r="V27" s="49" t="str" cm="1">
        <f t="array" ref="V27">IFERROR(IF(OR(C27="",C27=" ")," ",IF(NOT(ISNUMBER(G27))," ",IF(E27="Inconnues",AND(G27&gt;=N27,G27&lt;=O27),IF(E27="Connues",IF('Valeurs Règlement Campagne'!$L$14="OUI",IF(IF(ABS(G27-VLOOKUP(C27,'Valeurs Règlement Campagne'!$A$4:$AB$7,17,FALSE))&lt;=2,VLOOKUP(C27,'Valeurs Règlement Campagne'!$A$4:$AB$7,17,FALSE),IF(ABS(G27-VLOOKUP(C27,'Valeurs Règlement Campagne'!$A$4:$AB$7,18,FALSE))&lt;=2,VLOOKUP(C27,'Valeurs Règlement Campagne'!$A$4:$AB$7,18,FALSE),IF(ABS(G27-VLOOKUP(C27,'Valeurs Règlement Campagne'!$A$4:$AB$7,19,FALSE))&lt;=2,VLOOKUP(C27,'Valeurs Règlement Campagne'!$A$4:$AB$7,19,FALSE),"")))="",FALSE,IF(COUNTIFS($C$6:C27,C27,$E$6:E27,"Connues",$G$6:G27,"&gt;="&amp;(IF(ABS(G27-VLOOKUP(C27,'Valeurs Règlement Campagne'!$A$4:$AB$7,17,FALSE))&lt;=2,VLOOKUP(C27,'Valeurs Règlement Campagne'!$A$4:$AB$7,17,FALSE),IF(ABS(G27-VLOOKUP(C27,'Valeurs Règlement Campagne'!$A$4:$AB$7,18,FALSE))&lt;=2,VLOOKUP(C27,'Valeurs Règlement Campagne'!$A$4:$AB$7,18,FALSE),IF(ABS(G27-VLOOKUP(C27,'Valeurs Règlement Campagne'!$A$4:$AB$7,19,FALSE))&lt;=2,VLOOKUP(C27,'Valeurs Règlement Campagne'!$A$4:$AB$7,19,FALSE),"")))-2),$G$6:G27,"&lt;="&amp;(IF(ABS(G27-VLOOKUP(C27,'Valeurs Règlement Campagne'!$A$4:$AB$7,17,FALSE))&lt;=2,VLOOKUP(C27,'Valeurs Règlement Campagne'!$A$4:$AB$7,17,FALSE),IF(ABS(G27-VLOOKUP(C27,'Valeurs Règlement Campagne'!$A$4:$AB$7,18,FALSE))&lt;=2,VLOOKUP(C27,'Valeurs Règlement Campagne'!$A$4:$AB$7,18,FALSE),IF(ABS(G27-VLOOKUP(C27,'Valeurs Règlement Campagne'!$A$4:$AB$7,19,FALSE))&lt;=2,VLOOKUP(C27,'Valeurs Règlement Campagne'!$A$4:$AB$7,19,FALSE),"")))+2))&gt;(IF(VLOOKUP(C27,'Valeurs Règlement Campagne'!$A$4:$AB$7,17,FALSE)=IF(ABS(G27-VLOOKUP(C27,'Valeurs Règlement Campagne'!$A$4:$AB$7,17,FALSE))&lt;=2,VLOOKUP(C27,'Valeurs Règlement Campagne'!$A$4:$AB$7,17,FALSE),IF(ABS(G27-VLOOKUP(C27,'Valeurs Règlement Campagne'!$A$4:$AB$7,18,FALSE))&lt;=2,VLOOKUP(C27,'Valeurs Règlement Campagne'!$A$4:$AB$7,18,FALSE),IF(ABS(G27-VLOOKUP(C27,'Valeurs Règlement Campagne'!$A$4:$AB$7,19,FALSE))&lt;=2,VLOOKUP(C27,'Valeurs Règlement Campagne'!$A$4:$AB$7,19,FALSE),""))),1,0)+IF(VLOOKUP(C27,'Valeurs Règlement Campagne'!$A$4:$AB$7,18,FALSE)=IF(ABS(G27-VLOOKUP(C27,'Valeurs Règlement Campagne'!$A$4:$AB$7,17,FALSE))&lt;=2,VLOOKUP(C27,'Valeurs Règlement Campagne'!$A$4:$AB$7,17,FALSE),IF(ABS(G27-VLOOKUP(C27,'Valeurs Règlement Campagne'!$A$4:$AB$7,18,FALSE))&lt;=2,VLOOKUP(C27,'Valeurs Règlement Campagne'!$A$4:$AB$7,18,FALSE),IF(ABS(G27-VLOOKUP(C27,'Valeurs Règlement Campagne'!$A$4:$AB$7,19,FALSE))&lt;=2,VLOOKUP(C27,'Valeurs Règlement Campagne'!$A$4:$AB$7,19,FALSE),""))),1,0)+IF(VLOOKUP(C27,'Valeurs Règlement Campagne'!$A$4:$AB$7,19,FALSE)=IF(ABS(G27-VLOOKUP(C27,'Valeurs Règlement Campagne'!$A$4:$AB$7,17,FALSE))&lt;=2,VLOOKUP(C27,'Valeurs Règlement Campagne'!$A$4:$AB$7,17,FALSE),IF(ABS(G27-VLOOKUP(C27,'Valeurs Règlement Campagne'!$A$4:$AB$7,18,FALSE))&lt;=2,VLOOKUP(C27,'Valeurs Règlement Campagne'!$A$4:$AB$7,18,FALSE),IF(ABS(G27-VLOOKUP(C27,'Valeurs Règlement Campagne'!$A$4:$AB$7,19,FALSE))&lt;=2,VLOOKUP(C27,'Valeurs Règlement Campagne'!$A$4:$AB$7,19,FALSE),""))),1,0)),"Doublon",TRUE)),IF(IF(G27=VLOOKUP(C27,'Valeurs Règlement Campagne'!$A$4:$AB$7,17,FALSE),VLOOKUP(C27,'Valeurs Règlement Campagne'!$A$4:$AB$7,17,FALSE),IF(G27=VLOOKUP(C27,'Valeurs Règlement Campagne'!$A$4:$AB$7,18,FALSE),VLOOKUP(C27,'Valeurs Règlement Campagne'!$A$4:$AB$7,18,FALSE),IF(G27=VLOOKUP(C27,'Valeurs Règlement Campagne'!$A$4:$AB$7,19,FALSE),VLOOKUP(C27,'Valeurs Règlement Campagne'!$A$4:$AB$7,19,FALSE),"")))="",FALSE,IF(COUNTIFS($C$6:C27,C27,$E$6:E27,"Connues",$G$6:G27,IF(G27=VLOOKUP(C27,'Valeurs Règlement Campagne'!$A$4:$AB$7,17,FALSE),VLOOKUP(C27,'Valeurs Règlement Campagne'!$A$4:$AB$7,17,FALSE),IF(G27=VLOOKUP(C27,'Valeurs Règlement Campagne'!$A$4:$AB$7,18,FALSE),VLOOKUP(C27,'Valeurs Règlement Campagne'!$A$4:$AB$7,18,FALSE),IF(G27=VLOOKUP(C27,'Valeurs Règlement Campagne'!$A$4:$AB$7,19,FALSE),VLOOKUP(C27,'Valeurs Règlement Campagne'!$A$4:$AB$7,19,FALSE),""))))&gt;(IF(VLOOKUP(C27,'Valeurs Règlement Campagne'!$A$4:$AB$7,17,FALSE)=IF(G27=VLOOKUP(C27,'Valeurs Règlement Campagne'!$A$4:$AB$7,17,FALSE),VLOOKUP(C27,'Valeurs Règlement Campagne'!$A$4:$AB$7,17,FALSE),IF(G27=VLOOKUP(C27,'Valeurs Règlement Campagne'!$A$4:$AB$7,18,FALSE),VLOOKUP(C27,'Valeurs Règlement Campagne'!$A$4:$AB$7,18,FALSE),IF(G27=VLOOKUP(C27,'Valeurs Règlement Campagne'!$A$4:$AB$7,19,FALSE),VLOOKUP(C27,'Valeurs Règlement Campagne'!$A$4:$AB$7,19,FALSE),""))),1,0)+IF(VLOOKUP(C27,'Valeurs Règlement Campagne'!$A$4:$AB$7,18,FALSE)=IF(G27=VLOOKUP(C27,'Valeurs Règlement Campagne'!$A$4:$AB$7,17,FALSE),VLOOKUP(C27,'Valeurs Règlement Campagne'!$A$4:$AB$7,17,FALSE),IF(G27=VLOOKUP(C27,'Valeurs Règlement Campagne'!$A$4:$AB$7,18,FALSE),VLOOKUP(C27,'Valeurs Règlement Campagne'!$A$4:$AB$7,18,FALSE),IF(G27=VLOOKUP(C27,'Valeurs Règlement Campagne'!$A$4:$AB$7,19,FALSE),VLOOKUP(C27,'Valeurs Règlement Campagne'!$A$4:$AB$7,19,FALSE),""))),1,0)+IF(VLOOKUP(C27,'Valeurs Règlement Campagne'!$A$4:$AB$7,19,FALSE)=IF(G27=VLOOKUP(C27,'Valeurs Règlement Campagne'!$A$4:$AB$7,17,FALSE),VLOOKUP(C27,'Valeurs Règlement Campagne'!$A$4:$AB$7,17,FALSE),IF(G27=VLOOKUP(C27,'Valeurs Règlement Campagne'!$A$4:$AB$7,18,FALSE),VLOOKUP(C27,'Valeurs Règlement Campagne'!$A$4:$AB$7,18,FALSE),IF(G27=VLOOKUP(C27,'Valeurs Règlement Campagne'!$A$4:$AB$7,19,FALSE),VLOOKUP(C27,'Valeurs Règlement Campagne'!$A$4:$AB$7,19,FALSE),""))),1,0)),"Doublon",TRUE)))," "))))," ")</f>
        <v xml:space="preserve"> </v>
      </c>
      <c r="W27" s="49" t="str" cm="1">
        <f t="array" ref="W27">IFERROR(IF(OR(C27="",C27=" ")," ",IF(NOT(ISNUMBER(H27))," ",IF(E27="Inconnues",AND(H27&gt;=P27,H27&lt;=Q27),IF(E27="Connues",IF('Valeurs Règlement Campagne'!$L$14="OUI",IF(IF(ABS(H27-VLOOKUP(C27,'Valeurs Règlement Campagne'!$A$4:$AB$7,20,FALSE))&lt;=2,VLOOKUP(C27,'Valeurs Règlement Campagne'!$A$4:$AB$7,20,FALSE),IF(ABS(H27-VLOOKUP(C27,'Valeurs Règlement Campagne'!$A$4:$AB$7,21,FALSE))&lt;=2,VLOOKUP(C27,'Valeurs Règlement Campagne'!$A$4:$AB$7,21,FALSE),IF(ABS(H27-VLOOKUP(C27,'Valeurs Règlement Campagne'!$A$4:$AB$7,22,FALSE))&lt;=2,VLOOKUP(C27,'Valeurs Règlement Campagne'!$A$4:$AB$7,22,FALSE),"")))="",FALSE,IF(COUNTIFS($C$6:C27,C27,$E$6:E27,"Connues",$H$6:H27,"&gt;="&amp;(IF(ABS(H27-VLOOKUP(C27,'Valeurs Règlement Campagne'!$A$4:$AB$7,20,FALSE))&lt;=2,VLOOKUP(C27,'Valeurs Règlement Campagne'!$A$4:$AB$7,20,FALSE),IF(ABS(H27-VLOOKUP(C27,'Valeurs Règlement Campagne'!$A$4:$AB$7,21,FALSE))&lt;=2,VLOOKUP(C27,'Valeurs Règlement Campagne'!$A$4:$AB$7,21,FALSE),IF(ABS(H27-VLOOKUP(C27,'Valeurs Règlement Campagne'!$A$4:$AB$7,22,FALSE))&lt;=2,VLOOKUP(C27,'Valeurs Règlement Campagne'!$A$4:$AB$7,22,FALSE),"")))-2),$H$6:H27,"&lt;="&amp;(IF(ABS(H27-VLOOKUP(C27,'Valeurs Règlement Campagne'!$A$4:$AB$7,20,FALSE))&lt;=2,VLOOKUP(C27,'Valeurs Règlement Campagne'!$A$4:$AB$7,20,FALSE),IF(ABS(H27-VLOOKUP(C27,'Valeurs Règlement Campagne'!$A$4:$AB$7,21,FALSE))&lt;=2,VLOOKUP(C27,'Valeurs Règlement Campagne'!$A$4:$AB$7,21,FALSE),IF(ABS(H27-VLOOKUP(C27,'Valeurs Règlement Campagne'!$A$4:$AB$7,22,FALSE))&lt;=2,VLOOKUP(C27,'Valeurs Règlement Campagne'!$A$4:$AB$7,22,FALSE),"")))+2))&gt;(IF(VLOOKUP(C27,'Valeurs Règlement Campagne'!$A$4:$AB$7,20,FALSE)=IF(ABS(H27-VLOOKUP(C27,'Valeurs Règlement Campagne'!$A$4:$AB$7,20,FALSE))&lt;=2,VLOOKUP(C27,'Valeurs Règlement Campagne'!$A$4:$AB$7,20,FALSE),IF(ABS(H27-VLOOKUP(C27,'Valeurs Règlement Campagne'!$A$4:$AB$7,21,FALSE))&lt;=2,VLOOKUP(C27,'Valeurs Règlement Campagne'!$A$4:$AB$7,21,FALSE),IF(ABS(H27-VLOOKUP(C27,'Valeurs Règlement Campagne'!$A$4:$AB$7,22,FALSE))&lt;=2,VLOOKUP(C27,'Valeurs Règlement Campagne'!$A$4:$AB$7,22,FALSE),""))),1,0)+IF(VLOOKUP(C27,'Valeurs Règlement Campagne'!$A$4:$AB$7,21,FALSE)=IF(ABS(H27-VLOOKUP(C27,'Valeurs Règlement Campagne'!$A$4:$AB$7,20,FALSE))&lt;=2,VLOOKUP(C27,'Valeurs Règlement Campagne'!$A$4:$AB$7,20,FALSE),IF(ABS(H27-VLOOKUP(C27,'Valeurs Règlement Campagne'!$A$4:$AB$7,21,FALSE))&lt;=2,VLOOKUP(C27,'Valeurs Règlement Campagne'!$A$4:$AB$7,21,FALSE),IF(ABS(H27-VLOOKUP(C27,'Valeurs Règlement Campagne'!$A$4:$AB$7,22,FALSE))&lt;=2,VLOOKUP(C27,'Valeurs Règlement Campagne'!$A$4:$AB$7,22,FALSE),""))),1,0)+IF(VLOOKUP(C27,'Valeurs Règlement Campagne'!$A$4:$AB$7,22,FALSE)=IF(ABS(H27-VLOOKUP(C27,'Valeurs Règlement Campagne'!$A$4:$AB$7,20,FALSE))&lt;=2,VLOOKUP(C27,'Valeurs Règlement Campagne'!$A$4:$AB$7,20,FALSE),IF(ABS(H27-VLOOKUP(C27,'Valeurs Règlement Campagne'!$A$4:$AB$7,21,FALSE))&lt;=2,VLOOKUP(C27,'Valeurs Règlement Campagne'!$A$4:$AB$7,21,FALSE),IF(ABS(H27-VLOOKUP(C27,'Valeurs Règlement Campagne'!$A$4:$AB$7,22,FALSE))&lt;=2,VLOOKUP(C27,'Valeurs Règlement Campagne'!$A$4:$AB$7,22,FALSE),""))),1,0)),"Doublon",TRUE)),IF(IF(H27=VLOOKUP(C27,'Valeurs Règlement Campagne'!$A$4:$AB$7,20,FALSE),VLOOKUP(C27,'Valeurs Règlement Campagne'!$A$4:$AB$7,20,FALSE),IF(H27=VLOOKUP(C27,'Valeurs Règlement Campagne'!$A$4:$AB$7,21,FALSE),VLOOKUP(C27,'Valeurs Règlement Campagne'!$A$4:$AB$7,21,FALSE),IF(H27=VLOOKUP(C27,'Valeurs Règlement Campagne'!$A$4:$AB$7,22,FALSE),VLOOKUP(C27,'Valeurs Règlement Campagne'!$A$4:$AB$7,22,FALSE),"")))="",FALSE,IF(COUNTIFS($C$6:C27,C27,$E$6:E27,"Connues",$H$6:H27,IF(H27=VLOOKUP(C27,'Valeurs Règlement Campagne'!$A$4:$AB$7,20,FALSE),VLOOKUP(C27,'Valeurs Règlement Campagne'!$A$4:$AB$7,20,FALSE),IF(H27=VLOOKUP(C27,'Valeurs Règlement Campagne'!$A$4:$AB$7,21,FALSE),VLOOKUP(C27,'Valeurs Règlement Campagne'!$A$4:$AB$7,21,FALSE),IF(H27=VLOOKUP(C27,'Valeurs Règlement Campagne'!$A$4:$AB$7,22,FALSE),VLOOKUP(C27,'Valeurs Règlement Campagne'!$A$4:$AB$7,22,FALSE),""))))&gt;(IF(VLOOKUP(C27,'Valeurs Règlement Campagne'!$A$4:$AB$7,20,FALSE)=IF(H27=VLOOKUP(C27,'Valeurs Règlement Campagne'!$A$4:$AB$7,20,FALSE),VLOOKUP(C27,'Valeurs Règlement Campagne'!$A$4:$AB$7,20,FALSE),IF(H27=VLOOKUP(C27,'Valeurs Règlement Campagne'!$A$4:$AB$7,21,FALSE),VLOOKUP(C27,'Valeurs Règlement Campagne'!$A$4:$AB$7,21,FALSE),IF(H27=VLOOKUP(C27,'Valeurs Règlement Campagne'!$A$4:$AB$7,22,FALSE),VLOOKUP(C27,'Valeurs Règlement Campagne'!$A$4:$AB$7,22,FALSE),""))),1,0)+IF(VLOOKUP(C27,'Valeurs Règlement Campagne'!$A$4:$AB$7,21,FALSE)=IF(H27=VLOOKUP(C27,'Valeurs Règlement Campagne'!$A$4:$AB$7,20,FALSE),VLOOKUP(C27,'Valeurs Règlement Campagne'!$A$4:$AB$7,20,FALSE),IF(H27=VLOOKUP(C27,'Valeurs Règlement Campagne'!$A$4:$AB$7,21,FALSE),VLOOKUP(C27,'Valeurs Règlement Campagne'!$A$4:$AB$7,21,FALSE),IF(H27=VLOOKUP(C27,'Valeurs Règlement Campagne'!$A$4:$AB$7,22,FALSE),VLOOKUP(C27,'Valeurs Règlement Campagne'!$A$4:$AB$7,22,FALSE),""))),1,0)+IF(VLOOKUP(C27,'Valeurs Règlement Campagne'!$A$4:$AB$7,22,FALSE)=IF(H27=VLOOKUP(C27,'Valeurs Règlement Campagne'!$A$4:$AB$7,20,FALSE),VLOOKUP(C27,'Valeurs Règlement Campagne'!$A$4:$AB$7,20,FALSE),IF(H27=VLOOKUP(C27,'Valeurs Règlement Campagne'!$A$4:$AB$7,21,FALSE),VLOOKUP(C27,'Valeurs Règlement Campagne'!$A$4:$AB$7,21,FALSE),IF(H27=VLOOKUP(C27,'Valeurs Règlement Campagne'!$A$4:$AB$7,22,FALSE),VLOOKUP(C27,'Valeurs Règlement Campagne'!$A$4:$AB$7,22,FALSE),""))),1,0)),"Doublon",TRUE)))," "))))," ")</f>
        <v xml:space="preserve"> </v>
      </c>
      <c r="X27" s="49" t="str" cm="1">
        <f t="array" ref="X27">IFERROR(IF(OR(C27="",C27=" ")," ",IF(NOT(ISNUMBER(I27))," ",IF(E27="Inconnues",AND(I27&gt;=P27,I27&lt;=R27),IF(E27="Connues",IF('Valeurs Règlement Campagne'!$L$14="OUI",IF(IF(ABS(I27-VLOOKUP(C27,'Valeurs Règlement Campagne'!$A$4:$AB$7,23,FALSE))&lt;=2,VLOOKUP(C27,'Valeurs Règlement Campagne'!$A$4:$AB$7,23,FALSE),IF(ABS(I27-VLOOKUP(C27,'Valeurs Règlement Campagne'!$A$4:$AB$7,24,FALSE))&lt;=2,VLOOKUP(C27,'Valeurs Règlement Campagne'!$A$4:$AB$7,24,FALSE),IF(ABS(I27-VLOOKUP(C27,'Valeurs Règlement Campagne'!$A$4:$AB$7,25,FALSE))&lt;=2,VLOOKUP(C27,'Valeurs Règlement Campagne'!$A$4:$AB$7,25,FALSE),"")))="",FALSE,IF(COUNTIFS($C$6:C27,C27,$E$6:E27,"Connues",$I$6:I27,"&gt;="&amp;(IF(ABS(I27-VLOOKUP(C27,'Valeurs Règlement Campagne'!$A$4:$AB$7,23,FALSE))&lt;=2,VLOOKUP(C27,'Valeurs Règlement Campagne'!$A$4:$AB$7,23,FALSE),IF(ABS(I27-VLOOKUP(C27,'Valeurs Règlement Campagne'!$A$4:$AB$7,24,FALSE))&lt;=2,VLOOKUP(C27,'Valeurs Règlement Campagne'!$A$4:$AB$7,24,FALSE),IF(ABS(I27-VLOOKUP(C27,'Valeurs Règlement Campagne'!$A$4:$AB$7,25,FALSE))&lt;=2,VLOOKUP(C27,'Valeurs Règlement Campagne'!$A$4:$AB$7,25,FALSE),"")))-2),$I$6:I27,"&lt;="&amp;(IF(ABS(I27-VLOOKUP(C27,'Valeurs Règlement Campagne'!$A$4:$AB$7,23,FALSE))&lt;=2,VLOOKUP(C27,'Valeurs Règlement Campagne'!$A$4:$AB$7,23,FALSE),IF(ABS(I27-VLOOKUP(C27,'Valeurs Règlement Campagne'!$A$4:$AB$7,24,FALSE))&lt;=2,VLOOKUP(C27,'Valeurs Règlement Campagne'!$A$4:$AB$7,24,FALSE),IF(ABS(I27-VLOOKUP(C27,'Valeurs Règlement Campagne'!$A$4:$AB$7,25,FALSE))&lt;=2,VLOOKUP(C27,'Valeurs Règlement Campagne'!$A$4:$AB$7,25,FALSE),"")))+2))&gt;(IF(VLOOKUP(C27,'Valeurs Règlement Campagne'!$A$4:$AB$7,23,FALSE)=IF(ABS(I27-VLOOKUP(C27,'Valeurs Règlement Campagne'!$A$4:$AB$7,23,FALSE))&lt;=2,VLOOKUP(C27,'Valeurs Règlement Campagne'!$A$4:$AB$7,23,FALSE),IF(ABS(I27-VLOOKUP(C27,'Valeurs Règlement Campagne'!$A$4:$AB$7,24,FALSE))&lt;=2,VLOOKUP(C27,'Valeurs Règlement Campagne'!$A$4:$AB$7,24,FALSE),IF(ABS(I27-VLOOKUP(C27,'Valeurs Règlement Campagne'!$A$4:$AB$7,25,FALSE))&lt;=2,VLOOKUP(C27,'Valeurs Règlement Campagne'!$A$4:$AB$7,25,FALSE),""))),1,0)+IF(VLOOKUP(C27,'Valeurs Règlement Campagne'!$A$4:$AB$7,24,FALSE)=IF(ABS(I27-VLOOKUP(C27,'Valeurs Règlement Campagne'!$A$4:$AB$7,23,FALSE))&lt;=2,VLOOKUP(C27,'Valeurs Règlement Campagne'!$A$4:$AB$7,23,FALSE),IF(ABS(I27-VLOOKUP(C27,'Valeurs Règlement Campagne'!$A$4:$AB$7,24,FALSE))&lt;=2,VLOOKUP(C27,'Valeurs Règlement Campagne'!$A$4:$AB$7,24,FALSE),IF(ABS(I27-VLOOKUP(C27,'Valeurs Règlement Campagne'!$A$4:$AB$7,25,FALSE))&lt;=2,VLOOKUP(C27,'Valeurs Règlement Campagne'!$A$4:$AB$7,25,FALSE),""))),1,0)+IF(VLOOKUP(C27,'Valeurs Règlement Campagne'!$A$4:$AB$7,25,FALSE)=IF(ABS(I27-VLOOKUP(C27,'Valeurs Règlement Campagne'!$A$4:$AB$7,23,FALSE))&lt;=2,VLOOKUP(C27,'Valeurs Règlement Campagne'!$A$4:$AB$7,23,FALSE),IF(ABS(I27-VLOOKUP(C27,'Valeurs Règlement Campagne'!$A$4:$AB$7,24,FALSE))&lt;=2,VLOOKUP(C27,'Valeurs Règlement Campagne'!$A$4:$AB$7,24,FALSE),IF(ABS(I27-VLOOKUP(C27,'Valeurs Règlement Campagne'!$A$4:$AB$7,25,FALSE))&lt;=2,VLOOKUP(C27,'Valeurs Règlement Campagne'!$A$4:$AB$7,25,FALSE),""))),1,0)),"Doublon",TRUE)),IF(IF(I27=VLOOKUP(C27,'Valeurs Règlement Campagne'!$A$4:$AB$7,23,FALSE),VLOOKUP(C27,'Valeurs Règlement Campagne'!$A$4:$AB$7,23,FALSE),IF(I27=VLOOKUP(C27,'Valeurs Règlement Campagne'!$A$4:$AB$7,24,FALSE),VLOOKUP(C27,'Valeurs Règlement Campagne'!$A$4:$AB$7,24,FALSE),IF(I27=VLOOKUP(C27,'Valeurs Règlement Campagne'!$A$4:$AB$7,25,FALSE),VLOOKUP(C27,'Valeurs Règlement Campagne'!$A$4:$AB$7,25,FALSE),"")))="",FALSE,IF(COUNTIFS($C$6:C27,C27,$E$6:E27,"Connues",$I$6:I27,IF(I27=VLOOKUP(C27,'Valeurs Règlement Campagne'!$A$4:$AB$7,23,FALSE),VLOOKUP(C27,'Valeurs Règlement Campagne'!$A$4:$AB$7,23,FALSE),IF(I27=VLOOKUP(C27,'Valeurs Règlement Campagne'!$A$4:$AB$7,24,FALSE),VLOOKUP(C27,'Valeurs Règlement Campagne'!$A$4:$AB$7,24,FALSE),IF(I27=VLOOKUP(C27,'Valeurs Règlement Campagne'!$A$4:$AB$7,25,FALSE),VLOOKUP(C27,'Valeurs Règlement Campagne'!$A$4:$AB$7,25,FALSE),""))))&gt;(IF(VLOOKUP(C27,'Valeurs Règlement Campagne'!$A$4:$AB$7,23,FALSE)=IF(I27=VLOOKUP(C27,'Valeurs Règlement Campagne'!$A$4:$AB$7,23,FALSE),VLOOKUP(C27,'Valeurs Règlement Campagne'!$A$4:$AB$7,23,FALSE),IF(I27=VLOOKUP(C27,'Valeurs Règlement Campagne'!$A$4:$AB$7,24,FALSE),VLOOKUP(C27,'Valeurs Règlement Campagne'!$A$4:$AB$7,24,FALSE),IF(I27=VLOOKUP(C27,'Valeurs Règlement Campagne'!$A$4:$AB$7,25,FALSE),VLOOKUP(C27,'Valeurs Règlement Campagne'!$A$4:$AB$7,25,FALSE),""))),1,0)+IF(VLOOKUP(C27,'Valeurs Règlement Campagne'!$A$4:$AB$7,24,FALSE)=IF(I27=VLOOKUP(C27,'Valeurs Règlement Campagne'!$A$4:$AB$7,23,FALSE),VLOOKUP(C27,'Valeurs Règlement Campagne'!$A$4:$AB$7,23,FALSE),IF(I27=VLOOKUP(C27,'Valeurs Règlement Campagne'!$A$4:$AB$7,24,FALSE),VLOOKUP(C27,'Valeurs Règlement Campagne'!$A$4:$AB$7,24,FALSE),IF(I27=VLOOKUP(C27,'Valeurs Règlement Campagne'!$A$4:$AB$7,25,FALSE),VLOOKUP(C27,'Valeurs Règlement Campagne'!$A$4:$AB$7,25,FALSE),""))),1,0)+IF(VLOOKUP(C27,'Valeurs Règlement Campagne'!$A$4:$AB$7,25,FALSE)=IF(I27=VLOOKUP(C27,'Valeurs Règlement Campagne'!$A$4:$AB$7,23,FALSE),VLOOKUP(C27,'Valeurs Règlement Campagne'!$A$4:$AB$7,23,FALSE),IF(I27=VLOOKUP(C27,'Valeurs Règlement Campagne'!$A$4:$AB$7,24,FALSE),VLOOKUP(C27,'Valeurs Règlement Campagne'!$A$4:$AB$7,24,FALSE),IF(I27=VLOOKUP(C27,'Valeurs Règlement Campagne'!$A$4:$AB$7,25,FALSE),VLOOKUP(C27,'Valeurs Règlement Campagne'!$A$4:$AB$7,25,FALSE),""))),1,0)),"Doublon",TRUE)))," "))))," ")</f>
        <v xml:space="preserve"> </v>
      </c>
      <c r="Y27" s="146" t="str" cm="1">
        <f t="array" ref="Y27">IFERROR(IF(OR(C27="",C27=" ")," ",IF(NOT(ISNUMBER(J27))," ",IF(E27="Inconnues",AND(J27&gt;=S27,J27&lt;=T27),IF(E27="Connues",IF('Valeurs Règlement Campagne'!$L$14="OUI",IF(IF(ABS(J27-VLOOKUP(C27,'Valeurs Règlement Campagne'!$A$4:$AB$7,26,FALSE))&lt;=2,VLOOKUP(C27,'Valeurs Règlement Campagne'!$A$4:$AB$7,26,FALSE),IF(ABS(J27-VLOOKUP(C27,'Valeurs Règlement Campagne'!$A$4:$AB$7,27,FALSE))&lt;=2,VLOOKUP(C27,'Valeurs Règlement Campagne'!$A$4:$AB$7,27,FALSE),IF(ABS(J27-VLOOKUP(C27,'Valeurs Règlement Campagne'!$A$4:$AB$7,28,FALSE))&lt;=2,VLOOKUP(C27,'Valeurs Règlement Campagne'!$A$4:$AB$7,28,FALSE),"")))="",FALSE,IF(COUNTIFS($C$6:C27,C27,$E$6:E27,"Connues",$J$6:J27,"&gt;="&amp;(IF(ABS(J27-VLOOKUP(C27,'Valeurs Règlement Campagne'!$A$4:$AB$7,26,FALSE))&lt;=2,VLOOKUP(C27,'Valeurs Règlement Campagne'!$A$4:$AB$7,26,FALSE),IF(ABS(J27-VLOOKUP(C27,'Valeurs Règlement Campagne'!$A$4:$AB$7,27,FALSE))&lt;=2,VLOOKUP(C27,'Valeurs Règlement Campagne'!$A$4:$AB$7,27,FALSE),IF(ABS(J27-VLOOKUP(C27,'Valeurs Règlement Campagne'!$A$4:$AB$7,28,FALSE))&lt;=2,VLOOKUP(C27,'Valeurs Règlement Campagne'!$A$4:$AB$7,28,FALSE),"")))-2),$J$6:J27,"&lt;="&amp;(IF(ABS(J27-VLOOKUP(C27,'Valeurs Règlement Campagne'!$A$4:$AB$7,26,FALSE))&lt;=2,VLOOKUP(C27,'Valeurs Règlement Campagne'!$A$4:$AB$7,26,FALSE),IF(ABS(J27-VLOOKUP(C27,'Valeurs Règlement Campagne'!$A$4:$AB$7,27,FALSE))&lt;=2,VLOOKUP(C27,'Valeurs Règlement Campagne'!$A$4:$AB$7,27,FALSE),IF(ABS(J27-VLOOKUP(C27,'Valeurs Règlement Campagne'!$A$4:$AB$7,28,FALSE))&lt;=2,VLOOKUP(C27,'Valeurs Règlement Campagne'!$A$4:$AB$7,28,FALSE),"")))+2))&gt;(IF(VLOOKUP(C27,'Valeurs Règlement Campagne'!$A$4:$AB$7,26,FALSE)=IF(ABS(J27-VLOOKUP(C27,'Valeurs Règlement Campagne'!$A$4:$AB$7,26,FALSE))&lt;=2,VLOOKUP(C27,'Valeurs Règlement Campagne'!$A$4:$AB$7,26,FALSE),IF(ABS(J27-VLOOKUP(C27,'Valeurs Règlement Campagne'!$A$4:$AB$7,27,FALSE))&lt;=2,VLOOKUP(C27,'Valeurs Règlement Campagne'!$A$4:$AB$7,27,FALSE),IF(ABS(J27-VLOOKUP(C27,'Valeurs Règlement Campagne'!$A$4:$AB$7,28,FALSE))&lt;=2,VLOOKUP(C27,'Valeurs Règlement Campagne'!$A$4:$AB$7,28,FALSE),""))),1,0)+IF(VLOOKUP(C27,'Valeurs Règlement Campagne'!$A$4:$AB$7,27,FALSE)=IF(ABS(J27-VLOOKUP(C27,'Valeurs Règlement Campagne'!$A$4:$AB$7,26,FALSE))&lt;=2,VLOOKUP(C27,'Valeurs Règlement Campagne'!$A$4:$AB$7,26,FALSE),IF(ABS(J27-VLOOKUP(C27,'Valeurs Règlement Campagne'!$A$4:$AB$7,27,FALSE))&lt;=2,VLOOKUP(C27,'Valeurs Règlement Campagne'!$A$4:$AB$7,27,FALSE),IF(ABS(J27-VLOOKUP(C27,'Valeurs Règlement Campagne'!$A$4:$AB$7,28,FALSE))&lt;=2,VLOOKUP(C27,'Valeurs Règlement Campagne'!$A$4:$AB$7,28,FALSE),""))),1,0)+IF(VLOOKUP(C27,'Valeurs Règlement Campagne'!$A$4:$AB$7,28,FALSE)=IF(ABS(J27-VLOOKUP(C27,'Valeurs Règlement Campagne'!$A$4:$AB$7,26,FALSE))&lt;=2,VLOOKUP(C27,'Valeurs Règlement Campagne'!$A$4:$AB$7,26,FALSE),IF(ABS(J27-VLOOKUP(C27,'Valeurs Règlement Campagne'!$A$4:$AB$7,27,FALSE))&lt;=2,VLOOKUP(C27,'Valeurs Règlement Campagne'!$A$4:$AB$7,27,FALSE),IF(ABS(J27-VLOOKUP(C27,'Valeurs Règlement Campagne'!$A$4:$AB$7,28,FALSE))&lt;=2,VLOOKUP(C27,'Valeurs Règlement Campagne'!$A$4:$AB$7,28,FALSE),""))),1,0)),"Doublon",TRUE)),IF(IF(J27=VLOOKUP(C27,'Valeurs Règlement Campagne'!$A$4:$AB$7,26,FALSE),VLOOKUP(C27,'Valeurs Règlement Campagne'!$A$4:$AB$7,26,FALSE),IF(J27=VLOOKUP(C27,'Valeurs Règlement Campagne'!$A$4:$AB$7,27,FALSE),VLOOKUP(C27,'Valeurs Règlement Campagne'!$A$4:$AB$7,27,FALSE),IF(J27=VLOOKUP(C27,'Valeurs Règlement Campagne'!$A$4:$AB$7,28,FALSE),VLOOKUP(C27,'Valeurs Règlement Campagne'!$A$4:$AB$7,28,FALSE),"")))="",FALSE,IF(COUNTIFS($C$6:C27,C27,$E$6:E27,"Connues",$J$6:J27,IF(J27=VLOOKUP(C27,'Valeurs Règlement Campagne'!$A$4:$AB$7,26,FALSE),VLOOKUP(C27,'Valeurs Règlement Campagne'!$A$4:$AB$7,26,FALSE),IF(J27=VLOOKUP(C27,'Valeurs Règlement Campagne'!$A$4:$AB$7,27,FALSE),VLOOKUP(C27,'Valeurs Règlement Campagne'!$A$4:$AB$7,27,FALSE),IF(J27=VLOOKUP(C27,'Valeurs Règlement Campagne'!$A$4:$AB$7,28,FALSE),VLOOKUP(C27,'Valeurs Règlement Campagne'!$A$4:$AB$7,28,FALSE),""))))&gt;(IF(VLOOKUP(C27,'Valeurs Règlement Campagne'!$A$4:$AB$7,26,FALSE)=IF(J27=VLOOKUP(C27,'Valeurs Règlement Campagne'!$A$4:$AB$7,26,FALSE),VLOOKUP(C27,'Valeurs Règlement Campagne'!$A$4:$AB$7,26,FALSE),IF(J27=VLOOKUP(C27,'Valeurs Règlement Campagne'!$A$4:$AB$7,27,FALSE),VLOOKUP(C27,'Valeurs Règlement Campagne'!$A$4:$AB$7,27,FALSE),IF(J27=VLOOKUP(C27,'Valeurs Règlement Campagne'!$A$4:$AB$7,28,FALSE),VLOOKUP(C27,'Valeurs Règlement Campagne'!$A$4:$AB$7,28,FALSE),""))),1,0)+IF(VLOOKUP(C27,'Valeurs Règlement Campagne'!$A$4:$AB$7,27,FALSE)=IF(J27=VLOOKUP(C27,'Valeurs Règlement Campagne'!$A$4:$AB$7,26,FALSE),VLOOKUP(C27,'Valeurs Règlement Campagne'!$A$4:$AB$7,26,FALSE),IF(J27=VLOOKUP(C27,'Valeurs Règlement Campagne'!$A$4:$AB$7,27,FALSE),VLOOKUP(C27,'Valeurs Règlement Campagne'!$A$4:$AB$7,27,FALSE),IF(J27=VLOOKUP(C27,'Valeurs Règlement Campagne'!$A$4:$AB$7,28,FALSE),VLOOKUP(C27,'Valeurs Règlement Campagne'!$A$4:$AB$7,28,FALSE),""))),1,0)+IF(VLOOKUP(C27,'Valeurs Règlement Campagne'!$A$4:$AB$7,28,FALSE)=IF(J27=VLOOKUP(C27,'Valeurs Règlement Campagne'!$A$4:$AB$7,26,FALSE),VLOOKUP(C27,'Valeurs Règlement Campagne'!$A$4:$AB$7,26,FALSE),IF(J27=VLOOKUP(C27,'Valeurs Règlement Campagne'!$A$4:$AB$7,27,FALSE),VLOOKUP(C27,'Valeurs Règlement Campagne'!$A$4:$AB$7,27,FALSE),IF(J27=VLOOKUP(C27,'Valeurs Règlement Campagne'!$A$4:$AB$7,28,FALSE),VLOOKUP(C27,'Valeurs Règlement Campagne'!$A$4:$AB$7,28,FALSE),""))),1,0)),"Doublon",TRUE)))," "))))," ")</f>
        <v xml:space="preserve"> </v>
      </c>
      <c r="Z27" s="329" t="str">
        <f t="shared" si="0"/>
        <v xml:space="preserve"> </v>
      </c>
      <c r="AA27" s="254"/>
      <c r="AB27" s="254" t="str">
        <f t="shared" si="1"/>
        <v xml:space="preserve"> </v>
      </c>
      <c r="AC27" s="254"/>
      <c r="AD27" s="254" t="str">
        <f t="shared" si="2"/>
        <v xml:space="preserve"> </v>
      </c>
      <c r="AE27" s="254"/>
      <c r="AF27" s="254" t="str">
        <f t="shared" si="3"/>
        <v xml:space="preserve"> </v>
      </c>
      <c r="AG27" s="299"/>
      <c r="AH27" s="50" t="str">
        <f t="shared" si="4"/>
        <v/>
      </c>
      <c r="AI27"/>
      <c r="AJ27"/>
      <c r="AK27"/>
      <c r="AL27"/>
      <c r="AM27"/>
    </row>
    <row r="28" spans="1:213" ht="20.75" customHeight="1">
      <c r="A28" s="102">
        <v>23</v>
      </c>
      <c r="B28" s="168" t="str">
        <f>IF(NOT(ISBLANK(Organisateur!B28)),Organisateur!B28," ")</f>
        <v xml:space="preserve"> </v>
      </c>
      <c r="C28" s="340" t="str">
        <f>IF(NOT(ISBLANK(Organisateur!C28)),Organisateur!C28," ")</f>
        <v xml:space="preserve"> </v>
      </c>
      <c r="D28" s="341"/>
      <c r="E28" s="170" t="str">
        <f>IF(NOT(ISBLANK(Organisateur!E28)),Organisateur!E28," ")</f>
        <v xml:space="preserve"> </v>
      </c>
      <c r="F28" s="172" t="str">
        <f>IF(NOT(ISBLANK(Organisateur!F28)),Organisateur!F28," ")</f>
        <v xml:space="preserve"> </v>
      </c>
      <c r="G28" s="195" t="str">
        <f>IF(NOT(ISBLANK(Organisateur!G28)),Organisateur!G28," ")</f>
        <v xml:space="preserve"> </v>
      </c>
      <c r="H28" s="196" t="str">
        <f>IF(NOT(ISBLANK(Organisateur!H28)),Organisateur!H28," ")</f>
        <v xml:space="preserve"> </v>
      </c>
      <c r="I28" s="197" t="str">
        <f>IF(NOT(ISBLANK(Organisateur!I28)),Organisateur!I28," ")</f>
        <v xml:space="preserve"> </v>
      </c>
      <c r="J28" s="198" t="str">
        <f>IF(NOT(ISBLANK(Organisateur!J28)),Organisateur!J28," ")</f>
        <v xml:space="preserve"> </v>
      </c>
      <c r="K28" s="40"/>
      <c r="L28" s="41" t="str">
        <f>IF($E28=" "," ",IF($E28=$D$31,VLOOKUP($C28,'Valeurs Règlement Campagne'!$A$4:$AB$7,14,FALSE),VLOOKUP($C28,'Valeurs Règlement Campagne'!$A$4:$M$7,4,FALSE)))</f>
        <v xml:space="preserve"> </v>
      </c>
      <c r="M28" s="42" t="str">
        <f>IF($E28=" "," ",IF($E28=$D$31,VLOOKUP($C28,'Valeurs Règlement Campagne'!$A$4:$AB$7,16,FALSE),VLOOKUP($C28,'Valeurs Règlement Campagne'!$A$4:$AB$7,5,FALSE)))</f>
        <v xml:space="preserve"> </v>
      </c>
      <c r="N28" s="41" t="str">
        <f>IF($E28=" "," ",IF($E28=$D$31,VLOOKUP($C28,'Valeurs Règlement Campagne'!$A$4:$AB$7,17,FALSE),VLOOKUP($C28,'Valeurs Règlement Campagne'!$A$4:$AB$7,6,FALSE)))</f>
        <v xml:space="preserve"> </v>
      </c>
      <c r="O28" s="43" t="str">
        <f>IF($E28=" "," ",IF($E28=$D$31,VLOOKUP($C28,'Valeurs Règlement Campagne'!$A$4:$AB$7,19,FALSE),VLOOKUP($C28,'Valeurs Règlement Campagne'!$A$4:$AB$7,7,FALSE)))</f>
        <v xml:space="preserve"> </v>
      </c>
      <c r="P28" s="44" t="str">
        <f>IF($E28=" "," ",IF($E28=$D$31,VLOOKUP($C28,'Valeurs Règlement Campagne'!$A$4:$AB$7,20,FALSE),VLOOKUP($C28,'Valeurs Règlement Campagne'!$A$4:$AB$7,8,FALSE)))</f>
        <v xml:space="preserve"> </v>
      </c>
      <c r="Q28" s="43" t="str">
        <f>IF($E28=" "," ",IF($E28=$D$31,VLOOKUP($C28,'Valeurs Règlement Campagne'!$A$4:$AB$7,22,FALSE),VLOOKUP($C28,'Valeurs Règlement Campagne'!$A$4:$AB$7,9,FALSE)))</f>
        <v xml:space="preserve"> </v>
      </c>
      <c r="R28" s="47" t="str">
        <f>IF($E28=" "," ",IF($E28=$D$31,VLOOKUP($C28,'Valeurs Règlement Campagne'!$A$4:$AB$7,25,FALSE),VLOOKUP($C28,'Valeurs Règlement Campagne'!$A$4:$AB$7,11,FALSE)))</f>
        <v xml:space="preserve"> </v>
      </c>
      <c r="S28" s="41" t="str">
        <f>IF($E28=" "," ",IF($E28=$D$31,VLOOKUP($C28,'Valeurs Règlement Campagne'!$A$4:$AB$7,26,FALSE),VLOOKUP($C28,'Valeurs Règlement Campagne'!$A$4:$AB$7,12,FALSE)))</f>
        <v xml:space="preserve"> </v>
      </c>
      <c r="T28" s="42" t="str">
        <f>IF($E28=" "," ",IF($E28=$D$31,VLOOKUP($C28,'Valeurs Règlement Campagne'!$A$4:$AB$7,28,FALSE),VLOOKUP($C28,'Valeurs Règlement Campagne'!$A$4:$AB$7,13,FALSE)))</f>
        <v xml:space="preserve"> </v>
      </c>
      <c r="U28" s="48" t="str" cm="1">
        <f t="array" ref="U28">IFERROR(IF(OR(C28="",C28=" ")," ",IF(NOT(ISNUMBER(F28))," ",IF(E28="Inconnues",AND(F28&gt;=L28,F28&lt;=M28),IF(E28="Connues",IF('Valeurs Règlement Campagne'!$L$14="OUI",IF(IF(ABS(F28-VLOOKUP(C28,'Valeurs Règlement Campagne'!$A$4:$AB$7,14,FALSE))&lt;=2,VLOOKUP(C28,'Valeurs Règlement Campagne'!$A$4:$AB$7,14,FALSE),IF(ABS(F28-VLOOKUP(C28,'Valeurs Règlement Campagne'!$A$4:$AB$7,15,FALSE))&lt;=2,VLOOKUP(C28,'Valeurs Règlement Campagne'!$A$4:$AB$7,15,FALSE),IF(ABS(F28-VLOOKUP(C28,'Valeurs Règlement Campagne'!$A$4:$AB$7,16,FALSE))&lt;=2,VLOOKUP(C28,'Valeurs Règlement Campagne'!$A$4:$AB$7,16,FALSE),"")))="",FALSE,IF(COUNTIFS($C$6:C28,C28,$E$6:E28,"Connues",$F$6:F28,"&gt;="&amp;(IF(ABS(F28-VLOOKUP(C28,'Valeurs Règlement Campagne'!$A$4:$AB$7,14,FALSE))&lt;=2,VLOOKUP(C28,'Valeurs Règlement Campagne'!$A$4:$AB$7,14,FALSE),IF(ABS(F28-VLOOKUP(C28,'Valeurs Règlement Campagne'!$A$4:$AB$7,15,FALSE))&lt;=2,VLOOKUP(C28,'Valeurs Règlement Campagne'!$A$4:$AB$7,15,FALSE),IF(ABS(F28-VLOOKUP(C28,'Valeurs Règlement Campagne'!$A$4:$AB$7,16,FALSE))&lt;=2,VLOOKUP(C28,'Valeurs Règlement Campagne'!$A$4:$AB$7,16,FALSE),"")))-2),$F$6:F28,"&lt;="&amp;(IF(ABS(F28-VLOOKUP(C28,'Valeurs Règlement Campagne'!$A$4:$AB$7,14,FALSE))&lt;=2,VLOOKUP(C28,'Valeurs Règlement Campagne'!$A$4:$AB$7,14,FALSE),IF(ABS(F28-VLOOKUP(C28,'Valeurs Règlement Campagne'!$A$4:$AB$7,15,FALSE))&lt;=2,VLOOKUP(C28,'Valeurs Règlement Campagne'!$A$4:$AB$7,15,FALSE),IF(ABS(F28-VLOOKUP(C28,'Valeurs Règlement Campagne'!$A$4:$AB$7,16,FALSE))&lt;=2,VLOOKUP(C28,'Valeurs Règlement Campagne'!$A$4:$AB$7,16,FALSE),"")))+2))&gt;(IF(VLOOKUP(C28,'Valeurs Règlement Campagne'!$A$4:$AB$7,14,FALSE)=IF(ABS(F28-VLOOKUP(C28,'Valeurs Règlement Campagne'!$A$4:$AB$7,14,FALSE))&lt;=2,VLOOKUP(C28,'Valeurs Règlement Campagne'!$A$4:$AB$7,14,FALSE),IF(ABS(F28-VLOOKUP(C28,'Valeurs Règlement Campagne'!$A$4:$AB$7,15,FALSE))&lt;=2,VLOOKUP(C28,'Valeurs Règlement Campagne'!$A$4:$AB$7,15,FALSE),IF(ABS(F28-VLOOKUP(C28,'Valeurs Règlement Campagne'!$A$4:$AB$7,16,FALSE))&lt;=2,VLOOKUP(C28,'Valeurs Règlement Campagne'!$A$4:$AB$7,16,FALSE),""))),1,0)+IF(VLOOKUP(C28,'Valeurs Règlement Campagne'!$A$4:$AB$7,15,FALSE)=IF(ABS(F28-VLOOKUP(C28,'Valeurs Règlement Campagne'!$A$4:$AB$7,14,FALSE))&lt;=2,VLOOKUP(C28,'Valeurs Règlement Campagne'!$A$4:$AB$7,14,FALSE),IF(ABS(F28-VLOOKUP(C28,'Valeurs Règlement Campagne'!$A$4:$AB$7,15,FALSE))&lt;=2,VLOOKUP(C28,'Valeurs Règlement Campagne'!$A$4:$AB$7,15,FALSE),IF(ABS(F28-VLOOKUP(C28,'Valeurs Règlement Campagne'!$A$4:$AB$7,16,FALSE))&lt;=2,VLOOKUP(C28,'Valeurs Règlement Campagne'!$A$4:$AB$7,16,FALSE),""))),1,0)+IF(VLOOKUP(C28,'Valeurs Règlement Campagne'!$A$4:$AB$7,16,FALSE)=IF(ABS(F28-VLOOKUP(C28,'Valeurs Règlement Campagne'!$A$4:$AB$7,14,FALSE))&lt;=2,VLOOKUP(C28,'Valeurs Règlement Campagne'!$A$4:$AB$7,14,FALSE),IF(ABS(F28-VLOOKUP(C28,'Valeurs Règlement Campagne'!$A$4:$AB$7,15,FALSE))&lt;=2,VLOOKUP(C28,'Valeurs Règlement Campagne'!$A$4:$AB$7,15,FALSE),IF(ABS(F28-VLOOKUP(C28,'Valeurs Règlement Campagne'!$A$4:$AB$7,16,FALSE))&lt;=2,VLOOKUP(C28,'Valeurs Règlement Campagne'!$A$4:$AB$7,16,FALSE),""))),1,0)),"Doublon",TRUE)),IF(IF(F28=VLOOKUP(C28,'Valeurs Règlement Campagne'!$A$4:$AB$7,14,FALSE),VLOOKUP(C28,'Valeurs Règlement Campagne'!$A$4:$AB$7,14,FALSE),IF(F28=VLOOKUP(C28,'Valeurs Règlement Campagne'!$A$4:$AB$7,15,FALSE),VLOOKUP(C28,'Valeurs Règlement Campagne'!$A$4:$AB$7,15,FALSE),IF(F28=VLOOKUP(C28,'Valeurs Règlement Campagne'!$A$4:$AB$7,16,FALSE),VLOOKUP(C28,'Valeurs Règlement Campagne'!$A$4:$AB$7,16,FALSE),"")))="",FALSE,IF(COUNTIFS($C$6:C28,C28,$E$6:E28,"Connues",$F$6:F28,IF(F28=VLOOKUP(C28,'Valeurs Règlement Campagne'!$A$4:$AB$7,14,FALSE),VLOOKUP(C28,'Valeurs Règlement Campagne'!$A$4:$AB$7,14,FALSE),IF(F28=VLOOKUP(C28,'Valeurs Règlement Campagne'!$A$4:$AB$7,15,FALSE),VLOOKUP(C28,'Valeurs Règlement Campagne'!$A$4:$AB$7,15,FALSE),IF(F28=VLOOKUP(C28,'Valeurs Règlement Campagne'!$A$4:$AB$7,16,FALSE),VLOOKUP(C28,'Valeurs Règlement Campagne'!$A$4:$AB$7,16,FALSE),""))))&gt;(IF(VLOOKUP(C28,'Valeurs Règlement Campagne'!$A$4:$AB$7,14,FALSE)=IF(F28=VLOOKUP(C28,'Valeurs Règlement Campagne'!$A$4:$AB$7,14,FALSE),VLOOKUP(C28,'Valeurs Règlement Campagne'!$A$4:$AB$7,14,FALSE),IF(F28=VLOOKUP(C28,'Valeurs Règlement Campagne'!$A$4:$AB$7,15,FALSE),VLOOKUP(C28,'Valeurs Règlement Campagne'!$A$4:$AB$7,15,FALSE),IF(F28=VLOOKUP(C28,'Valeurs Règlement Campagne'!$A$4:$AB$7,16,FALSE),VLOOKUP(C28,'Valeurs Règlement Campagne'!$A$4:$AB$7,16,FALSE),""))),1,0)+IF(VLOOKUP(C28,'Valeurs Règlement Campagne'!$A$4:$AB$7,15,FALSE)=IF(F28=VLOOKUP(C28,'Valeurs Règlement Campagne'!$A$4:$AB$7,14,FALSE),VLOOKUP(C28,'Valeurs Règlement Campagne'!$A$4:$AB$7,14,FALSE),IF(F28=VLOOKUP(C28,'Valeurs Règlement Campagne'!$A$4:$AB$7,15,FALSE),VLOOKUP(C28,'Valeurs Règlement Campagne'!$A$4:$AB$7,15,FALSE),IF(F28=VLOOKUP(C28,'Valeurs Règlement Campagne'!$A$4:$AB$7,16,FALSE),VLOOKUP(C28,'Valeurs Règlement Campagne'!$A$4:$AB$7,16,FALSE),""))),1,0)+IF(VLOOKUP(C28,'Valeurs Règlement Campagne'!$A$4:$AB$7,16,FALSE)=IF(F28=VLOOKUP(C28,'Valeurs Règlement Campagne'!$A$4:$AB$7,14,FALSE),VLOOKUP(C28,'Valeurs Règlement Campagne'!$A$4:$AB$7,14,FALSE),IF(F28=VLOOKUP(C28,'Valeurs Règlement Campagne'!$A$4:$AB$7,15,FALSE),VLOOKUP(C28,'Valeurs Règlement Campagne'!$A$4:$AB$7,15,FALSE),IF(F28=VLOOKUP(C28,'Valeurs Règlement Campagne'!$A$4:$AB$7,16,FALSE),VLOOKUP(C28,'Valeurs Règlement Campagne'!$A$4:$AB$7,16,FALSE),""))),1,0)),"Doublon",TRUE)))," "))))," ")</f>
        <v xml:space="preserve"> </v>
      </c>
      <c r="V28" s="49" t="str" cm="1">
        <f t="array" ref="V28">IFERROR(IF(OR(C28="",C28=" ")," ",IF(NOT(ISNUMBER(G28))," ",IF(E28="Inconnues",AND(G28&gt;=N28,G28&lt;=O28),IF(E28="Connues",IF('Valeurs Règlement Campagne'!$L$14="OUI",IF(IF(ABS(G28-VLOOKUP(C28,'Valeurs Règlement Campagne'!$A$4:$AB$7,17,FALSE))&lt;=2,VLOOKUP(C28,'Valeurs Règlement Campagne'!$A$4:$AB$7,17,FALSE),IF(ABS(G28-VLOOKUP(C28,'Valeurs Règlement Campagne'!$A$4:$AB$7,18,FALSE))&lt;=2,VLOOKUP(C28,'Valeurs Règlement Campagne'!$A$4:$AB$7,18,FALSE),IF(ABS(G28-VLOOKUP(C28,'Valeurs Règlement Campagne'!$A$4:$AB$7,19,FALSE))&lt;=2,VLOOKUP(C28,'Valeurs Règlement Campagne'!$A$4:$AB$7,19,FALSE),"")))="",FALSE,IF(COUNTIFS($C$6:C28,C28,$E$6:E28,"Connues",$G$6:G28,"&gt;="&amp;(IF(ABS(G28-VLOOKUP(C28,'Valeurs Règlement Campagne'!$A$4:$AB$7,17,FALSE))&lt;=2,VLOOKUP(C28,'Valeurs Règlement Campagne'!$A$4:$AB$7,17,FALSE),IF(ABS(G28-VLOOKUP(C28,'Valeurs Règlement Campagne'!$A$4:$AB$7,18,FALSE))&lt;=2,VLOOKUP(C28,'Valeurs Règlement Campagne'!$A$4:$AB$7,18,FALSE),IF(ABS(G28-VLOOKUP(C28,'Valeurs Règlement Campagne'!$A$4:$AB$7,19,FALSE))&lt;=2,VLOOKUP(C28,'Valeurs Règlement Campagne'!$A$4:$AB$7,19,FALSE),"")))-2),$G$6:G28,"&lt;="&amp;(IF(ABS(G28-VLOOKUP(C28,'Valeurs Règlement Campagne'!$A$4:$AB$7,17,FALSE))&lt;=2,VLOOKUP(C28,'Valeurs Règlement Campagne'!$A$4:$AB$7,17,FALSE),IF(ABS(G28-VLOOKUP(C28,'Valeurs Règlement Campagne'!$A$4:$AB$7,18,FALSE))&lt;=2,VLOOKUP(C28,'Valeurs Règlement Campagne'!$A$4:$AB$7,18,FALSE),IF(ABS(G28-VLOOKUP(C28,'Valeurs Règlement Campagne'!$A$4:$AB$7,19,FALSE))&lt;=2,VLOOKUP(C28,'Valeurs Règlement Campagne'!$A$4:$AB$7,19,FALSE),"")))+2))&gt;(IF(VLOOKUP(C28,'Valeurs Règlement Campagne'!$A$4:$AB$7,17,FALSE)=IF(ABS(G28-VLOOKUP(C28,'Valeurs Règlement Campagne'!$A$4:$AB$7,17,FALSE))&lt;=2,VLOOKUP(C28,'Valeurs Règlement Campagne'!$A$4:$AB$7,17,FALSE),IF(ABS(G28-VLOOKUP(C28,'Valeurs Règlement Campagne'!$A$4:$AB$7,18,FALSE))&lt;=2,VLOOKUP(C28,'Valeurs Règlement Campagne'!$A$4:$AB$7,18,FALSE),IF(ABS(G28-VLOOKUP(C28,'Valeurs Règlement Campagne'!$A$4:$AB$7,19,FALSE))&lt;=2,VLOOKUP(C28,'Valeurs Règlement Campagne'!$A$4:$AB$7,19,FALSE),""))),1,0)+IF(VLOOKUP(C28,'Valeurs Règlement Campagne'!$A$4:$AB$7,18,FALSE)=IF(ABS(G28-VLOOKUP(C28,'Valeurs Règlement Campagne'!$A$4:$AB$7,17,FALSE))&lt;=2,VLOOKUP(C28,'Valeurs Règlement Campagne'!$A$4:$AB$7,17,FALSE),IF(ABS(G28-VLOOKUP(C28,'Valeurs Règlement Campagne'!$A$4:$AB$7,18,FALSE))&lt;=2,VLOOKUP(C28,'Valeurs Règlement Campagne'!$A$4:$AB$7,18,FALSE),IF(ABS(G28-VLOOKUP(C28,'Valeurs Règlement Campagne'!$A$4:$AB$7,19,FALSE))&lt;=2,VLOOKUP(C28,'Valeurs Règlement Campagne'!$A$4:$AB$7,19,FALSE),""))),1,0)+IF(VLOOKUP(C28,'Valeurs Règlement Campagne'!$A$4:$AB$7,19,FALSE)=IF(ABS(G28-VLOOKUP(C28,'Valeurs Règlement Campagne'!$A$4:$AB$7,17,FALSE))&lt;=2,VLOOKUP(C28,'Valeurs Règlement Campagne'!$A$4:$AB$7,17,FALSE),IF(ABS(G28-VLOOKUP(C28,'Valeurs Règlement Campagne'!$A$4:$AB$7,18,FALSE))&lt;=2,VLOOKUP(C28,'Valeurs Règlement Campagne'!$A$4:$AB$7,18,FALSE),IF(ABS(G28-VLOOKUP(C28,'Valeurs Règlement Campagne'!$A$4:$AB$7,19,FALSE))&lt;=2,VLOOKUP(C28,'Valeurs Règlement Campagne'!$A$4:$AB$7,19,FALSE),""))),1,0)),"Doublon",TRUE)),IF(IF(G28=VLOOKUP(C28,'Valeurs Règlement Campagne'!$A$4:$AB$7,17,FALSE),VLOOKUP(C28,'Valeurs Règlement Campagne'!$A$4:$AB$7,17,FALSE),IF(G28=VLOOKUP(C28,'Valeurs Règlement Campagne'!$A$4:$AB$7,18,FALSE),VLOOKUP(C28,'Valeurs Règlement Campagne'!$A$4:$AB$7,18,FALSE),IF(G28=VLOOKUP(C28,'Valeurs Règlement Campagne'!$A$4:$AB$7,19,FALSE),VLOOKUP(C28,'Valeurs Règlement Campagne'!$A$4:$AB$7,19,FALSE),"")))="",FALSE,IF(COUNTIFS($C$6:C28,C28,$E$6:E28,"Connues",$G$6:G28,IF(G28=VLOOKUP(C28,'Valeurs Règlement Campagne'!$A$4:$AB$7,17,FALSE),VLOOKUP(C28,'Valeurs Règlement Campagne'!$A$4:$AB$7,17,FALSE),IF(G28=VLOOKUP(C28,'Valeurs Règlement Campagne'!$A$4:$AB$7,18,FALSE),VLOOKUP(C28,'Valeurs Règlement Campagne'!$A$4:$AB$7,18,FALSE),IF(G28=VLOOKUP(C28,'Valeurs Règlement Campagne'!$A$4:$AB$7,19,FALSE),VLOOKUP(C28,'Valeurs Règlement Campagne'!$A$4:$AB$7,19,FALSE),""))))&gt;(IF(VLOOKUP(C28,'Valeurs Règlement Campagne'!$A$4:$AB$7,17,FALSE)=IF(G28=VLOOKUP(C28,'Valeurs Règlement Campagne'!$A$4:$AB$7,17,FALSE),VLOOKUP(C28,'Valeurs Règlement Campagne'!$A$4:$AB$7,17,FALSE),IF(G28=VLOOKUP(C28,'Valeurs Règlement Campagne'!$A$4:$AB$7,18,FALSE),VLOOKUP(C28,'Valeurs Règlement Campagne'!$A$4:$AB$7,18,FALSE),IF(G28=VLOOKUP(C28,'Valeurs Règlement Campagne'!$A$4:$AB$7,19,FALSE),VLOOKUP(C28,'Valeurs Règlement Campagne'!$A$4:$AB$7,19,FALSE),""))),1,0)+IF(VLOOKUP(C28,'Valeurs Règlement Campagne'!$A$4:$AB$7,18,FALSE)=IF(G28=VLOOKUP(C28,'Valeurs Règlement Campagne'!$A$4:$AB$7,17,FALSE),VLOOKUP(C28,'Valeurs Règlement Campagne'!$A$4:$AB$7,17,FALSE),IF(G28=VLOOKUP(C28,'Valeurs Règlement Campagne'!$A$4:$AB$7,18,FALSE),VLOOKUP(C28,'Valeurs Règlement Campagne'!$A$4:$AB$7,18,FALSE),IF(G28=VLOOKUP(C28,'Valeurs Règlement Campagne'!$A$4:$AB$7,19,FALSE),VLOOKUP(C28,'Valeurs Règlement Campagne'!$A$4:$AB$7,19,FALSE),""))),1,0)+IF(VLOOKUP(C28,'Valeurs Règlement Campagne'!$A$4:$AB$7,19,FALSE)=IF(G28=VLOOKUP(C28,'Valeurs Règlement Campagne'!$A$4:$AB$7,17,FALSE),VLOOKUP(C28,'Valeurs Règlement Campagne'!$A$4:$AB$7,17,FALSE),IF(G28=VLOOKUP(C28,'Valeurs Règlement Campagne'!$A$4:$AB$7,18,FALSE),VLOOKUP(C28,'Valeurs Règlement Campagne'!$A$4:$AB$7,18,FALSE),IF(G28=VLOOKUP(C28,'Valeurs Règlement Campagne'!$A$4:$AB$7,19,FALSE),VLOOKUP(C28,'Valeurs Règlement Campagne'!$A$4:$AB$7,19,FALSE),""))),1,0)),"Doublon",TRUE)))," "))))," ")</f>
        <v xml:space="preserve"> </v>
      </c>
      <c r="W28" s="49" t="str" cm="1">
        <f t="array" ref="W28">IFERROR(IF(OR(C28="",C28=" ")," ",IF(NOT(ISNUMBER(H28))," ",IF(E28="Inconnues",AND(H28&gt;=P28,H28&lt;=Q28),IF(E28="Connues",IF('Valeurs Règlement Campagne'!$L$14="OUI",IF(IF(ABS(H28-VLOOKUP(C28,'Valeurs Règlement Campagne'!$A$4:$AB$7,20,FALSE))&lt;=2,VLOOKUP(C28,'Valeurs Règlement Campagne'!$A$4:$AB$7,20,FALSE),IF(ABS(H28-VLOOKUP(C28,'Valeurs Règlement Campagne'!$A$4:$AB$7,21,FALSE))&lt;=2,VLOOKUP(C28,'Valeurs Règlement Campagne'!$A$4:$AB$7,21,FALSE),IF(ABS(H28-VLOOKUP(C28,'Valeurs Règlement Campagne'!$A$4:$AB$7,22,FALSE))&lt;=2,VLOOKUP(C28,'Valeurs Règlement Campagne'!$A$4:$AB$7,22,FALSE),"")))="",FALSE,IF(COUNTIFS($C$6:C28,C28,$E$6:E28,"Connues",$H$6:H28,"&gt;="&amp;(IF(ABS(H28-VLOOKUP(C28,'Valeurs Règlement Campagne'!$A$4:$AB$7,20,FALSE))&lt;=2,VLOOKUP(C28,'Valeurs Règlement Campagne'!$A$4:$AB$7,20,FALSE),IF(ABS(H28-VLOOKUP(C28,'Valeurs Règlement Campagne'!$A$4:$AB$7,21,FALSE))&lt;=2,VLOOKUP(C28,'Valeurs Règlement Campagne'!$A$4:$AB$7,21,FALSE),IF(ABS(H28-VLOOKUP(C28,'Valeurs Règlement Campagne'!$A$4:$AB$7,22,FALSE))&lt;=2,VLOOKUP(C28,'Valeurs Règlement Campagne'!$A$4:$AB$7,22,FALSE),"")))-2),$H$6:H28,"&lt;="&amp;(IF(ABS(H28-VLOOKUP(C28,'Valeurs Règlement Campagne'!$A$4:$AB$7,20,FALSE))&lt;=2,VLOOKUP(C28,'Valeurs Règlement Campagne'!$A$4:$AB$7,20,FALSE),IF(ABS(H28-VLOOKUP(C28,'Valeurs Règlement Campagne'!$A$4:$AB$7,21,FALSE))&lt;=2,VLOOKUP(C28,'Valeurs Règlement Campagne'!$A$4:$AB$7,21,FALSE),IF(ABS(H28-VLOOKUP(C28,'Valeurs Règlement Campagne'!$A$4:$AB$7,22,FALSE))&lt;=2,VLOOKUP(C28,'Valeurs Règlement Campagne'!$A$4:$AB$7,22,FALSE),"")))+2))&gt;(IF(VLOOKUP(C28,'Valeurs Règlement Campagne'!$A$4:$AB$7,20,FALSE)=IF(ABS(H28-VLOOKUP(C28,'Valeurs Règlement Campagne'!$A$4:$AB$7,20,FALSE))&lt;=2,VLOOKUP(C28,'Valeurs Règlement Campagne'!$A$4:$AB$7,20,FALSE),IF(ABS(H28-VLOOKUP(C28,'Valeurs Règlement Campagne'!$A$4:$AB$7,21,FALSE))&lt;=2,VLOOKUP(C28,'Valeurs Règlement Campagne'!$A$4:$AB$7,21,FALSE),IF(ABS(H28-VLOOKUP(C28,'Valeurs Règlement Campagne'!$A$4:$AB$7,22,FALSE))&lt;=2,VLOOKUP(C28,'Valeurs Règlement Campagne'!$A$4:$AB$7,22,FALSE),""))),1,0)+IF(VLOOKUP(C28,'Valeurs Règlement Campagne'!$A$4:$AB$7,21,FALSE)=IF(ABS(H28-VLOOKUP(C28,'Valeurs Règlement Campagne'!$A$4:$AB$7,20,FALSE))&lt;=2,VLOOKUP(C28,'Valeurs Règlement Campagne'!$A$4:$AB$7,20,FALSE),IF(ABS(H28-VLOOKUP(C28,'Valeurs Règlement Campagne'!$A$4:$AB$7,21,FALSE))&lt;=2,VLOOKUP(C28,'Valeurs Règlement Campagne'!$A$4:$AB$7,21,FALSE),IF(ABS(H28-VLOOKUP(C28,'Valeurs Règlement Campagne'!$A$4:$AB$7,22,FALSE))&lt;=2,VLOOKUP(C28,'Valeurs Règlement Campagne'!$A$4:$AB$7,22,FALSE),""))),1,0)+IF(VLOOKUP(C28,'Valeurs Règlement Campagne'!$A$4:$AB$7,22,FALSE)=IF(ABS(H28-VLOOKUP(C28,'Valeurs Règlement Campagne'!$A$4:$AB$7,20,FALSE))&lt;=2,VLOOKUP(C28,'Valeurs Règlement Campagne'!$A$4:$AB$7,20,FALSE),IF(ABS(H28-VLOOKUP(C28,'Valeurs Règlement Campagne'!$A$4:$AB$7,21,FALSE))&lt;=2,VLOOKUP(C28,'Valeurs Règlement Campagne'!$A$4:$AB$7,21,FALSE),IF(ABS(H28-VLOOKUP(C28,'Valeurs Règlement Campagne'!$A$4:$AB$7,22,FALSE))&lt;=2,VLOOKUP(C28,'Valeurs Règlement Campagne'!$A$4:$AB$7,22,FALSE),""))),1,0)),"Doublon",TRUE)),IF(IF(H28=VLOOKUP(C28,'Valeurs Règlement Campagne'!$A$4:$AB$7,20,FALSE),VLOOKUP(C28,'Valeurs Règlement Campagne'!$A$4:$AB$7,20,FALSE),IF(H28=VLOOKUP(C28,'Valeurs Règlement Campagne'!$A$4:$AB$7,21,FALSE),VLOOKUP(C28,'Valeurs Règlement Campagne'!$A$4:$AB$7,21,FALSE),IF(H28=VLOOKUP(C28,'Valeurs Règlement Campagne'!$A$4:$AB$7,22,FALSE),VLOOKUP(C28,'Valeurs Règlement Campagne'!$A$4:$AB$7,22,FALSE),"")))="",FALSE,IF(COUNTIFS($C$6:C28,C28,$E$6:E28,"Connues",$H$6:H28,IF(H28=VLOOKUP(C28,'Valeurs Règlement Campagne'!$A$4:$AB$7,20,FALSE),VLOOKUP(C28,'Valeurs Règlement Campagne'!$A$4:$AB$7,20,FALSE),IF(H28=VLOOKUP(C28,'Valeurs Règlement Campagne'!$A$4:$AB$7,21,FALSE),VLOOKUP(C28,'Valeurs Règlement Campagne'!$A$4:$AB$7,21,FALSE),IF(H28=VLOOKUP(C28,'Valeurs Règlement Campagne'!$A$4:$AB$7,22,FALSE),VLOOKUP(C28,'Valeurs Règlement Campagne'!$A$4:$AB$7,22,FALSE),""))))&gt;(IF(VLOOKUP(C28,'Valeurs Règlement Campagne'!$A$4:$AB$7,20,FALSE)=IF(H28=VLOOKUP(C28,'Valeurs Règlement Campagne'!$A$4:$AB$7,20,FALSE),VLOOKUP(C28,'Valeurs Règlement Campagne'!$A$4:$AB$7,20,FALSE),IF(H28=VLOOKUP(C28,'Valeurs Règlement Campagne'!$A$4:$AB$7,21,FALSE),VLOOKUP(C28,'Valeurs Règlement Campagne'!$A$4:$AB$7,21,FALSE),IF(H28=VLOOKUP(C28,'Valeurs Règlement Campagne'!$A$4:$AB$7,22,FALSE),VLOOKUP(C28,'Valeurs Règlement Campagne'!$A$4:$AB$7,22,FALSE),""))),1,0)+IF(VLOOKUP(C28,'Valeurs Règlement Campagne'!$A$4:$AB$7,21,FALSE)=IF(H28=VLOOKUP(C28,'Valeurs Règlement Campagne'!$A$4:$AB$7,20,FALSE),VLOOKUP(C28,'Valeurs Règlement Campagne'!$A$4:$AB$7,20,FALSE),IF(H28=VLOOKUP(C28,'Valeurs Règlement Campagne'!$A$4:$AB$7,21,FALSE),VLOOKUP(C28,'Valeurs Règlement Campagne'!$A$4:$AB$7,21,FALSE),IF(H28=VLOOKUP(C28,'Valeurs Règlement Campagne'!$A$4:$AB$7,22,FALSE),VLOOKUP(C28,'Valeurs Règlement Campagne'!$A$4:$AB$7,22,FALSE),""))),1,0)+IF(VLOOKUP(C28,'Valeurs Règlement Campagne'!$A$4:$AB$7,22,FALSE)=IF(H28=VLOOKUP(C28,'Valeurs Règlement Campagne'!$A$4:$AB$7,20,FALSE),VLOOKUP(C28,'Valeurs Règlement Campagne'!$A$4:$AB$7,20,FALSE),IF(H28=VLOOKUP(C28,'Valeurs Règlement Campagne'!$A$4:$AB$7,21,FALSE),VLOOKUP(C28,'Valeurs Règlement Campagne'!$A$4:$AB$7,21,FALSE),IF(H28=VLOOKUP(C28,'Valeurs Règlement Campagne'!$A$4:$AB$7,22,FALSE),VLOOKUP(C28,'Valeurs Règlement Campagne'!$A$4:$AB$7,22,FALSE),""))),1,0)),"Doublon",TRUE)))," "))))," ")</f>
        <v xml:space="preserve"> </v>
      </c>
      <c r="X28" s="49" t="str" cm="1">
        <f t="array" ref="X28">IFERROR(IF(OR(C28="",C28=" ")," ",IF(NOT(ISNUMBER(I28))," ",IF(E28="Inconnues",AND(I28&gt;=P28,I28&lt;=R28),IF(E28="Connues",IF('Valeurs Règlement Campagne'!$L$14="OUI",IF(IF(ABS(I28-VLOOKUP(C28,'Valeurs Règlement Campagne'!$A$4:$AB$7,23,FALSE))&lt;=2,VLOOKUP(C28,'Valeurs Règlement Campagne'!$A$4:$AB$7,23,FALSE),IF(ABS(I28-VLOOKUP(C28,'Valeurs Règlement Campagne'!$A$4:$AB$7,24,FALSE))&lt;=2,VLOOKUP(C28,'Valeurs Règlement Campagne'!$A$4:$AB$7,24,FALSE),IF(ABS(I28-VLOOKUP(C28,'Valeurs Règlement Campagne'!$A$4:$AB$7,25,FALSE))&lt;=2,VLOOKUP(C28,'Valeurs Règlement Campagne'!$A$4:$AB$7,25,FALSE),"")))="",FALSE,IF(COUNTIFS($C$6:C28,C28,$E$6:E28,"Connues",$I$6:I28,"&gt;="&amp;(IF(ABS(I28-VLOOKUP(C28,'Valeurs Règlement Campagne'!$A$4:$AB$7,23,FALSE))&lt;=2,VLOOKUP(C28,'Valeurs Règlement Campagne'!$A$4:$AB$7,23,FALSE),IF(ABS(I28-VLOOKUP(C28,'Valeurs Règlement Campagne'!$A$4:$AB$7,24,FALSE))&lt;=2,VLOOKUP(C28,'Valeurs Règlement Campagne'!$A$4:$AB$7,24,FALSE),IF(ABS(I28-VLOOKUP(C28,'Valeurs Règlement Campagne'!$A$4:$AB$7,25,FALSE))&lt;=2,VLOOKUP(C28,'Valeurs Règlement Campagne'!$A$4:$AB$7,25,FALSE),"")))-2),$I$6:I28,"&lt;="&amp;(IF(ABS(I28-VLOOKUP(C28,'Valeurs Règlement Campagne'!$A$4:$AB$7,23,FALSE))&lt;=2,VLOOKUP(C28,'Valeurs Règlement Campagne'!$A$4:$AB$7,23,FALSE),IF(ABS(I28-VLOOKUP(C28,'Valeurs Règlement Campagne'!$A$4:$AB$7,24,FALSE))&lt;=2,VLOOKUP(C28,'Valeurs Règlement Campagne'!$A$4:$AB$7,24,FALSE),IF(ABS(I28-VLOOKUP(C28,'Valeurs Règlement Campagne'!$A$4:$AB$7,25,FALSE))&lt;=2,VLOOKUP(C28,'Valeurs Règlement Campagne'!$A$4:$AB$7,25,FALSE),"")))+2))&gt;(IF(VLOOKUP(C28,'Valeurs Règlement Campagne'!$A$4:$AB$7,23,FALSE)=IF(ABS(I28-VLOOKUP(C28,'Valeurs Règlement Campagne'!$A$4:$AB$7,23,FALSE))&lt;=2,VLOOKUP(C28,'Valeurs Règlement Campagne'!$A$4:$AB$7,23,FALSE),IF(ABS(I28-VLOOKUP(C28,'Valeurs Règlement Campagne'!$A$4:$AB$7,24,FALSE))&lt;=2,VLOOKUP(C28,'Valeurs Règlement Campagne'!$A$4:$AB$7,24,FALSE),IF(ABS(I28-VLOOKUP(C28,'Valeurs Règlement Campagne'!$A$4:$AB$7,25,FALSE))&lt;=2,VLOOKUP(C28,'Valeurs Règlement Campagne'!$A$4:$AB$7,25,FALSE),""))),1,0)+IF(VLOOKUP(C28,'Valeurs Règlement Campagne'!$A$4:$AB$7,24,FALSE)=IF(ABS(I28-VLOOKUP(C28,'Valeurs Règlement Campagne'!$A$4:$AB$7,23,FALSE))&lt;=2,VLOOKUP(C28,'Valeurs Règlement Campagne'!$A$4:$AB$7,23,FALSE),IF(ABS(I28-VLOOKUP(C28,'Valeurs Règlement Campagne'!$A$4:$AB$7,24,FALSE))&lt;=2,VLOOKUP(C28,'Valeurs Règlement Campagne'!$A$4:$AB$7,24,FALSE),IF(ABS(I28-VLOOKUP(C28,'Valeurs Règlement Campagne'!$A$4:$AB$7,25,FALSE))&lt;=2,VLOOKUP(C28,'Valeurs Règlement Campagne'!$A$4:$AB$7,25,FALSE),""))),1,0)+IF(VLOOKUP(C28,'Valeurs Règlement Campagne'!$A$4:$AB$7,25,FALSE)=IF(ABS(I28-VLOOKUP(C28,'Valeurs Règlement Campagne'!$A$4:$AB$7,23,FALSE))&lt;=2,VLOOKUP(C28,'Valeurs Règlement Campagne'!$A$4:$AB$7,23,FALSE),IF(ABS(I28-VLOOKUP(C28,'Valeurs Règlement Campagne'!$A$4:$AB$7,24,FALSE))&lt;=2,VLOOKUP(C28,'Valeurs Règlement Campagne'!$A$4:$AB$7,24,FALSE),IF(ABS(I28-VLOOKUP(C28,'Valeurs Règlement Campagne'!$A$4:$AB$7,25,FALSE))&lt;=2,VLOOKUP(C28,'Valeurs Règlement Campagne'!$A$4:$AB$7,25,FALSE),""))),1,0)),"Doublon",TRUE)),IF(IF(I28=VLOOKUP(C28,'Valeurs Règlement Campagne'!$A$4:$AB$7,23,FALSE),VLOOKUP(C28,'Valeurs Règlement Campagne'!$A$4:$AB$7,23,FALSE),IF(I28=VLOOKUP(C28,'Valeurs Règlement Campagne'!$A$4:$AB$7,24,FALSE),VLOOKUP(C28,'Valeurs Règlement Campagne'!$A$4:$AB$7,24,FALSE),IF(I28=VLOOKUP(C28,'Valeurs Règlement Campagne'!$A$4:$AB$7,25,FALSE),VLOOKUP(C28,'Valeurs Règlement Campagne'!$A$4:$AB$7,25,FALSE),"")))="",FALSE,IF(COUNTIFS($C$6:C28,C28,$E$6:E28,"Connues",$I$6:I28,IF(I28=VLOOKUP(C28,'Valeurs Règlement Campagne'!$A$4:$AB$7,23,FALSE),VLOOKUP(C28,'Valeurs Règlement Campagne'!$A$4:$AB$7,23,FALSE),IF(I28=VLOOKUP(C28,'Valeurs Règlement Campagne'!$A$4:$AB$7,24,FALSE),VLOOKUP(C28,'Valeurs Règlement Campagne'!$A$4:$AB$7,24,FALSE),IF(I28=VLOOKUP(C28,'Valeurs Règlement Campagne'!$A$4:$AB$7,25,FALSE),VLOOKUP(C28,'Valeurs Règlement Campagne'!$A$4:$AB$7,25,FALSE),""))))&gt;(IF(VLOOKUP(C28,'Valeurs Règlement Campagne'!$A$4:$AB$7,23,FALSE)=IF(I28=VLOOKUP(C28,'Valeurs Règlement Campagne'!$A$4:$AB$7,23,FALSE),VLOOKUP(C28,'Valeurs Règlement Campagne'!$A$4:$AB$7,23,FALSE),IF(I28=VLOOKUP(C28,'Valeurs Règlement Campagne'!$A$4:$AB$7,24,FALSE),VLOOKUP(C28,'Valeurs Règlement Campagne'!$A$4:$AB$7,24,FALSE),IF(I28=VLOOKUP(C28,'Valeurs Règlement Campagne'!$A$4:$AB$7,25,FALSE),VLOOKUP(C28,'Valeurs Règlement Campagne'!$A$4:$AB$7,25,FALSE),""))),1,0)+IF(VLOOKUP(C28,'Valeurs Règlement Campagne'!$A$4:$AB$7,24,FALSE)=IF(I28=VLOOKUP(C28,'Valeurs Règlement Campagne'!$A$4:$AB$7,23,FALSE),VLOOKUP(C28,'Valeurs Règlement Campagne'!$A$4:$AB$7,23,FALSE),IF(I28=VLOOKUP(C28,'Valeurs Règlement Campagne'!$A$4:$AB$7,24,FALSE),VLOOKUP(C28,'Valeurs Règlement Campagne'!$A$4:$AB$7,24,FALSE),IF(I28=VLOOKUP(C28,'Valeurs Règlement Campagne'!$A$4:$AB$7,25,FALSE),VLOOKUP(C28,'Valeurs Règlement Campagne'!$A$4:$AB$7,25,FALSE),""))),1,0)+IF(VLOOKUP(C28,'Valeurs Règlement Campagne'!$A$4:$AB$7,25,FALSE)=IF(I28=VLOOKUP(C28,'Valeurs Règlement Campagne'!$A$4:$AB$7,23,FALSE),VLOOKUP(C28,'Valeurs Règlement Campagne'!$A$4:$AB$7,23,FALSE),IF(I28=VLOOKUP(C28,'Valeurs Règlement Campagne'!$A$4:$AB$7,24,FALSE),VLOOKUP(C28,'Valeurs Règlement Campagne'!$A$4:$AB$7,24,FALSE),IF(I28=VLOOKUP(C28,'Valeurs Règlement Campagne'!$A$4:$AB$7,25,FALSE),VLOOKUP(C28,'Valeurs Règlement Campagne'!$A$4:$AB$7,25,FALSE),""))),1,0)),"Doublon",TRUE)))," "))))," ")</f>
        <v xml:space="preserve"> </v>
      </c>
      <c r="Y28" s="146" t="str" cm="1">
        <f t="array" ref="Y28">IFERROR(IF(OR(C28="",C28=" ")," ",IF(NOT(ISNUMBER(J28))," ",IF(E28="Inconnues",AND(J28&gt;=S28,J28&lt;=T28),IF(E28="Connues",IF('Valeurs Règlement Campagne'!$L$14="OUI",IF(IF(ABS(J28-VLOOKUP(C28,'Valeurs Règlement Campagne'!$A$4:$AB$7,26,FALSE))&lt;=2,VLOOKUP(C28,'Valeurs Règlement Campagne'!$A$4:$AB$7,26,FALSE),IF(ABS(J28-VLOOKUP(C28,'Valeurs Règlement Campagne'!$A$4:$AB$7,27,FALSE))&lt;=2,VLOOKUP(C28,'Valeurs Règlement Campagne'!$A$4:$AB$7,27,FALSE),IF(ABS(J28-VLOOKUP(C28,'Valeurs Règlement Campagne'!$A$4:$AB$7,28,FALSE))&lt;=2,VLOOKUP(C28,'Valeurs Règlement Campagne'!$A$4:$AB$7,28,FALSE),"")))="",FALSE,IF(COUNTIFS($C$6:C28,C28,$E$6:E28,"Connues",$J$6:J28,"&gt;="&amp;(IF(ABS(J28-VLOOKUP(C28,'Valeurs Règlement Campagne'!$A$4:$AB$7,26,FALSE))&lt;=2,VLOOKUP(C28,'Valeurs Règlement Campagne'!$A$4:$AB$7,26,FALSE),IF(ABS(J28-VLOOKUP(C28,'Valeurs Règlement Campagne'!$A$4:$AB$7,27,FALSE))&lt;=2,VLOOKUP(C28,'Valeurs Règlement Campagne'!$A$4:$AB$7,27,FALSE),IF(ABS(J28-VLOOKUP(C28,'Valeurs Règlement Campagne'!$A$4:$AB$7,28,FALSE))&lt;=2,VLOOKUP(C28,'Valeurs Règlement Campagne'!$A$4:$AB$7,28,FALSE),"")))-2),$J$6:J28,"&lt;="&amp;(IF(ABS(J28-VLOOKUP(C28,'Valeurs Règlement Campagne'!$A$4:$AB$7,26,FALSE))&lt;=2,VLOOKUP(C28,'Valeurs Règlement Campagne'!$A$4:$AB$7,26,FALSE),IF(ABS(J28-VLOOKUP(C28,'Valeurs Règlement Campagne'!$A$4:$AB$7,27,FALSE))&lt;=2,VLOOKUP(C28,'Valeurs Règlement Campagne'!$A$4:$AB$7,27,FALSE),IF(ABS(J28-VLOOKUP(C28,'Valeurs Règlement Campagne'!$A$4:$AB$7,28,FALSE))&lt;=2,VLOOKUP(C28,'Valeurs Règlement Campagne'!$A$4:$AB$7,28,FALSE),"")))+2))&gt;(IF(VLOOKUP(C28,'Valeurs Règlement Campagne'!$A$4:$AB$7,26,FALSE)=IF(ABS(J28-VLOOKUP(C28,'Valeurs Règlement Campagne'!$A$4:$AB$7,26,FALSE))&lt;=2,VLOOKUP(C28,'Valeurs Règlement Campagne'!$A$4:$AB$7,26,FALSE),IF(ABS(J28-VLOOKUP(C28,'Valeurs Règlement Campagne'!$A$4:$AB$7,27,FALSE))&lt;=2,VLOOKUP(C28,'Valeurs Règlement Campagne'!$A$4:$AB$7,27,FALSE),IF(ABS(J28-VLOOKUP(C28,'Valeurs Règlement Campagne'!$A$4:$AB$7,28,FALSE))&lt;=2,VLOOKUP(C28,'Valeurs Règlement Campagne'!$A$4:$AB$7,28,FALSE),""))),1,0)+IF(VLOOKUP(C28,'Valeurs Règlement Campagne'!$A$4:$AB$7,27,FALSE)=IF(ABS(J28-VLOOKUP(C28,'Valeurs Règlement Campagne'!$A$4:$AB$7,26,FALSE))&lt;=2,VLOOKUP(C28,'Valeurs Règlement Campagne'!$A$4:$AB$7,26,FALSE),IF(ABS(J28-VLOOKUP(C28,'Valeurs Règlement Campagne'!$A$4:$AB$7,27,FALSE))&lt;=2,VLOOKUP(C28,'Valeurs Règlement Campagne'!$A$4:$AB$7,27,FALSE),IF(ABS(J28-VLOOKUP(C28,'Valeurs Règlement Campagne'!$A$4:$AB$7,28,FALSE))&lt;=2,VLOOKUP(C28,'Valeurs Règlement Campagne'!$A$4:$AB$7,28,FALSE),""))),1,0)+IF(VLOOKUP(C28,'Valeurs Règlement Campagne'!$A$4:$AB$7,28,FALSE)=IF(ABS(J28-VLOOKUP(C28,'Valeurs Règlement Campagne'!$A$4:$AB$7,26,FALSE))&lt;=2,VLOOKUP(C28,'Valeurs Règlement Campagne'!$A$4:$AB$7,26,FALSE),IF(ABS(J28-VLOOKUP(C28,'Valeurs Règlement Campagne'!$A$4:$AB$7,27,FALSE))&lt;=2,VLOOKUP(C28,'Valeurs Règlement Campagne'!$A$4:$AB$7,27,FALSE),IF(ABS(J28-VLOOKUP(C28,'Valeurs Règlement Campagne'!$A$4:$AB$7,28,FALSE))&lt;=2,VLOOKUP(C28,'Valeurs Règlement Campagne'!$A$4:$AB$7,28,FALSE),""))),1,0)),"Doublon",TRUE)),IF(IF(J28=VLOOKUP(C28,'Valeurs Règlement Campagne'!$A$4:$AB$7,26,FALSE),VLOOKUP(C28,'Valeurs Règlement Campagne'!$A$4:$AB$7,26,FALSE),IF(J28=VLOOKUP(C28,'Valeurs Règlement Campagne'!$A$4:$AB$7,27,FALSE),VLOOKUP(C28,'Valeurs Règlement Campagne'!$A$4:$AB$7,27,FALSE),IF(J28=VLOOKUP(C28,'Valeurs Règlement Campagne'!$A$4:$AB$7,28,FALSE),VLOOKUP(C28,'Valeurs Règlement Campagne'!$A$4:$AB$7,28,FALSE),"")))="",FALSE,IF(COUNTIFS($C$6:C28,C28,$E$6:E28,"Connues",$J$6:J28,IF(J28=VLOOKUP(C28,'Valeurs Règlement Campagne'!$A$4:$AB$7,26,FALSE),VLOOKUP(C28,'Valeurs Règlement Campagne'!$A$4:$AB$7,26,FALSE),IF(J28=VLOOKUP(C28,'Valeurs Règlement Campagne'!$A$4:$AB$7,27,FALSE),VLOOKUP(C28,'Valeurs Règlement Campagne'!$A$4:$AB$7,27,FALSE),IF(J28=VLOOKUP(C28,'Valeurs Règlement Campagne'!$A$4:$AB$7,28,FALSE),VLOOKUP(C28,'Valeurs Règlement Campagne'!$A$4:$AB$7,28,FALSE),""))))&gt;(IF(VLOOKUP(C28,'Valeurs Règlement Campagne'!$A$4:$AB$7,26,FALSE)=IF(J28=VLOOKUP(C28,'Valeurs Règlement Campagne'!$A$4:$AB$7,26,FALSE),VLOOKUP(C28,'Valeurs Règlement Campagne'!$A$4:$AB$7,26,FALSE),IF(J28=VLOOKUP(C28,'Valeurs Règlement Campagne'!$A$4:$AB$7,27,FALSE),VLOOKUP(C28,'Valeurs Règlement Campagne'!$A$4:$AB$7,27,FALSE),IF(J28=VLOOKUP(C28,'Valeurs Règlement Campagne'!$A$4:$AB$7,28,FALSE),VLOOKUP(C28,'Valeurs Règlement Campagne'!$A$4:$AB$7,28,FALSE),""))),1,0)+IF(VLOOKUP(C28,'Valeurs Règlement Campagne'!$A$4:$AB$7,27,FALSE)=IF(J28=VLOOKUP(C28,'Valeurs Règlement Campagne'!$A$4:$AB$7,26,FALSE),VLOOKUP(C28,'Valeurs Règlement Campagne'!$A$4:$AB$7,26,FALSE),IF(J28=VLOOKUP(C28,'Valeurs Règlement Campagne'!$A$4:$AB$7,27,FALSE),VLOOKUP(C28,'Valeurs Règlement Campagne'!$A$4:$AB$7,27,FALSE),IF(J28=VLOOKUP(C28,'Valeurs Règlement Campagne'!$A$4:$AB$7,28,FALSE),VLOOKUP(C28,'Valeurs Règlement Campagne'!$A$4:$AB$7,28,FALSE),""))),1,0)+IF(VLOOKUP(C28,'Valeurs Règlement Campagne'!$A$4:$AB$7,28,FALSE)=IF(J28=VLOOKUP(C28,'Valeurs Règlement Campagne'!$A$4:$AB$7,26,FALSE),VLOOKUP(C28,'Valeurs Règlement Campagne'!$A$4:$AB$7,26,FALSE),IF(J28=VLOOKUP(C28,'Valeurs Règlement Campagne'!$A$4:$AB$7,27,FALSE),VLOOKUP(C28,'Valeurs Règlement Campagne'!$A$4:$AB$7,27,FALSE),IF(J28=VLOOKUP(C28,'Valeurs Règlement Campagne'!$A$4:$AB$7,28,FALSE),VLOOKUP(C28,'Valeurs Règlement Campagne'!$A$4:$AB$7,28,FALSE),""))),1,0)),"Doublon",TRUE)))," "))))," ")</f>
        <v xml:space="preserve"> </v>
      </c>
      <c r="Z28" s="329" t="str">
        <f t="shared" si="0"/>
        <v xml:space="preserve"> </v>
      </c>
      <c r="AA28" s="254"/>
      <c r="AB28" s="254" t="str">
        <f t="shared" si="1"/>
        <v xml:space="preserve"> </v>
      </c>
      <c r="AC28" s="254"/>
      <c r="AD28" s="254" t="str">
        <f t="shared" si="2"/>
        <v xml:space="preserve"> </v>
      </c>
      <c r="AE28" s="254"/>
      <c r="AF28" s="254" t="str">
        <f t="shared" si="3"/>
        <v xml:space="preserve"> </v>
      </c>
      <c r="AG28" s="299"/>
      <c r="AH28" s="50" t="str">
        <f t="shared" si="4"/>
        <v/>
      </c>
      <c r="AI28"/>
      <c r="AJ28"/>
      <c r="AK28"/>
      <c r="AL28"/>
      <c r="AM28"/>
    </row>
    <row r="29" spans="1:213" ht="20.75" customHeight="1" thickBot="1">
      <c r="A29" s="103">
        <v>24</v>
      </c>
      <c r="B29" s="169" t="str">
        <f>IF(NOT(ISBLANK(Organisateur!B29)),Organisateur!B29," ")</f>
        <v xml:space="preserve"> </v>
      </c>
      <c r="C29" s="342" t="str">
        <f>IF(NOT(ISBLANK(Organisateur!C29)),Organisateur!C29," ")</f>
        <v xml:space="preserve"> </v>
      </c>
      <c r="D29" s="343"/>
      <c r="E29" s="171" t="str">
        <f>IF(NOT(ISBLANK(Organisateur!E29)),Organisateur!E29," ")</f>
        <v xml:space="preserve"> </v>
      </c>
      <c r="F29" s="173" t="str">
        <f>IF(NOT(ISBLANK(Organisateur!F29)),Organisateur!F29," ")</f>
        <v xml:space="preserve"> </v>
      </c>
      <c r="G29" s="199" t="str">
        <f>IF(NOT(ISBLANK(Organisateur!G29)),Organisateur!G29," ")</f>
        <v xml:space="preserve"> </v>
      </c>
      <c r="H29" s="200" t="str">
        <f>IF(NOT(ISBLANK(Organisateur!H29)),Organisateur!H29," ")</f>
        <v xml:space="preserve"> </v>
      </c>
      <c r="I29" s="201" t="str">
        <f>IF(NOT(ISBLANK(Organisateur!I29)),Organisateur!I29," ")</f>
        <v xml:space="preserve"> </v>
      </c>
      <c r="J29" s="202" t="str">
        <f>IF(NOT(ISBLANK(Organisateur!J29)),Organisateur!J29," ")</f>
        <v xml:space="preserve"> </v>
      </c>
      <c r="K29" s="40"/>
      <c r="L29" s="35" t="str">
        <f>IF($E29=" "," ",IF($E29=$D$31,VLOOKUP($C29,'Valeurs Règlement Campagne'!$A$4:$AB$7,14,FALSE),VLOOKUP($C29,'Valeurs Règlement Campagne'!$A$4:$M$7,4,FALSE)))</f>
        <v xml:space="preserve"> </v>
      </c>
      <c r="M29" s="36" t="str">
        <f>IF($E29=" "," ",IF($E29=$D$31,VLOOKUP($C29,'Valeurs Règlement Campagne'!$A$4:$AB$7,16,FALSE),VLOOKUP($C29,'Valeurs Règlement Campagne'!$A$4:$AB$7,5,FALSE)))</f>
        <v xml:space="preserve"> </v>
      </c>
      <c r="N29" s="35" t="str">
        <f>IF($E29=" "," ",IF($E29=$D$31,VLOOKUP($C29,'Valeurs Règlement Campagne'!$A$4:$AB$7,17,FALSE),VLOOKUP($C29,'Valeurs Règlement Campagne'!$A$4:$AB$7,6,FALSE)))</f>
        <v xml:space="preserve"> </v>
      </c>
      <c r="O29" s="37" t="str">
        <f>IF($E29=" "," ",IF($E29=$D$31,VLOOKUP($C29,'Valeurs Règlement Campagne'!$A$4:$AB$7,19,FALSE),VLOOKUP($C29,'Valeurs Règlement Campagne'!$A$4:$AB$7,7,FALSE)))</f>
        <v xml:space="preserve"> </v>
      </c>
      <c r="P29" s="38" t="str">
        <f>IF($E29=" "," ",IF($E29=$D$31,VLOOKUP($C29,'Valeurs Règlement Campagne'!$A$4:$AB$7,20,FALSE),VLOOKUP($C29,'Valeurs Règlement Campagne'!$A$4:$AB$7,8,FALSE)))</f>
        <v xml:space="preserve"> </v>
      </c>
      <c r="Q29" s="37" t="str">
        <f>IF($E29=" "," ",IF($E29=$D$31,VLOOKUP($C29,'Valeurs Règlement Campagne'!$A$4:$AB$7,22,FALSE),VLOOKUP($C29,'Valeurs Règlement Campagne'!$A$4:$AB$7,9,FALSE)))</f>
        <v xml:space="preserve"> </v>
      </c>
      <c r="R29" s="51" t="str">
        <f>IF($E29=" "," ",IF($E29=$D$31,VLOOKUP($C29,'Valeurs Règlement Campagne'!$A$4:$AB$7,25,FALSE),VLOOKUP($C29,'Valeurs Règlement Campagne'!$A$4:$AB$7,11,FALSE)))</f>
        <v xml:space="preserve"> </v>
      </c>
      <c r="S29" s="35" t="str">
        <f>IF($E29=" "," ",IF($E29=$D$31,VLOOKUP($C29,'Valeurs Règlement Campagne'!$A$4:$AB$7,26,FALSE),VLOOKUP($C29,'Valeurs Règlement Campagne'!$A$4:$AB$7,12,FALSE)))</f>
        <v xml:space="preserve"> </v>
      </c>
      <c r="T29" s="36" t="str">
        <f>IF($E29=" "," ",IF($E29=$D$31,VLOOKUP($C29,'Valeurs Règlement Campagne'!$A$4:$AB$7,28,FALSE),VLOOKUP($C29,'Valeurs Règlement Campagne'!$A$4:$AB$7,13,FALSE)))</f>
        <v xml:space="preserve"> </v>
      </c>
      <c r="U29" s="52" t="str" cm="1">
        <f t="array" ref="U29">IFERROR(IF(OR(C29="",C29=" ")," ",IF(NOT(ISNUMBER(F29))," ",IF(E29="Inconnues",AND(F29&gt;=L29,F29&lt;=M29),IF(E29="Connues",IF('Valeurs Règlement Campagne'!$L$14="OUI",IF(IF(ABS(F29-VLOOKUP(C29,'Valeurs Règlement Campagne'!$A$4:$AB$7,14,FALSE))&lt;=2,VLOOKUP(C29,'Valeurs Règlement Campagne'!$A$4:$AB$7,14,FALSE),IF(ABS(F29-VLOOKUP(C29,'Valeurs Règlement Campagne'!$A$4:$AB$7,15,FALSE))&lt;=2,VLOOKUP(C29,'Valeurs Règlement Campagne'!$A$4:$AB$7,15,FALSE),IF(ABS(F29-VLOOKUP(C29,'Valeurs Règlement Campagne'!$A$4:$AB$7,16,FALSE))&lt;=2,VLOOKUP(C29,'Valeurs Règlement Campagne'!$A$4:$AB$7,16,FALSE),"")))="",FALSE,IF(COUNTIFS($C$6:C29,C29,$E$6:E29,"Connues",$F$6:F29,"&gt;="&amp;(IF(ABS(F29-VLOOKUP(C29,'Valeurs Règlement Campagne'!$A$4:$AB$7,14,FALSE))&lt;=2,VLOOKUP(C29,'Valeurs Règlement Campagne'!$A$4:$AB$7,14,FALSE),IF(ABS(F29-VLOOKUP(C29,'Valeurs Règlement Campagne'!$A$4:$AB$7,15,FALSE))&lt;=2,VLOOKUP(C29,'Valeurs Règlement Campagne'!$A$4:$AB$7,15,FALSE),IF(ABS(F29-VLOOKUP(C29,'Valeurs Règlement Campagne'!$A$4:$AB$7,16,FALSE))&lt;=2,VLOOKUP(C29,'Valeurs Règlement Campagne'!$A$4:$AB$7,16,FALSE),"")))-2),$F$6:F29,"&lt;="&amp;(IF(ABS(F29-VLOOKUP(C29,'Valeurs Règlement Campagne'!$A$4:$AB$7,14,FALSE))&lt;=2,VLOOKUP(C29,'Valeurs Règlement Campagne'!$A$4:$AB$7,14,FALSE),IF(ABS(F29-VLOOKUP(C29,'Valeurs Règlement Campagne'!$A$4:$AB$7,15,FALSE))&lt;=2,VLOOKUP(C29,'Valeurs Règlement Campagne'!$A$4:$AB$7,15,FALSE),IF(ABS(F29-VLOOKUP(C29,'Valeurs Règlement Campagne'!$A$4:$AB$7,16,FALSE))&lt;=2,VLOOKUP(C29,'Valeurs Règlement Campagne'!$A$4:$AB$7,16,FALSE),"")))+2))&gt;(IF(VLOOKUP(C29,'Valeurs Règlement Campagne'!$A$4:$AB$7,14,FALSE)=IF(ABS(F29-VLOOKUP(C29,'Valeurs Règlement Campagne'!$A$4:$AB$7,14,FALSE))&lt;=2,VLOOKUP(C29,'Valeurs Règlement Campagne'!$A$4:$AB$7,14,FALSE),IF(ABS(F29-VLOOKUP(C29,'Valeurs Règlement Campagne'!$A$4:$AB$7,15,FALSE))&lt;=2,VLOOKUP(C29,'Valeurs Règlement Campagne'!$A$4:$AB$7,15,FALSE),IF(ABS(F29-VLOOKUP(C29,'Valeurs Règlement Campagne'!$A$4:$AB$7,16,FALSE))&lt;=2,VLOOKUP(C29,'Valeurs Règlement Campagne'!$A$4:$AB$7,16,FALSE),""))),1,0)+IF(VLOOKUP(C29,'Valeurs Règlement Campagne'!$A$4:$AB$7,15,FALSE)=IF(ABS(F29-VLOOKUP(C29,'Valeurs Règlement Campagne'!$A$4:$AB$7,14,FALSE))&lt;=2,VLOOKUP(C29,'Valeurs Règlement Campagne'!$A$4:$AB$7,14,FALSE),IF(ABS(F29-VLOOKUP(C29,'Valeurs Règlement Campagne'!$A$4:$AB$7,15,FALSE))&lt;=2,VLOOKUP(C29,'Valeurs Règlement Campagne'!$A$4:$AB$7,15,FALSE),IF(ABS(F29-VLOOKUP(C29,'Valeurs Règlement Campagne'!$A$4:$AB$7,16,FALSE))&lt;=2,VLOOKUP(C29,'Valeurs Règlement Campagne'!$A$4:$AB$7,16,FALSE),""))),1,0)+IF(VLOOKUP(C29,'Valeurs Règlement Campagne'!$A$4:$AB$7,16,FALSE)=IF(ABS(F29-VLOOKUP(C29,'Valeurs Règlement Campagne'!$A$4:$AB$7,14,FALSE))&lt;=2,VLOOKUP(C29,'Valeurs Règlement Campagne'!$A$4:$AB$7,14,FALSE),IF(ABS(F29-VLOOKUP(C29,'Valeurs Règlement Campagne'!$A$4:$AB$7,15,FALSE))&lt;=2,VLOOKUP(C29,'Valeurs Règlement Campagne'!$A$4:$AB$7,15,FALSE),IF(ABS(F29-VLOOKUP(C29,'Valeurs Règlement Campagne'!$A$4:$AB$7,16,FALSE))&lt;=2,VLOOKUP(C29,'Valeurs Règlement Campagne'!$A$4:$AB$7,16,FALSE),""))),1,0)),"Doublon",TRUE)),IF(IF(F29=VLOOKUP(C29,'Valeurs Règlement Campagne'!$A$4:$AB$7,14,FALSE),VLOOKUP(C29,'Valeurs Règlement Campagne'!$A$4:$AB$7,14,FALSE),IF(F29=VLOOKUP(C29,'Valeurs Règlement Campagne'!$A$4:$AB$7,15,FALSE),VLOOKUP(C29,'Valeurs Règlement Campagne'!$A$4:$AB$7,15,FALSE),IF(F29=VLOOKUP(C29,'Valeurs Règlement Campagne'!$A$4:$AB$7,16,FALSE),VLOOKUP(C29,'Valeurs Règlement Campagne'!$A$4:$AB$7,16,FALSE),"")))="",FALSE,IF(COUNTIFS($C$6:C29,C29,$E$6:E29,"Connues",$F$6:F29,IF(F29=VLOOKUP(C29,'Valeurs Règlement Campagne'!$A$4:$AB$7,14,FALSE),VLOOKUP(C29,'Valeurs Règlement Campagne'!$A$4:$AB$7,14,FALSE),IF(F29=VLOOKUP(C29,'Valeurs Règlement Campagne'!$A$4:$AB$7,15,FALSE),VLOOKUP(C29,'Valeurs Règlement Campagne'!$A$4:$AB$7,15,FALSE),IF(F29=VLOOKUP(C29,'Valeurs Règlement Campagne'!$A$4:$AB$7,16,FALSE),VLOOKUP(C29,'Valeurs Règlement Campagne'!$A$4:$AB$7,16,FALSE),""))))&gt;(IF(VLOOKUP(C29,'Valeurs Règlement Campagne'!$A$4:$AB$7,14,FALSE)=IF(F29=VLOOKUP(C29,'Valeurs Règlement Campagne'!$A$4:$AB$7,14,FALSE),VLOOKUP(C29,'Valeurs Règlement Campagne'!$A$4:$AB$7,14,FALSE),IF(F29=VLOOKUP(C29,'Valeurs Règlement Campagne'!$A$4:$AB$7,15,FALSE),VLOOKUP(C29,'Valeurs Règlement Campagne'!$A$4:$AB$7,15,FALSE),IF(F29=VLOOKUP(C29,'Valeurs Règlement Campagne'!$A$4:$AB$7,16,FALSE),VLOOKUP(C29,'Valeurs Règlement Campagne'!$A$4:$AB$7,16,FALSE),""))),1,0)+IF(VLOOKUP(C29,'Valeurs Règlement Campagne'!$A$4:$AB$7,15,FALSE)=IF(F29=VLOOKUP(C29,'Valeurs Règlement Campagne'!$A$4:$AB$7,14,FALSE),VLOOKUP(C29,'Valeurs Règlement Campagne'!$A$4:$AB$7,14,FALSE),IF(F29=VLOOKUP(C29,'Valeurs Règlement Campagne'!$A$4:$AB$7,15,FALSE),VLOOKUP(C29,'Valeurs Règlement Campagne'!$A$4:$AB$7,15,FALSE),IF(F29=VLOOKUP(C29,'Valeurs Règlement Campagne'!$A$4:$AB$7,16,FALSE),VLOOKUP(C29,'Valeurs Règlement Campagne'!$A$4:$AB$7,16,FALSE),""))),1,0)+IF(VLOOKUP(C29,'Valeurs Règlement Campagne'!$A$4:$AB$7,16,FALSE)=IF(F29=VLOOKUP(C29,'Valeurs Règlement Campagne'!$A$4:$AB$7,14,FALSE),VLOOKUP(C29,'Valeurs Règlement Campagne'!$A$4:$AB$7,14,FALSE),IF(F29=VLOOKUP(C29,'Valeurs Règlement Campagne'!$A$4:$AB$7,15,FALSE),VLOOKUP(C29,'Valeurs Règlement Campagne'!$A$4:$AB$7,15,FALSE),IF(F29=VLOOKUP(C29,'Valeurs Règlement Campagne'!$A$4:$AB$7,16,FALSE),VLOOKUP(C29,'Valeurs Règlement Campagne'!$A$4:$AB$7,16,FALSE),""))),1,0)),"Doublon",TRUE)))," "))))," ")</f>
        <v xml:space="preserve"> </v>
      </c>
      <c r="V29" s="53" t="str" cm="1">
        <f t="array" ref="V29">IFERROR(IF(OR(C29="",C29=" ")," ",IF(NOT(ISNUMBER(G29))," ",IF(E29="Inconnues",AND(G29&gt;=N29,G29&lt;=O29),IF(E29="Connues",IF('Valeurs Règlement Campagne'!$L$14="OUI",IF(IF(ABS(G29-VLOOKUP(C29,'Valeurs Règlement Campagne'!$A$4:$AB$7,17,FALSE))&lt;=2,VLOOKUP(C29,'Valeurs Règlement Campagne'!$A$4:$AB$7,17,FALSE),IF(ABS(G29-VLOOKUP(C29,'Valeurs Règlement Campagne'!$A$4:$AB$7,18,FALSE))&lt;=2,VLOOKUP(C29,'Valeurs Règlement Campagne'!$A$4:$AB$7,18,FALSE),IF(ABS(G29-VLOOKUP(C29,'Valeurs Règlement Campagne'!$A$4:$AB$7,19,FALSE))&lt;=2,VLOOKUP(C29,'Valeurs Règlement Campagne'!$A$4:$AB$7,19,FALSE),"")))="",FALSE,IF(COUNTIFS($C$6:C29,C29,$E$6:E29,"Connues",$G$6:G29,"&gt;="&amp;(IF(ABS(G29-VLOOKUP(C29,'Valeurs Règlement Campagne'!$A$4:$AB$7,17,FALSE))&lt;=2,VLOOKUP(C29,'Valeurs Règlement Campagne'!$A$4:$AB$7,17,FALSE),IF(ABS(G29-VLOOKUP(C29,'Valeurs Règlement Campagne'!$A$4:$AB$7,18,FALSE))&lt;=2,VLOOKUP(C29,'Valeurs Règlement Campagne'!$A$4:$AB$7,18,FALSE),IF(ABS(G29-VLOOKUP(C29,'Valeurs Règlement Campagne'!$A$4:$AB$7,19,FALSE))&lt;=2,VLOOKUP(C29,'Valeurs Règlement Campagne'!$A$4:$AB$7,19,FALSE),"")))-2),$G$6:G29,"&lt;="&amp;(IF(ABS(G29-VLOOKUP(C29,'Valeurs Règlement Campagne'!$A$4:$AB$7,17,FALSE))&lt;=2,VLOOKUP(C29,'Valeurs Règlement Campagne'!$A$4:$AB$7,17,FALSE),IF(ABS(G29-VLOOKUP(C29,'Valeurs Règlement Campagne'!$A$4:$AB$7,18,FALSE))&lt;=2,VLOOKUP(C29,'Valeurs Règlement Campagne'!$A$4:$AB$7,18,FALSE),IF(ABS(G29-VLOOKUP(C29,'Valeurs Règlement Campagne'!$A$4:$AB$7,19,FALSE))&lt;=2,VLOOKUP(C29,'Valeurs Règlement Campagne'!$A$4:$AB$7,19,FALSE),"")))+2))&gt;(IF(VLOOKUP(C29,'Valeurs Règlement Campagne'!$A$4:$AB$7,17,FALSE)=IF(ABS(G29-VLOOKUP(C29,'Valeurs Règlement Campagne'!$A$4:$AB$7,17,FALSE))&lt;=2,VLOOKUP(C29,'Valeurs Règlement Campagne'!$A$4:$AB$7,17,FALSE),IF(ABS(G29-VLOOKUP(C29,'Valeurs Règlement Campagne'!$A$4:$AB$7,18,FALSE))&lt;=2,VLOOKUP(C29,'Valeurs Règlement Campagne'!$A$4:$AB$7,18,FALSE),IF(ABS(G29-VLOOKUP(C29,'Valeurs Règlement Campagne'!$A$4:$AB$7,19,FALSE))&lt;=2,VLOOKUP(C29,'Valeurs Règlement Campagne'!$A$4:$AB$7,19,FALSE),""))),1,0)+IF(VLOOKUP(C29,'Valeurs Règlement Campagne'!$A$4:$AB$7,18,FALSE)=IF(ABS(G29-VLOOKUP(C29,'Valeurs Règlement Campagne'!$A$4:$AB$7,17,FALSE))&lt;=2,VLOOKUP(C29,'Valeurs Règlement Campagne'!$A$4:$AB$7,17,FALSE),IF(ABS(G29-VLOOKUP(C29,'Valeurs Règlement Campagne'!$A$4:$AB$7,18,FALSE))&lt;=2,VLOOKUP(C29,'Valeurs Règlement Campagne'!$A$4:$AB$7,18,FALSE),IF(ABS(G29-VLOOKUP(C29,'Valeurs Règlement Campagne'!$A$4:$AB$7,19,FALSE))&lt;=2,VLOOKUP(C29,'Valeurs Règlement Campagne'!$A$4:$AB$7,19,FALSE),""))),1,0)+IF(VLOOKUP(C29,'Valeurs Règlement Campagne'!$A$4:$AB$7,19,FALSE)=IF(ABS(G29-VLOOKUP(C29,'Valeurs Règlement Campagne'!$A$4:$AB$7,17,FALSE))&lt;=2,VLOOKUP(C29,'Valeurs Règlement Campagne'!$A$4:$AB$7,17,FALSE),IF(ABS(G29-VLOOKUP(C29,'Valeurs Règlement Campagne'!$A$4:$AB$7,18,FALSE))&lt;=2,VLOOKUP(C29,'Valeurs Règlement Campagne'!$A$4:$AB$7,18,FALSE),IF(ABS(G29-VLOOKUP(C29,'Valeurs Règlement Campagne'!$A$4:$AB$7,19,FALSE))&lt;=2,VLOOKUP(C29,'Valeurs Règlement Campagne'!$A$4:$AB$7,19,FALSE),""))),1,0)),"Doublon",TRUE)),IF(IF(G29=VLOOKUP(C29,'Valeurs Règlement Campagne'!$A$4:$AB$7,17,FALSE),VLOOKUP(C29,'Valeurs Règlement Campagne'!$A$4:$AB$7,17,FALSE),IF(G29=VLOOKUP(C29,'Valeurs Règlement Campagne'!$A$4:$AB$7,18,FALSE),VLOOKUP(C29,'Valeurs Règlement Campagne'!$A$4:$AB$7,18,FALSE),IF(G29=VLOOKUP(C29,'Valeurs Règlement Campagne'!$A$4:$AB$7,19,FALSE),VLOOKUP(C29,'Valeurs Règlement Campagne'!$A$4:$AB$7,19,FALSE),"")))="",FALSE,IF(COUNTIFS($C$6:C29,C29,$E$6:E29,"Connues",$G$6:G29,IF(G29=VLOOKUP(C29,'Valeurs Règlement Campagne'!$A$4:$AB$7,17,FALSE),VLOOKUP(C29,'Valeurs Règlement Campagne'!$A$4:$AB$7,17,FALSE),IF(G29=VLOOKUP(C29,'Valeurs Règlement Campagne'!$A$4:$AB$7,18,FALSE),VLOOKUP(C29,'Valeurs Règlement Campagne'!$A$4:$AB$7,18,FALSE),IF(G29=VLOOKUP(C29,'Valeurs Règlement Campagne'!$A$4:$AB$7,19,FALSE),VLOOKUP(C29,'Valeurs Règlement Campagne'!$A$4:$AB$7,19,FALSE),""))))&gt;(IF(VLOOKUP(C29,'Valeurs Règlement Campagne'!$A$4:$AB$7,17,FALSE)=IF(G29=VLOOKUP(C29,'Valeurs Règlement Campagne'!$A$4:$AB$7,17,FALSE),VLOOKUP(C29,'Valeurs Règlement Campagne'!$A$4:$AB$7,17,FALSE),IF(G29=VLOOKUP(C29,'Valeurs Règlement Campagne'!$A$4:$AB$7,18,FALSE),VLOOKUP(C29,'Valeurs Règlement Campagne'!$A$4:$AB$7,18,FALSE),IF(G29=VLOOKUP(C29,'Valeurs Règlement Campagne'!$A$4:$AB$7,19,FALSE),VLOOKUP(C29,'Valeurs Règlement Campagne'!$A$4:$AB$7,19,FALSE),""))),1,0)+IF(VLOOKUP(C29,'Valeurs Règlement Campagne'!$A$4:$AB$7,18,FALSE)=IF(G29=VLOOKUP(C29,'Valeurs Règlement Campagne'!$A$4:$AB$7,17,FALSE),VLOOKUP(C29,'Valeurs Règlement Campagne'!$A$4:$AB$7,17,FALSE),IF(G29=VLOOKUP(C29,'Valeurs Règlement Campagne'!$A$4:$AB$7,18,FALSE),VLOOKUP(C29,'Valeurs Règlement Campagne'!$A$4:$AB$7,18,FALSE),IF(G29=VLOOKUP(C29,'Valeurs Règlement Campagne'!$A$4:$AB$7,19,FALSE),VLOOKUP(C29,'Valeurs Règlement Campagne'!$A$4:$AB$7,19,FALSE),""))),1,0)+IF(VLOOKUP(C29,'Valeurs Règlement Campagne'!$A$4:$AB$7,19,FALSE)=IF(G29=VLOOKUP(C29,'Valeurs Règlement Campagne'!$A$4:$AB$7,17,FALSE),VLOOKUP(C29,'Valeurs Règlement Campagne'!$A$4:$AB$7,17,FALSE),IF(G29=VLOOKUP(C29,'Valeurs Règlement Campagne'!$A$4:$AB$7,18,FALSE),VLOOKUP(C29,'Valeurs Règlement Campagne'!$A$4:$AB$7,18,FALSE),IF(G29=VLOOKUP(C29,'Valeurs Règlement Campagne'!$A$4:$AB$7,19,FALSE),VLOOKUP(C29,'Valeurs Règlement Campagne'!$A$4:$AB$7,19,FALSE),""))),1,0)),"Doublon",TRUE)))," "))))," ")</f>
        <v xml:space="preserve"> </v>
      </c>
      <c r="W29" s="53" t="str" cm="1">
        <f t="array" ref="W29">IFERROR(IF(OR(C29="",C29=" ")," ",IF(NOT(ISNUMBER(H29))," ",IF(E29="Inconnues",AND(H29&gt;=P29,H29&lt;=Q29),IF(E29="Connues",IF('Valeurs Règlement Campagne'!$L$14="OUI",IF(IF(ABS(H29-VLOOKUP(C29,'Valeurs Règlement Campagne'!$A$4:$AB$7,20,FALSE))&lt;=2,VLOOKUP(C29,'Valeurs Règlement Campagne'!$A$4:$AB$7,20,FALSE),IF(ABS(H29-VLOOKUP(C29,'Valeurs Règlement Campagne'!$A$4:$AB$7,21,FALSE))&lt;=2,VLOOKUP(C29,'Valeurs Règlement Campagne'!$A$4:$AB$7,21,FALSE),IF(ABS(H29-VLOOKUP(C29,'Valeurs Règlement Campagne'!$A$4:$AB$7,22,FALSE))&lt;=2,VLOOKUP(C29,'Valeurs Règlement Campagne'!$A$4:$AB$7,22,FALSE),"")))="",FALSE,IF(COUNTIFS($C$6:C29,C29,$E$6:E29,"Connues",$H$6:H29,"&gt;="&amp;(IF(ABS(H29-VLOOKUP(C29,'Valeurs Règlement Campagne'!$A$4:$AB$7,20,FALSE))&lt;=2,VLOOKUP(C29,'Valeurs Règlement Campagne'!$A$4:$AB$7,20,FALSE),IF(ABS(H29-VLOOKUP(C29,'Valeurs Règlement Campagne'!$A$4:$AB$7,21,FALSE))&lt;=2,VLOOKUP(C29,'Valeurs Règlement Campagne'!$A$4:$AB$7,21,FALSE),IF(ABS(H29-VLOOKUP(C29,'Valeurs Règlement Campagne'!$A$4:$AB$7,22,FALSE))&lt;=2,VLOOKUP(C29,'Valeurs Règlement Campagne'!$A$4:$AB$7,22,FALSE),"")))-2),$H$6:H29,"&lt;="&amp;(IF(ABS(H29-VLOOKUP(C29,'Valeurs Règlement Campagne'!$A$4:$AB$7,20,FALSE))&lt;=2,VLOOKUP(C29,'Valeurs Règlement Campagne'!$A$4:$AB$7,20,FALSE),IF(ABS(H29-VLOOKUP(C29,'Valeurs Règlement Campagne'!$A$4:$AB$7,21,FALSE))&lt;=2,VLOOKUP(C29,'Valeurs Règlement Campagne'!$A$4:$AB$7,21,FALSE),IF(ABS(H29-VLOOKUP(C29,'Valeurs Règlement Campagne'!$A$4:$AB$7,22,FALSE))&lt;=2,VLOOKUP(C29,'Valeurs Règlement Campagne'!$A$4:$AB$7,22,FALSE),"")))+2))&gt;(IF(VLOOKUP(C29,'Valeurs Règlement Campagne'!$A$4:$AB$7,20,FALSE)=IF(ABS(H29-VLOOKUP(C29,'Valeurs Règlement Campagne'!$A$4:$AB$7,20,FALSE))&lt;=2,VLOOKUP(C29,'Valeurs Règlement Campagne'!$A$4:$AB$7,20,FALSE),IF(ABS(H29-VLOOKUP(C29,'Valeurs Règlement Campagne'!$A$4:$AB$7,21,FALSE))&lt;=2,VLOOKUP(C29,'Valeurs Règlement Campagne'!$A$4:$AB$7,21,FALSE),IF(ABS(H29-VLOOKUP(C29,'Valeurs Règlement Campagne'!$A$4:$AB$7,22,FALSE))&lt;=2,VLOOKUP(C29,'Valeurs Règlement Campagne'!$A$4:$AB$7,22,FALSE),""))),1,0)+IF(VLOOKUP(C29,'Valeurs Règlement Campagne'!$A$4:$AB$7,21,FALSE)=IF(ABS(H29-VLOOKUP(C29,'Valeurs Règlement Campagne'!$A$4:$AB$7,20,FALSE))&lt;=2,VLOOKUP(C29,'Valeurs Règlement Campagne'!$A$4:$AB$7,20,FALSE),IF(ABS(H29-VLOOKUP(C29,'Valeurs Règlement Campagne'!$A$4:$AB$7,21,FALSE))&lt;=2,VLOOKUP(C29,'Valeurs Règlement Campagne'!$A$4:$AB$7,21,FALSE),IF(ABS(H29-VLOOKUP(C29,'Valeurs Règlement Campagne'!$A$4:$AB$7,22,FALSE))&lt;=2,VLOOKUP(C29,'Valeurs Règlement Campagne'!$A$4:$AB$7,22,FALSE),""))),1,0)+IF(VLOOKUP(C29,'Valeurs Règlement Campagne'!$A$4:$AB$7,22,FALSE)=IF(ABS(H29-VLOOKUP(C29,'Valeurs Règlement Campagne'!$A$4:$AB$7,20,FALSE))&lt;=2,VLOOKUP(C29,'Valeurs Règlement Campagne'!$A$4:$AB$7,20,FALSE),IF(ABS(H29-VLOOKUP(C29,'Valeurs Règlement Campagne'!$A$4:$AB$7,21,FALSE))&lt;=2,VLOOKUP(C29,'Valeurs Règlement Campagne'!$A$4:$AB$7,21,FALSE),IF(ABS(H29-VLOOKUP(C29,'Valeurs Règlement Campagne'!$A$4:$AB$7,22,FALSE))&lt;=2,VLOOKUP(C29,'Valeurs Règlement Campagne'!$A$4:$AB$7,22,FALSE),""))),1,0)),"Doublon",TRUE)),IF(IF(H29=VLOOKUP(C29,'Valeurs Règlement Campagne'!$A$4:$AB$7,20,FALSE),VLOOKUP(C29,'Valeurs Règlement Campagne'!$A$4:$AB$7,20,FALSE),IF(H29=VLOOKUP(C29,'Valeurs Règlement Campagne'!$A$4:$AB$7,21,FALSE),VLOOKUP(C29,'Valeurs Règlement Campagne'!$A$4:$AB$7,21,FALSE),IF(H29=VLOOKUP(C29,'Valeurs Règlement Campagne'!$A$4:$AB$7,22,FALSE),VLOOKUP(C29,'Valeurs Règlement Campagne'!$A$4:$AB$7,22,FALSE),"")))="",FALSE,IF(COUNTIFS($C$6:C29,C29,$E$6:E29,"Connues",$H$6:H29,IF(H29=VLOOKUP(C29,'Valeurs Règlement Campagne'!$A$4:$AB$7,20,FALSE),VLOOKUP(C29,'Valeurs Règlement Campagne'!$A$4:$AB$7,20,FALSE),IF(H29=VLOOKUP(C29,'Valeurs Règlement Campagne'!$A$4:$AB$7,21,FALSE),VLOOKUP(C29,'Valeurs Règlement Campagne'!$A$4:$AB$7,21,FALSE),IF(H29=VLOOKUP(C29,'Valeurs Règlement Campagne'!$A$4:$AB$7,22,FALSE),VLOOKUP(C29,'Valeurs Règlement Campagne'!$A$4:$AB$7,22,FALSE),""))))&gt;(IF(VLOOKUP(C29,'Valeurs Règlement Campagne'!$A$4:$AB$7,20,FALSE)=IF(H29=VLOOKUP(C29,'Valeurs Règlement Campagne'!$A$4:$AB$7,20,FALSE),VLOOKUP(C29,'Valeurs Règlement Campagne'!$A$4:$AB$7,20,FALSE),IF(H29=VLOOKUP(C29,'Valeurs Règlement Campagne'!$A$4:$AB$7,21,FALSE),VLOOKUP(C29,'Valeurs Règlement Campagne'!$A$4:$AB$7,21,FALSE),IF(H29=VLOOKUP(C29,'Valeurs Règlement Campagne'!$A$4:$AB$7,22,FALSE),VLOOKUP(C29,'Valeurs Règlement Campagne'!$A$4:$AB$7,22,FALSE),""))),1,0)+IF(VLOOKUP(C29,'Valeurs Règlement Campagne'!$A$4:$AB$7,21,FALSE)=IF(H29=VLOOKUP(C29,'Valeurs Règlement Campagne'!$A$4:$AB$7,20,FALSE),VLOOKUP(C29,'Valeurs Règlement Campagne'!$A$4:$AB$7,20,FALSE),IF(H29=VLOOKUP(C29,'Valeurs Règlement Campagne'!$A$4:$AB$7,21,FALSE),VLOOKUP(C29,'Valeurs Règlement Campagne'!$A$4:$AB$7,21,FALSE),IF(H29=VLOOKUP(C29,'Valeurs Règlement Campagne'!$A$4:$AB$7,22,FALSE),VLOOKUP(C29,'Valeurs Règlement Campagne'!$A$4:$AB$7,22,FALSE),""))),1,0)+IF(VLOOKUP(C29,'Valeurs Règlement Campagne'!$A$4:$AB$7,22,FALSE)=IF(H29=VLOOKUP(C29,'Valeurs Règlement Campagne'!$A$4:$AB$7,20,FALSE),VLOOKUP(C29,'Valeurs Règlement Campagne'!$A$4:$AB$7,20,FALSE),IF(H29=VLOOKUP(C29,'Valeurs Règlement Campagne'!$A$4:$AB$7,21,FALSE),VLOOKUP(C29,'Valeurs Règlement Campagne'!$A$4:$AB$7,21,FALSE),IF(H29=VLOOKUP(C29,'Valeurs Règlement Campagne'!$A$4:$AB$7,22,FALSE),VLOOKUP(C29,'Valeurs Règlement Campagne'!$A$4:$AB$7,22,FALSE),""))),1,0)),"Doublon",TRUE)))," "))))," ")</f>
        <v xml:space="preserve"> </v>
      </c>
      <c r="X29" s="53" t="str" cm="1">
        <f t="array" ref="X29">IFERROR(IF(OR(C29="",C29=" ")," ",IF(NOT(ISNUMBER(I29))," ",IF(E29="Inconnues",AND(I29&gt;=P29,I29&lt;=R29),IF(E29="Connues",IF('Valeurs Règlement Campagne'!$L$14="OUI",IF(IF(ABS(I29-VLOOKUP(C29,'Valeurs Règlement Campagne'!$A$4:$AB$7,23,FALSE))&lt;=2,VLOOKUP(C29,'Valeurs Règlement Campagne'!$A$4:$AB$7,23,FALSE),IF(ABS(I29-VLOOKUP(C29,'Valeurs Règlement Campagne'!$A$4:$AB$7,24,FALSE))&lt;=2,VLOOKUP(C29,'Valeurs Règlement Campagne'!$A$4:$AB$7,24,FALSE),IF(ABS(I29-VLOOKUP(C29,'Valeurs Règlement Campagne'!$A$4:$AB$7,25,FALSE))&lt;=2,VLOOKUP(C29,'Valeurs Règlement Campagne'!$A$4:$AB$7,25,FALSE),"")))="",FALSE,IF(COUNTIFS($C$6:C29,C29,$E$6:E29,"Connues",$I$6:I29,"&gt;="&amp;(IF(ABS(I29-VLOOKUP(C29,'Valeurs Règlement Campagne'!$A$4:$AB$7,23,FALSE))&lt;=2,VLOOKUP(C29,'Valeurs Règlement Campagne'!$A$4:$AB$7,23,FALSE),IF(ABS(I29-VLOOKUP(C29,'Valeurs Règlement Campagne'!$A$4:$AB$7,24,FALSE))&lt;=2,VLOOKUP(C29,'Valeurs Règlement Campagne'!$A$4:$AB$7,24,FALSE),IF(ABS(I29-VLOOKUP(C29,'Valeurs Règlement Campagne'!$A$4:$AB$7,25,FALSE))&lt;=2,VLOOKUP(C29,'Valeurs Règlement Campagne'!$A$4:$AB$7,25,FALSE),"")))-2),$I$6:I29,"&lt;="&amp;(IF(ABS(I29-VLOOKUP(C29,'Valeurs Règlement Campagne'!$A$4:$AB$7,23,FALSE))&lt;=2,VLOOKUP(C29,'Valeurs Règlement Campagne'!$A$4:$AB$7,23,FALSE),IF(ABS(I29-VLOOKUP(C29,'Valeurs Règlement Campagne'!$A$4:$AB$7,24,FALSE))&lt;=2,VLOOKUP(C29,'Valeurs Règlement Campagne'!$A$4:$AB$7,24,FALSE),IF(ABS(I29-VLOOKUP(C29,'Valeurs Règlement Campagne'!$A$4:$AB$7,25,FALSE))&lt;=2,VLOOKUP(C29,'Valeurs Règlement Campagne'!$A$4:$AB$7,25,FALSE),"")))+2))&gt;(IF(VLOOKUP(C29,'Valeurs Règlement Campagne'!$A$4:$AB$7,23,FALSE)=IF(ABS(I29-VLOOKUP(C29,'Valeurs Règlement Campagne'!$A$4:$AB$7,23,FALSE))&lt;=2,VLOOKUP(C29,'Valeurs Règlement Campagne'!$A$4:$AB$7,23,FALSE),IF(ABS(I29-VLOOKUP(C29,'Valeurs Règlement Campagne'!$A$4:$AB$7,24,FALSE))&lt;=2,VLOOKUP(C29,'Valeurs Règlement Campagne'!$A$4:$AB$7,24,FALSE),IF(ABS(I29-VLOOKUP(C29,'Valeurs Règlement Campagne'!$A$4:$AB$7,25,FALSE))&lt;=2,VLOOKUP(C29,'Valeurs Règlement Campagne'!$A$4:$AB$7,25,FALSE),""))),1,0)+IF(VLOOKUP(C29,'Valeurs Règlement Campagne'!$A$4:$AB$7,24,FALSE)=IF(ABS(I29-VLOOKUP(C29,'Valeurs Règlement Campagne'!$A$4:$AB$7,23,FALSE))&lt;=2,VLOOKUP(C29,'Valeurs Règlement Campagne'!$A$4:$AB$7,23,FALSE),IF(ABS(I29-VLOOKUP(C29,'Valeurs Règlement Campagne'!$A$4:$AB$7,24,FALSE))&lt;=2,VLOOKUP(C29,'Valeurs Règlement Campagne'!$A$4:$AB$7,24,FALSE),IF(ABS(I29-VLOOKUP(C29,'Valeurs Règlement Campagne'!$A$4:$AB$7,25,FALSE))&lt;=2,VLOOKUP(C29,'Valeurs Règlement Campagne'!$A$4:$AB$7,25,FALSE),""))),1,0)+IF(VLOOKUP(C29,'Valeurs Règlement Campagne'!$A$4:$AB$7,25,FALSE)=IF(ABS(I29-VLOOKUP(C29,'Valeurs Règlement Campagne'!$A$4:$AB$7,23,FALSE))&lt;=2,VLOOKUP(C29,'Valeurs Règlement Campagne'!$A$4:$AB$7,23,FALSE),IF(ABS(I29-VLOOKUP(C29,'Valeurs Règlement Campagne'!$A$4:$AB$7,24,FALSE))&lt;=2,VLOOKUP(C29,'Valeurs Règlement Campagne'!$A$4:$AB$7,24,FALSE),IF(ABS(I29-VLOOKUP(C29,'Valeurs Règlement Campagne'!$A$4:$AB$7,25,FALSE))&lt;=2,VLOOKUP(C29,'Valeurs Règlement Campagne'!$A$4:$AB$7,25,FALSE),""))),1,0)),"Doublon",TRUE)),IF(IF(I29=VLOOKUP(C29,'Valeurs Règlement Campagne'!$A$4:$AB$7,23,FALSE),VLOOKUP(C29,'Valeurs Règlement Campagne'!$A$4:$AB$7,23,FALSE),IF(I29=VLOOKUP(C29,'Valeurs Règlement Campagne'!$A$4:$AB$7,24,FALSE),VLOOKUP(C29,'Valeurs Règlement Campagne'!$A$4:$AB$7,24,FALSE),IF(I29=VLOOKUP(C29,'Valeurs Règlement Campagne'!$A$4:$AB$7,25,FALSE),VLOOKUP(C29,'Valeurs Règlement Campagne'!$A$4:$AB$7,25,FALSE),"")))="",FALSE,IF(COUNTIFS($C$6:C29,C29,$E$6:E29,"Connues",$I$6:I29,IF(I29=VLOOKUP(C29,'Valeurs Règlement Campagne'!$A$4:$AB$7,23,FALSE),VLOOKUP(C29,'Valeurs Règlement Campagne'!$A$4:$AB$7,23,FALSE),IF(I29=VLOOKUP(C29,'Valeurs Règlement Campagne'!$A$4:$AB$7,24,FALSE),VLOOKUP(C29,'Valeurs Règlement Campagne'!$A$4:$AB$7,24,FALSE),IF(I29=VLOOKUP(C29,'Valeurs Règlement Campagne'!$A$4:$AB$7,25,FALSE),VLOOKUP(C29,'Valeurs Règlement Campagne'!$A$4:$AB$7,25,FALSE),""))))&gt;(IF(VLOOKUP(C29,'Valeurs Règlement Campagne'!$A$4:$AB$7,23,FALSE)=IF(I29=VLOOKUP(C29,'Valeurs Règlement Campagne'!$A$4:$AB$7,23,FALSE),VLOOKUP(C29,'Valeurs Règlement Campagne'!$A$4:$AB$7,23,FALSE),IF(I29=VLOOKUP(C29,'Valeurs Règlement Campagne'!$A$4:$AB$7,24,FALSE),VLOOKUP(C29,'Valeurs Règlement Campagne'!$A$4:$AB$7,24,FALSE),IF(I29=VLOOKUP(C29,'Valeurs Règlement Campagne'!$A$4:$AB$7,25,FALSE),VLOOKUP(C29,'Valeurs Règlement Campagne'!$A$4:$AB$7,25,FALSE),""))),1,0)+IF(VLOOKUP(C29,'Valeurs Règlement Campagne'!$A$4:$AB$7,24,FALSE)=IF(I29=VLOOKUP(C29,'Valeurs Règlement Campagne'!$A$4:$AB$7,23,FALSE),VLOOKUP(C29,'Valeurs Règlement Campagne'!$A$4:$AB$7,23,FALSE),IF(I29=VLOOKUP(C29,'Valeurs Règlement Campagne'!$A$4:$AB$7,24,FALSE),VLOOKUP(C29,'Valeurs Règlement Campagne'!$A$4:$AB$7,24,FALSE),IF(I29=VLOOKUP(C29,'Valeurs Règlement Campagne'!$A$4:$AB$7,25,FALSE),VLOOKUP(C29,'Valeurs Règlement Campagne'!$A$4:$AB$7,25,FALSE),""))),1,0)+IF(VLOOKUP(C29,'Valeurs Règlement Campagne'!$A$4:$AB$7,25,FALSE)=IF(I29=VLOOKUP(C29,'Valeurs Règlement Campagne'!$A$4:$AB$7,23,FALSE),VLOOKUP(C29,'Valeurs Règlement Campagne'!$A$4:$AB$7,23,FALSE),IF(I29=VLOOKUP(C29,'Valeurs Règlement Campagne'!$A$4:$AB$7,24,FALSE),VLOOKUP(C29,'Valeurs Règlement Campagne'!$A$4:$AB$7,24,FALSE),IF(I29=VLOOKUP(C29,'Valeurs Règlement Campagne'!$A$4:$AB$7,25,FALSE),VLOOKUP(C29,'Valeurs Règlement Campagne'!$A$4:$AB$7,25,FALSE),""))),1,0)),"Doublon",TRUE)))," "))))," ")</f>
        <v xml:space="preserve"> </v>
      </c>
      <c r="Y29" s="147" t="str" cm="1">
        <f t="array" ref="Y29">IFERROR(IF(OR(C29="",C29=" ")," ",IF(NOT(ISNUMBER(J29))," ",IF(E29="Inconnues",AND(J29&gt;=S29,J29&lt;=T29),IF(E29="Connues",IF('Valeurs Règlement Campagne'!$L$14="OUI",IF(IF(ABS(J29-VLOOKUP(C29,'Valeurs Règlement Campagne'!$A$4:$AB$7,26,FALSE))&lt;=2,VLOOKUP(C29,'Valeurs Règlement Campagne'!$A$4:$AB$7,26,FALSE),IF(ABS(J29-VLOOKUP(C29,'Valeurs Règlement Campagne'!$A$4:$AB$7,27,FALSE))&lt;=2,VLOOKUP(C29,'Valeurs Règlement Campagne'!$A$4:$AB$7,27,FALSE),IF(ABS(J29-VLOOKUP(C29,'Valeurs Règlement Campagne'!$A$4:$AB$7,28,FALSE))&lt;=2,VLOOKUP(C29,'Valeurs Règlement Campagne'!$A$4:$AB$7,28,FALSE),"")))="",FALSE,IF(COUNTIFS($C$6:C29,C29,$E$6:E29,"Connues",$J$6:J29,"&gt;="&amp;(IF(ABS(J29-VLOOKUP(C29,'Valeurs Règlement Campagne'!$A$4:$AB$7,26,FALSE))&lt;=2,VLOOKUP(C29,'Valeurs Règlement Campagne'!$A$4:$AB$7,26,FALSE),IF(ABS(J29-VLOOKUP(C29,'Valeurs Règlement Campagne'!$A$4:$AB$7,27,FALSE))&lt;=2,VLOOKUP(C29,'Valeurs Règlement Campagne'!$A$4:$AB$7,27,FALSE),IF(ABS(J29-VLOOKUP(C29,'Valeurs Règlement Campagne'!$A$4:$AB$7,28,FALSE))&lt;=2,VLOOKUP(C29,'Valeurs Règlement Campagne'!$A$4:$AB$7,28,FALSE),"")))-2),$J$6:J29,"&lt;="&amp;(IF(ABS(J29-VLOOKUP(C29,'Valeurs Règlement Campagne'!$A$4:$AB$7,26,FALSE))&lt;=2,VLOOKUP(C29,'Valeurs Règlement Campagne'!$A$4:$AB$7,26,FALSE),IF(ABS(J29-VLOOKUP(C29,'Valeurs Règlement Campagne'!$A$4:$AB$7,27,FALSE))&lt;=2,VLOOKUP(C29,'Valeurs Règlement Campagne'!$A$4:$AB$7,27,FALSE),IF(ABS(J29-VLOOKUP(C29,'Valeurs Règlement Campagne'!$A$4:$AB$7,28,FALSE))&lt;=2,VLOOKUP(C29,'Valeurs Règlement Campagne'!$A$4:$AB$7,28,FALSE),"")))+2))&gt;(IF(VLOOKUP(C29,'Valeurs Règlement Campagne'!$A$4:$AB$7,26,FALSE)=IF(ABS(J29-VLOOKUP(C29,'Valeurs Règlement Campagne'!$A$4:$AB$7,26,FALSE))&lt;=2,VLOOKUP(C29,'Valeurs Règlement Campagne'!$A$4:$AB$7,26,FALSE),IF(ABS(J29-VLOOKUP(C29,'Valeurs Règlement Campagne'!$A$4:$AB$7,27,FALSE))&lt;=2,VLOOKUP(C29,'Valeurs Règlement Campagne'!$A$4:$AB$7,27,FALSE),IF(ABS(J29-VLOOKUP(C29,'Valeurs Règlement Campagne'!$A$4:$AB$7,28,FALSE))&lt;=2,VLOOKUP(C29,'Valeurs Règlement Campagne'!$A$4:$AB$7,28,FALSE),""))),1,0)+IF(VLOOKUP(C29,'Valeurs Règlement Campagne'!$A$4:$AB$7,27,FALSE)=IF(ABS(J29-VLOOKUP(C29,'Valeurs Règlement Campagne'!$A$4:$AB$7,26,FALSE))&lt;=2,VLOOKUP(C29,'Valeurs Règlement Campagne'!$A$4:$AB$7,26,FALSE),IF(ABS(J29-VLOOKUP(C29,'Valeurs Règlement Campagne'!$A$4:$AB$7,27,FALSE))&lt;=2,VLOOKUP(C29,'Valeurs Règlement Campagne'!$A$4:$AB$7,27,FALSE),IF(ABS(J29-VLOOKUP(C29,'Valeurs Règlement Campagne'!$A$4:$AB$7,28,FALSE))&lt;=2,VLOOKUP(C29,'Valeurs Règlement Campagne'!$A$4:$AB$7,28,FALSE),""))),1,0)+IF(VLOOKUP(C29,'Valeurs Règlement Campagne'!$A$4:$AB$7,28,FALSE)=IF(ABS(J29-VLOOKUP(C29,'Valeurs Règlement Campagne'!$A$4:$AB$7,26,FALSE))&lt;=2,VLOOKUP(C29,'Valeurs Règlement Campagne'!$A$4:$AB$7,26,FALSE),IF(ABS(J29-VLOOKUP(C29,'Valeurs Règlement Campagne'!$A$4:$AB$7,27,FALSE))&lt;=2,VLOOKUP(C29,'Valeurs Règlement Campagne'!$A$4:$AB$7,27,FALSE),IF(ABS(J29-VLOOKUP(C29,'Valeurs Règlement Campagne'!$A$4:$AB$7,28,FALSE))&lt;=2,VLOOKUP(C29,'Valeurs Règlement Campagne'!$A$4:$AB$7,28,FALSE),""))),1,0)),"Doublon",TRUE)),IF(IF(J29=VLOOKUP(C29,'Valeurs Règlement Campagne'!$A$4:$AB$7,26,FALSE),VLOOKUP(C29,'Valeurs Règlement Campagne'!$A$4:$AB$7,26,FALSE),IF(J29=VLOOKUP(C29,'Valeurs Règlement Campagne'!$A$4:$AB$7,27,FALSE),VLOOKUP(C29,'Valeurs Règlement Campagne'!$A$4:$AB$7,27,FALSE),IF(J29=VLOOKUP(C29,'Valeurs Règlement Campagne'!$A$4:$AB$7,28,FALSE),VLOOKUP(C29,'Valeurs Règlement Campagne'!$A$4:$AB$7,28,FALSE),"")))="",FALSE,IF(COUNTIFS($C$6:C29,C29,$E$6:E29,"Connues",$J$6:J29,IF(J29=VLOOKUP(C29,'Valeurs Règlement Campagne'!$A$4:$AB$7,26,FALSE),VLOOKUP(C29,'Valeurs Règlement Campagne'!$A$4:$AB$7,26,FALSE),IF(J29=VLOOKUP(C29,'Valeurs Règlement Campagne'!$A$4:$AB$7,27,FALSE),VLOOKUP(C29,'Valeurs Règlement Campagne'!$A$4:$AB$7,27,FALSE),IF(J29=VLOOKUP(C29,'Valeurs Règlement Campagne'!$A$4:$AB$7,28,FALSE),VLOOKUP(C29,'Valeurs Règlement Campagne'!$A$4:$AB$7,28,FALSE),""))))&gt;(IF(VLOOKUP(C29,'Valeurs Règlement Campagne'!$A$4:$AB$7,26,FALSE)=IF(J29=VLOOKUP(C29,'Valeurs Règlement Campagne'!$A$4:$AB$7,26,FALSE),VLOOKUP(C29,'Valeurs Règlement Campagne'!$A$4:$AB$7,26,FALSE),IF(J29=VLOOKUP(C29,'Valeurs Règlement Campagne'!$A$4:$AB$7,27,FALSE),VLOOKUP(C29,'Valeurs Règlement Campagne'!$A$4:$AB$7,27,FALSE),IF(J29=VLOOKUP(C29,'Valeurs Règlement Campagne'!$A$4:$AB$7,28,FALSE),VLOOKUP(C29,'Valeurs Règlement Campagne'!$A$4:$AB$7,28,FALSE),""))),1,0)+IF(VLOOKUP(C29,'Valeurs Règlement Campagne'!$A$4:$AB$7,27,FALSE)=IF(J29=VLOOKUP(C29,'Valeurs Règlement Campagne'!$A$4:$AB$7,26,FALSE),VLOOKUP(C29,'Valeurs Règlement Campagne'!$A$4:$AB$7,26,FALSE),IF(J29=VLOOKUP(C29,'Valeurs Règlement Campagne'!$A$4:$AB$7,27,FALSE),VLOOKUP(C29,'Valeurs Règlement Campagne'!$A$4:$AB$7,27,FALSE),IF(J29=VLOOKUP(C29,'Valeurs Règlement Campagne'!$A$4:$AB$7,28,FALSE),VLOOKUP(C29,'Valeurs Règlement Campagne'!$A$4:$AB$7,28,FALSE),""))),1,0)+IF(VLOOKUP(C29,'Valeurs Règlement Campagne'!$A$4:$AB$7,28,FALSE)=IF(J29=VLOOKUP(C29,'Valeurs Règlement Campagne'!$A$4:$AB$7,26,FALSE),VLOOKUP(C29,'Valeurs Règlement Campagne'!$A$4:$AB$7,26,FALSE),IF(J29=VLOOKUP(C29,'Valeurs Règlement Campagne'!$A$4:$AB$7,27,FALSE),VLOOKUP(C29,'Valeurs Règlement Campagne'!$A$4:$AB$7,27,FALSE),IF(J29=VLOOKUP(C29,'Valeurs Règlement Campagne'!$A$4:$AB$7,28,FALSE),VLOOKUP(C29,'Valeurs Règlement Campagne'!$A$4:$AB$7,28,FALSE),""))),1,0)),"Doublon",TRUE)))," "))))," ")</f>
        <v xml:space="preserve"> </v>
      </c>
      <c r="Z29" s="328" t="str">
        <f t="shared" si="0"/>
        <v xml:space="preserve"> </v>
      </c>
      <c r="AA29" s="267"/>
      <c r="AB29" s="267" t="str">
        <f t="shared" si="1"/>
        <v xml:space="preserve"> </v>
      </c>
      <c r="AC29" s="267"/>
      <c r="AD29" s="267" t="str">
        <f t="shared" si="2"/>
        <v xml:space="preserve"> </v>
      </c>
      <c r="AE29" s="267"/>
      <c r="AF29" s="267" t="str">
        <f t="shared" si="3"/>
        <v xml:space="preserve"> </v>
      </c>
      <c r="AG29" s="317"/>
      <c r="AH29" s="50" t="str">
        <f t="shared" si="4"/>
        <v/>
      </c>
      <c r="AI29"/>
      <c r="AJ29"/>
      <c r="AK29"/>
      <c r="AL29"/>
      <c r="AM29"/>
    </row>
    <row r="30" spans="1:213" ht="19.75" customHeight="1" thickBot="1">
      <c r="A30" s="54"/>
      <c r="B30" s="55"/>
      <c r="C30" s="54"/>
      <c r="F30" s="56"/>
      <c r="G30" s="56"/>
      <c r="H30" s="56"/>
      <c r="I30" s="56"/>
      <c r="J30" s="56"/>
      <c r="K30" s="57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</row>
    <row r="31" spans="1:213" ht="27" customHeight="1">
      <c r="A31" s="54"/>
      <c r="B31" s="58" t="s">
        <v>25</v>
      </c>
      <c r="C31" s="59" t="str">
        <f>'Valeurs Règlement Campagne'!D8</f>
        <v>Inconnues</v>
      </c>
      <c r="D31" s="60" t="str">
        <f>'Valeurs Règlement Campagne'!N8</f>
        <v>Connues</v>
      </c>
      <c r="E31" s="61" t="s">
        <v>26</v>
      </c>
      <c r="F31" s="20" t="s">
        <v>27</v>
      </c>
      <c r="G31" s="26" t="s">
        <v>27</v>
      </c>
      <c r="H31" s="62" t="s">
        <v>27</v>
      </c>
      <c r="I31" s="56"/>
      <c r="J31" s="5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</row>
    <row r="32" spans="1:213" ht="27.25" customHeight="1">
      <c r="A32" s="63" t="str">
        <f>'Valeurs Règlement Campagne'!A4</f>
        <v>4 trispots 20 cm</v>
      </c>
      <c r="B32" s="64">
        <f>'Valeurs Règlement Campagne'!B4+'Valeurs Règlement Campagne'!C4</f>
        <v>6</v>
      </c>
      <c r="C32" s="65">
        <f>COUNTIFS($C6:$C29,A32,E6:E29,C31)</f>
        <v>0</v>
      </c>
      <c r="D32" s="66">
        <f>COUNTIFS($C6:$C29,A32,E6:E29,D31)</f>
        <v>0</v>
      </c>
      <c r="E32" s="67" t="str">
        <f>IF(C32=D32,IF(C32+D32=B32,"ok","incorrect"),"incorrect")</f>
        <v>incorrect</v>
      </c>
      <c r="F32" s="68" t="str">
        <f>IFERROR(AVERAGEIF(C6:C29,A32,F6:F29)," ")</f>
        <v xml:space="preserve"> </v>
      </c>
      <c r="G32" s="69" t="str">
        <f>IFERROR(AVERAGEIF(C6:C29,A32,G6:G29)," ")</f>
        <v xml:space="preserve"> </v>
      </c>
      <c r="H32" s="70" t="str">
        <f>IFERROR(AVERAGEIF(C6:C29,A32,H6:H29)," ")</f>
        <v xml:space="preserve"> </v>
      </c>
      <c r="I32" s="56"/>
      <c r="J32" s="56"/>
      <c r="L32" s="6"/>
      <c r="M32" s="6"/>
      <c r="N32" s="6"/>
      <c r="O32" s="6"/>
      <c r="V32" s="255" t="s">
        <v>80</v>
      </c>
      <c r="W32" s="256"/>
      <c r="X32" s="256"/>
      <c r="Y32" s="256"/>
      <c r="Z32" s="256"/>
      <c r="AA32" s="256"/>
      <c r="AB32" s="256"/>
      <c r="AC32" s="256"/>
      <c r="AD32" s="256"/>
      <c r="AE32" s="256"/>
      <c r="AF32" s="257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</row>
    <row r="33" spans="1:213" ht="20.75" customHeight="1">
      <c r="A33" s="71" t="str">
        <f>'Valeurs Règlement Campagne'!A5</f>
        <v>4 cibles de 40 cm</v>
      </c>
      <c r="B33" s="64">
        <f>'Valeurs Règlement Campagne'!B5+'Valeurs Règlement Campagne'!C5</f>
        <v>6</v>
      </c>
      <c r="C33" s="65">
        <f>COUNTIFS($C6:$C29,A33,E6:E29,C31)</f>
        <v>0</v>
      </c>
      <c r="D33" s="72">
        <f>COUNTIFS($C6:$C29,A33,E6:E29,D31)</f>
        <v>0</v>
      </c>
      <c r="E33" s="73" t="str">
        <f>IF(C33=D33,IF(C33+D33=B33,"ok","incorrect"),"incorrect")</f>
        <v>incorrect</v>
      </c>
      <c r="F33" s="74" t="str">
        <f>IFERROR(AVERAGEIF($C6:$C29,A33,F6:F29)," ")</f>
        <v xml:space="preserve"> </v>
      </c>
      <c r="G33" s="75" t="str">
        <f>IFERROR(AVERAGEIF($C6:$C29,A33,G6:G29)," ")</f>
        <v xml:space="preserve"> </v>
      </c>
      <c r="H33" s="76" t="str">
        <f>IFERROR(AVERAGEIF($C6:$C29,A33,H6:H29)," ")</f>
        <v xml:space="preserve"> </v>
      </c>
      <c r="I33" s="56"/>
      <c r="J33" s="56"/>
      <c r="L33" s="6"/>
      <c r="M33" s="6"/>
      <c r="N33" s="6"/>
      <c r="O33" s="6"/>
      <c r="V33" s="258"/>
      <c r="W33" s="259"/>
      <c r="X33" s="259"/>
      <c r="Y33" s="259"/>
      <c r="Z33" s="259"/>
      <c r="AA33" s="259"/>
      <c r="AB33" s="259"/>
      <c r="AC33" s="259"/>
      <c r="AD33" s="259"/>
      <c r="AE33" s="259"/>
      <c r="AF33" s="260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</row>
    <row r="34" spans="1:213" ht="20.75" customHeight="1">
      <c r="A34" s="63" t="str">
        <f>'Valeurs Règlement Campagne'!A6</f>
        <v>1 cible de 60 cm</v>
      </c>
      <c r="B34" s="64">
        <f>'Valeurs Règlement Campagne'!B6+'Valeurs Règlement Campagne'!C6</f>
        <v>6</v>
      </c>
      <c r="C34" s="65">
        <f>COUNTIFS($C6:$C29,A34,E6:E29,C31)</f>
        <v>0</v>
      </c>
      <c r="D34" s="66">
        <f>COUNTIFS($C6:$C29,A34,E6:E29,D31)</f>
        <v>0</v>
      </c>
      <c r="E34" s="73" t="str">
        <f>IF(C34=D34,IF(C34+D34=B34,"ok","incorrect"),"incorrect")</f>
        <v>incorrect</v>
      </c>
      <c r="F34" s="68" t="str">
        <f>IFERROR(AVERAGEIF($C6:$C29,A34,F6:F29)," ")</f>
        <v xml:space="preserve"> </v>
      </c>
      <c r="G34" s="69" t="str">
        <f>IFERROR(AVERAGEIF($C6:$C29,A34,G6:G29)," ")</f>
        <v xml:space="preserve"> </v>
      </c>
      <c r="H34" s="70" t="str">
        <f>IFERROR(AVERAGEIF($C6:$C29,A34,H6:H29)," ")</f>
        <v xml:space="preserve"> </v>
      </c>
      <c r="I34" s="56"/>
      <c r="J34" s="56"/>
      <c r="L34" s="6"/>
      <c r="M34" s="6"/>
      <c r="N34" s="6"/>
      <c r="O34" s="6"/>
      <c r="V34" s="261"/>
      <c r="W34" s="262"/>
      <c r="X34" s="262"/>
      <c r="Y34" s="262"/>
      <c r="Z34" s="262"/>
      <c r="AA34" s="262"/>
      <c r="AB34" s="262"/>
      <c r="AC34" s="262"/>
      <c r="AD34" s="262"/>
      <c r="AE34" s="262"/>
      <c r="AF34" s="263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</row>
    <row r="35" spans="1:213" ht="20.75" customHeight="1">
      <c r="A35" s="77" t="str">
        <f>'Valeurs Règlement Campagne'!A7</f>
        <v>1 cible de 80 cm</v>
      </c>
      <c r="B35" s="64">
        <f>'Valeurs Règlement Campagne'!B7+'Valeurs Règlement Campagne'!C7</f>
        <v>6</v>
      </c>
      <c r="C35" s="65">
        <f>COUNTIFS($C6:$C29,A35,E6:E29,C31)</f>
        <v>0</v>
      </c>
      <c r="D35" s="78">
        <f>COUNTIFS($C6:$C29,A35,E6:E29,D31)</f>
        <v>0</v>
      </c>
      <c r="E35" s="79" t="str">
        <f>IF(C35=D35,IF(C35+D35=B35,"ok","incorrect"),"incorrect")</f>
        <v>incorrect</v>
      </c>
      <c r="F35" s="80" t="str">
        <f>IFERROR(AVERAGEIF($C6:$C29,A35,F6:F29)," ")</f>
        <v xml:space="preserve"> </v>
      </c>
      <c r="G35" s="81" t="str">
        <f>IFERROR(AVERAGEIF($C6:$C29,A35,G6:G29)," ")</f>
        <v xml:space="preserve"> </v>
      </c>
      <c r="H35" s="82" t="str">
        <f>IFERROR(AVERAGEIF($C6:$C29,A35,H6:H29)," ")</f>
        <v xml:space="preserve"> </v>
      </c>
      <c r="I35" s="56"/>
      <c r="J35" s="5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</row>
    <row r="36" spans="1:213" ht="20.75" customHeight="1">
      <c r="A36" s="83"/>
      <c r="B36" s="84">
        <f>SUM(B32:B35)</f>
        <v>24</v>
      </c>
      <c r="C36" s="84">
        <f>SUM(C32:C35)</f>
        <v>0</v>
      </c>
      <c r="D36" s="84">
        <f>SUM(D32:D35)</f>
        <v>0</v>
      </c>
      <c r="F36" s="20" t="s">
        <v>29</v>
      </c>
      <c r="G36" s="26" t="s">
        <v>29</v>
      </c>
      <c r="H36" s="62" t="s">
        <v>29</v>
      </c>
      <c r="I36" s="56"/>
      <c r="J36" s="5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</row>
    <row r="37" spans="1:213" ht="20" customHeight="1">
      <c r="C37"/>
      <c r="E37" s="61" t="s">
        <v>31</v>
      </c>
      <c r="F37" s="68">
        <f>SUM(F6:F29)</f>
        <v>0</v>
      </c>
      <c r="G37" s="69">
        <f>SUM(G6:G29)</f>
        <v>0</v>
      </c>
      <c r="H37" s="70">
        <f>SUM(H6:H29)</f>
        <v>0</v>
      </c>
      <c r="I37" s="56"/>
      <c r="J37" s="56"/>
    </row>
    <row r="38" spans="1:213" ht="20" customHeight="1">
      <c r="A38" s="85" t="s">
        <v>30</v>
      </c>
      <c r="B38" s="107" t="str">
        <f>IF('Valeurs Règlement Campagne'!$L$14="OUI","Active","Inactive")</f>
        <v>Active</v>
      </c>
      <c r="C38" s="108"/>
      <c r="E38" s="86" t="s">
        <v>22</v>
      </c>
      <c r="F38" s="68">
        <f>SUMIF(E6:E29, "Inconnues", F6:F29)</f>
        <v>0</v>
      </c>
      <c r="G38" s="69">
        <f>SUMIF(E6:E29, "Inconnues", G6:G29)</f>
        <v>0</v>
      </c>
      <c r="H38" s="70">
        <f>SUMIF(E6:E29, "Inconnues", H6:H29)</f>
        <v>0</v>
      </c>
      <c r="I38" s="56"/>
      <c r="J38" s="56"/>
    </row>
    <row r="39" spans="1:213" ht="24" customHeight="1">
      <c r="B39" s="344" t="s">
        <v>32</v>
      </c>
      <c r="C39" s="345"/>
      <c r="D39" s="106">
        <f>'Valeurs Règlement Campagne'!D10</f>
        <v>300</v>
      </c>
      <c r="E39" s="88">
        <f>'Valeurs Règlement Campagne'!E10</f>
        <v>330</v>
      </c>
      <c r="F39" s="73" t="str">
        <f>IF(AND(F38&gt;=D39,F38&lt;=E39),"ok","hors fourchette")</f>
        <v>hors fourchette</v>
      </c>
      <c r="I39" s="56"/>
      <c r="J39" s="56"/>
    </row>
    <row r="40" spans="1:213" ht="23" customHeight="1">
      <c r="B40" s="346" t="s">
        <v>33</v>
      </c>
      <c r="C40" s="347"/>
      <c r="D40" s="106">
        <f>'Valeurs Règlement Campagne'!D11</f>
        <v>220</v>
      </c>
      <c r="E40" s="88">
        <f>'Valeurs Règlement Campagne'!E11</f>
        <v>244</v>
      </c>
      <c r="G40" s="73" t="str">
        <f>IF(AND(G38&gt;=D40,G38&lt;=E40),"ok","hors fourchette")</f>
        <v>hors fourchette</v>
      </c>
      <c r="I40" s="56"/>
      <c r="J40" s="56"/>
    </row>
    <row r="41" spans="1:213" ht="24" customHeight="1">
      <c r="B41" s="338" t="s">
        <v>34</v>
      </c>
      <c r="C41" s="339"/>
      <c r="D41" s="106">
        <f>'Valeurs Règlement Campagne'!D12</f>
        <v>192</v>
      </c>
      <c r="E41" s="88">
        <f>'Valeurs Règlement Campagne'!E12</f>
        <v>212</v>
      </c>
      <c r="H41" s="73" t="str">
        <f>IF(AND(H38&gt;=D41,H38&lt;=E41),"ok","hors fourchette")</f>
        <v>hors fourchette</v>
      </c>
      <c r="I41" s="56"/>
      <c r="J41" s="56"/>
    </row>
    <row r="42" spans="1:213" ht="20" customHeight="1">
      <c r="I42" s="56"/>
      <c r="J42" s="56"/>
    </row>
    <row r="43" spans="1:213" ht="20" customHeight="1">
      <c r="I43" s="56"/>
      <c r="J43" s="56"/>
    </row>
  </sheetData>
  <sheetProtection sheet="1" objects="1" scenarios="1"/>
  <mergeCells count="143">
    <mergeCell ref="A1:Y1"/>
    <mergeCell ref="A2:A4"/>
    <mergeCell ref="B2:B4"/>
    <mergeCell ref="C5:D5"/>
    <mergeCell ref="C2:D4"/>
    <mergeCell ref="E2:E4"/>
    <mergeCell ref="F2:J3"/>
    <mergeCell ref="L2:T2"/>
    <mergeCell ref="U2:Y3"/>
    <mergeCell ref="C17:D17"/>
    <mergeCell ref="C18:D18"/>
    <mergeCell ref="C19:D19"/>
    <mergeCell ref="C20:D20"/>
    <mergeCell ref="Z14:AA14"/>
    <mergeCell ref="Z17:AA17"/>
    <mergeCell ref="C6:D6"/>
    <mergeCell ref="C7:D7"/>
    <mergeCell ref="C8:D8"/>
    <mergeCell ref="C12:D12"/>
    <mergeCell ref="C9:D9"/>
    <mergeCell ref="Z7:AA7"/>
    <mergeCell ref="Z9:AA9"/>
    <mergeCell ref="Z13:AA13"/>
    <mergeCell ref="Z15:AA15"/>
    <mergeCell ref="Z2:AG3"/>
    <mergeCell ref="AH2:AH3"/>
    <mergeCell ref="L3:M3"/>
    <mergeCell ref="N3:O3"/>
    <mergeCell ref="P3:Q3"/>
    <mergeCell ref="S3:T3"/>
    <mergeCell ref="B41:C41"/>
    <mergeCell ref="C28:D28"/>
    <mergeCell ref="C29:D29"/>
    <mergeCell ref="C10:D10"/>
    <mergeCell ref="C11:D11"/>
    <mergeCell ref="C13:D13"/>
    <mergeCell ref="B39:C39"/>
    <mergeCell ref="B40:C40"/>
    <mergeCell ref="C14:D14"/>
    <mergeCell ref="C15:D15"/>
    <mergeCell ref="C22:D22"/>
    <mergeCell ref="C23:D23"/>
    <mergeCell ref="C24:D24"/>
    <mergeCell ref="C25:D25"/>
    <mergeCell ref="C16:D16"/>
    <mergeCell ref="C26:D26"/>
    <mergeCell ref="C27:D27"/>
    <mergeCell ref="C21:D21"/>
    <mergeCell ref="AB7:AC7"/>
    <mergeCell ref="AD7:AE7"/>
    <mergeCell ref="AF7:AG7"/>
    <mergeCell ref="Z8:AA8"/>
    <mergeCell ref="AB8:AC8"/>
    <mergeCell ref="AD8:AE8"/>
    <mergeCell ref="AF8:AG8"/>
    <mergeCell ref="Z5:AA5"/>
    <mergeCell ref="AB5:AC5"/>
    <mergeCell ref="AD5:AE5"/>
    <mergeCell ref="AF5:AG5"/>
    <mergeCell ref="Z6:AA6"/>
    <mergeCell ref="AB6:AC6"/>
    <mergeCell ref="AD6:AE6"/>
    <mergeCell ref="AF6:AG6"/>
    <mergeCell ref="AB11:AC11"/>
    <mergeCell ref="AD11:AE11"/>
    <mergeCell ref="AF11:AG11"/>
    <mergeCell ref="Z12:AA12"/>
    <mergeCell ref="AB12:AC12"/>
    <mergeCell ref="AD12:AE12"/>
    <mergeCell ref="AF12:AG12"/>
    <mergeCell ref="Z11:AA11"/>
    <mergeCell ref="AB9:AC9"/>
    <mergeCell ref="AD9:AE9"/>
    <mergeCell ref="AF9:AG9"/>
    <mergeCell ref="Z10:AA10"/>
    <mergeCell ref="AB10:AC10"/>
    <mergeCell ref="AD10:AE10"/>
    <mergeCell ref="AF10:AG10"/>
    <mergeCell ref="AB15:AC15"/>
    <mergeCell ref="AD15:AE15"/>
    <mergeCell ref="AF15:AG15"/>
    <mergeCell ref="Z16:AA16"/>
    <mergeCell ref="AB16:AC16"/>
    <mergeCell ref="AD16:AE16"/>
    <mergeCell ref="AF16:AG16"/>
    <mergeCell ref="AB13:AC13"/>
    <mergeCell ref="AD13:AE13"/>
    <mergeCell ref="AF13:AG13"/>
    <mergeCell ref="AB14:AC14"/>
    <mergeCell ref="AD14:AE14"/>
    <mergeCell ref="AF14:AG14"/>
    <mergeCell ref="Z19:AA19"/>
    <mergeCell ref="AB19:AC19"/>
    <mergeCell ref="AD19:AE19"/>
    <mergeCell ref="AF19:AG19"/>
    <mergeCell ref="AB20:AC20"/>
    <mergeCell ref="AD20:AE20"/>
    <mergeCell ref="AF20:AG20"/>
    <mergeCell ref="Z20:AA20"/>
    <mergeCell ref="AB17:AC17"/>
    <mergeCell ref="AD17:AE17"/>
    <mergeCell ref="AF17:AG17"/>
    <mergeCell ref="Z18:AA18"/>
    <mergeCell ref="AB18:AC18"/>
    <mergeCell ref="AD18:AE18"/>
    <mergeCell ref="AF18:AG18"/>
    <mergeCell ref="Z23:AA23"/>
    <mergeCell ref="AB23:AC23"/>
    <mergeCell ref="AD23:AE23"/>
    <mergeCell ref="AF23:AG23"/>
    <mergeCell ref="Z24:AA24"/>
    <mergeCell ref="AB24:AC24"/>
    <mergeCell ref="AD24:AE24"/>
    <mergeCell ref="AF24:AG24"/>
    <mergeCell ref="Z21:AA21"/>
    <mergeCell ref="AB21:AC21"/>
    <mergeCell ref="AD21:AE21"/>
    <mergeCell ref="AF21:AG21"/>
    <mergeCell ref="Z22:AA22"/>
    <mergeCell ref="AB22:AC22"/>
    <mergeCell ref="AD22:AE22"/>
    <mergeCell ref="AF22:AG22"/>
    <mergeCell ref="Z26:AA26"/>
    <mergeCell ref="AB26:AC26"/>
    <mergeCell ref="AD26:AE26"/>
    <mergeCell ref="AF26:AG26"/>
    <mergeCell ref="Z27:AA27"/>
    <mergeCell ref="AB27:AC27"/>
    <mergeCell ref="AD27:AE27"/>
    <mergeCell ref="AF27:AG27"/>
    <mergeCell ref="Z25:AA25"/>
    <mergeCell ref="AB25:AC25"/>
    <mergeCell ref="AD25:AE25"/>
    <mergeCell ref="AF25:AG25"/>
    <mergeCell ref="Z29:AA29"/>
    <mergeCell ref="AB29:AC29"/>
    <mergeCell ref="AD29:AE29"/>
    <mergeCell ref="AF29:AG29"/>
    <mergeCell ref="V32:AF34"/>
    <mergeCell ref="Z28:AA28"/>
    <mergeCell ref="AB28:AC28"/>
    <mergeCell ref="AD28:AE28"/>
    <mergeCell ref="AF28:AG28"/>
  </mergeCells>
  <conditionalFormatting sqref="B38">
    <cfRule type="expression" dxfId="12" priority="47">
      <formula>$B$38="Inactive"</formula>
    </cfRule>
    <cfRule type="expression" dxfId="11" priority="48">
      <formula>$B$38="active"</formula>
    </cfRule>
  </conditionalFormatting>
  <conditionalFormatting sqref="E32:E35">
    <cfRule type="expression" dxfId="8" priority="3">
      <formula>E32="ok"</formula>
    </cfRule>
    <cfRule type="expression" dxfId="7" priority="4">
      <formula>E32="incorrect"</formula>
    </cfRule>
  </conditionalFormatting>
  <conditionalFormatting sqref="U5:Y29">
    <cfRule type="containsText" dxfId="6" priority="15" operator="containsText" text="VRAI">
      <formula>NOT(ISERROR(SEARCH("VRAI",U5)))</formula>
    </cfRule>
  </conditionalFormatting>
  <conditionalFormatting sqref="U5:AG29">
    <cfRule type="containsText" dxfId="5" priority="7" operator="containsText" text="ok">
      <formula>NOT(ISERROR(SEARCH("ok",U5)))</formula>
    </cfRule>
    <cfRule type="containsText" dxfId="4" priority="13" stopIfTrue="1" operator="containsText" text="Doublon">
      <formula>NOT(ISERROR(SEARCH("Doublon",U5)))</formula>
    </cfRule>
    <cfRule type="containsText" dxfId="3" priority="14" operator="containsText" text="FAUX">
      <formula>NOT(ISERROR(SEARCH("FAUX",U5)))</formula>
    </cfRule>
  </conditionalFormatting>
  <conditionalFormatting sqref="AH5:AH29">
    <cfRule type="expression" dxfId="2" priority="16">
      <formula>$AH5="Obligatoire"</formula>
    </cfRule>
    <cfRule type="expression" dxfId="1" priority="17">
      <formula>$AH5="possible"</formula>
    </cfRule>
    <cfRule type="expression" dxfId="0" priority="18">
      <formula>$AH5="Manque Orange"</formula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A1B8FFD-CE1A-3B4F-A647-D346B3BCC75C}">
            <xm:f>OR(B6=" ",Organisateur!B6=B6)</xm:f>
            <x14:dxf>
              <font>
                <strike val="0"/>
                <color theme="2" tint="-9.9948118533890809E-2"/>
              </font>
              <fill>
                <patternFill>
                  <bgColor theme="0" tint="-0.499984740745262"/>
                </patternFill>
              </fill>
            </x14:dxf>
          </x14:cfRule>
          <x14:cfRule type="expression" priority="2" id="{797D0B46-9E48-D048-B529-085B58D27A7D}">
            <xm:f>AND(B6&lt;&gt;" ",B6&lt;&gt;Organisateur!B6)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B6:J29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394CF22-4F72-9A44-9530-FE5F72DFC66F}">
          <x14:formula1>
            <xm:f>'Valeurs Règlement Campagne'!$A$4:$A$7</xm:f>
          </x14:formula1>
          <xm:sqref>C6:D29</xm:sqref>
        </x14:dataValidation>
        <x14:dataValidation type="list" allowBlank="1" showInputMessage="1" showErrorMessage="1" xr:uid="{995D2F70-0C6C-1D4F-8CA4-480290C109AC}">
          <x14:formula1>
            <xm:f>'Valeurs Règlement Campagne'!$B$3:$C$3</xm:f>
          </x14:formula1>
          <xm:sqref>E6:E29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14"/>
  <sheetViews>
    <sheetView showGridLines="0" workbookViewId="0">
      <selection activeCell="J1" sqref="J1:L1"/>
    </sheetView>
  </sheetViews>
  <sheetFormatPr baseColWidth="10" defaultColWidth="16.33203125" defaultRowHeight="13"/>
  <cols>
    <col min="1" max="1" width="16.33203125" style="1" customWidth="1"/>
    <col min="2" max="2" width="9.33203125" style="1" customWidth="1"/>
    <col min="3" max="3" width="12.6640625" style="1" customWidth="1"/>
    <col min="4" max="5" width="6.33203125" style="1" customWidth="1"/>
    <col min="6" max="6" width="4.83203125" style="1" customWidth="1"/>
    <col min="7" max="7" width="5.1640625" style="1" customWidth="1"/>
    <col min="8" max="9" width="5.6640625" style="1" customWidth="1"/>
    <col min="10" max="13" width="7.1640625" style="1" customWidth="1"/>
    <col min="14" max="16" width="6.33203125" style="1" customWidth="1"/>
    <col min="17" max="19" width="4.6640625" style="1" customWidth="1"/>
    <col min="20" max="22" width="5.6640625" style="1" customWidth="1"/>
    <col min="23" max="24" width="7.1640625" style="1" customWidth="1"/>
    <col min="25" max="25" width="6.83203125" style="1" customWidth="1"/>
    <col min="26" max="28" width="5.1640625" style="1" customWidth="1"/>
    <col min="29" max="16384" width="16.33203125" style="1"/>
  </cols>
  <sheetData>
    <row r="1" spans="1:29" ht="27.75" customHeight="1" thickBot="1">
      <c r="A1" s="240" t="s">
        <v>81</v>
      </c>
      <c r="B1" s="240"/>
      <c r="C1" s="240"/>
      <c r="D1" s="240"/>
      <c r="E1" s="240"/>
      <c r="F1" s="240"/>
      <c r="G1" s="240"/>
      <c r="H1" s="240"/>
      <c r="I1" s="240"/>
      <c r="J1" s="247">
        <v>46235</v>
      </c>
      <c r="K1" s="247"/>
      <c r="L1" s="247"/>
      <c r="M1" s="16"/>
      <c r="AC1" s="144">
        <v>1</v>
      </c>
    </row>
    <row r="2" spans="1:29" ht="35" thickBot="1">
      <c r="A2" s="241" t="s">
        <v>82</v>
      </c>
      <c r="B2" s="242"/>
      <c r="C2" s="242"/>
      <c r="D2" s="115" t="s">
        <v>83</v>
      </c>
      <c r="E2" s="116" t="s">
        <v>83</v>
      </c>
      <c r="F2" s="117" t="s">
        <v>84</v>
      </c>
      <c r="G2" s="117" t="s">
        <v>84</v>
      </c>
      <c r="H2" s="118" t="s">
        <v>85</v>
      </c>
      <c r="I2" s="118" t="s">
        <v>85</v>
      </c>
      <c r="J2" s="17" t="s">
        <v>86</v>
      </c>
      <c r="K2" s="17" t="s">
        <v>86</v>
      </c>
      <c r="L2" s="119" t="s">
        <v>87</v>
      </c>
      <c r="M2" s="120" t="s">
        <v>87</v>
      </c>
      <c r="N2" s="115" t="s">
        <v>83</v>
      </c>
      <c r="O2" s="116" t="s">
        <v>83</v>
      </c>
      <c r="P2" s="116" t="s">
        <v>83</v>
      </c>
      <c r="Q2" s="117" t="s">
        <v>84</v>
      </c>
      <c r="R2" s="117" t="s">
        <v>84</v>
      </c>
      <c r="S2" s="117" t="s">
        <v>84</v>
      </c>
      <c r="T2" s="118" t="s">
        <v>85</v>
      </c>
      <c r="U2" s="118" t="s">
        <v>85</v>
      </c>
      <c r="V2" s="118" t="s">
        <v>85</v>
      </c>
      <c r="W2" s="17" t="s">
        <v>86</v>
      </c>
      <c r="X2" s="17" t="s">
        <v>86</v>
      </c>
      <c r="Y2" s="17" t="s">
        <v>88</v>
      </c>
      <c r="Z2" s="119" t="s">
        <v>87</v>
      </c>
      <c r="AA2" s="119" t="s">
        <v>87</v>
      </c>
      <c r="AB2" s="120" t="s">
        <v>87</v>
      </c>
      <c r="AC2" s="144">
        <v>2</v>
      </c>
    </row>
    <row r="3" spans="1:29" ht="15" customHeight="1">
      <c r="A3" s="10" t="s">
        <v>89</v>
      </c>
      <c r="B3" s="12" t="s">
        <v>22</v>
      </c>
      <c r="C3" s="114" t="s">
        <v>20</v>
      </c>
      <c r="D3" s="124" t="s">
        <v>90</v>
      </c>
      <c r="E3" s="125" t="s">
        <v>91</v>
      </c>
      <c r="F3" s="125" t="s">
        <v>90</v>
      </c>
      <c r="G3" s="125" t="s">
        <v>91</v>
      </c>
      <c r="H3" s="125" t="s">
        <v>90</v>
      </c>
      <c r="I3" s="125" t="s">
        <v>91</v>
      </c>
      <c r="J3" s="125" t="s">
        <v>90</v>
      </c>
      <c r="K3" s="125" t="s">
        <v>91</v>
      </c>
      <c r="L3" s="125" t="s">
        <v>90</v>
      </c>
      <c r="M3" s="126" t="s">
        <v>91</v>
      </c>
      <c r="N3" s="122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3"/>
      <c r="AC3" s="144">
        <v>3</v>
      </c>
    </row>
    <row r="4" spans="1:29" ht="14.75" customHeight="1">
      <c r="A4" s="11" t="s">
        <v>23</v>
      </c>
      <c r="B4" s="203">
        <v>3</v>
      </c>
      <c r="C4" s="204">
        <v>3</v>
      </c>
      <c r="D4" s="205">
        <v>10</v>
      </c>
      <c r="E4" s="206">
        <v>15</v>
      </c>
      <c r="F4" s="207">
        <v>5</v>
      </c>
      <c r="G4" s="207">
        <v>10</v>
      </c>
      <c r="H4" s="208">
        <v>5</v>
      </c>
      <c r="I4" s="208">
        <v>10</v>
      </c>
      <c r="J4" s="209">
        <v>5</v>
      </c>
      <c r="K4" s="209">
        <v>10</v>
      </c>
      <c r="L4" s="210">
        <v>5</v>
      </c>
      <c r="M4" s="211">
        <v>10</v>
      </c>
      <c r="N4" s="212">
        <v>10</v>
      </c>
      <c r="O4" s="213">
        <v>15</v>
      </c>
      <c r="P4" s="213">
        <v>20</v>
      </c>
      <c r="Q4" s="214">
        <v>5</v>
      </c>
      <c r="R4" s="214">
        <v>10</v>
      </c>
      <c r="S4" s="214">
        <v>15</v>
      </c>
      <c r="T4" s="215">
        <v>5</v>
      </c>
      <c r="U4" s="215">
        <v>10</v>
      </c>
      <c r="V4" s="215">
        <v>15</v>
      </c>
      <c r="W4" s="216">
        <v>5</v>
      </c>
      <c r="X4" s="216">
        <v>10</v>
      </c>
      <c r="Y4" s="216">
        <v>15</v>
      </c>
      <c r="Z4" s="217">
        <v>5</v>
      </c>
      <c r="AA4" s="217">
        <v>5</v>
      </c>
      <c r="AB4" s="218">
        <v>10</v>
      </c>
      <c r="AC4" s="145">
        <v>4</v>
      </c>
    </row>
    <row r="5" spans="1:29" ht="14.75" customHeight="1">
      <c r="A5" s="11" t="s">
        <v>24</v>
      </c>
      <c r="B5" s="219">
        <v>3</v>
      </c>
      <c r="C5" s="220">
        <v>3</v>
      </c>
      <c r="D5" s="212">
        <v>15</v>
      </c>
      <c r="E5" s="213">
        <v>25</v>
      </c>
      <c r="F5" s="214">
        <v>10</v>
      </c>
      <c r="G5" s="214">
        <v>20</v>
      </c>
      <c r="H5" s="215">
        <v>10</v>
      </c>
      <c r="I5" s="215">
        <v>15</v>
      </c>
      <c r="J5" s="216">
        <v>10</v>
      </c>
      <c r="K5" s="216">
        <v>15</v>
      </c>
      <c r="L5" s="217">
        <v>5</v>
      </c>
      <c r="M5" s="221">
        <v>15</v>
      </c>
      <c r="N5" s="212">
        <v>20</v>
      </c>
      <c r="O5" s="213">
        <v>25</v>
      </c>
      <c r="P5" s="213">
        <v>30</v>
      </c>
      <c r="Q5" s="214">
        <v>15</v>
      </c>
      <c r="R5" s="214">
        <v>20</v>
      </c>
      <c r="S5" s="214">
        <v>25</v>
      </c>
      <c r="T5" s="215">
        <v>10</v>
      </c>
      <c r="U5" s="215">
        <v>15</v>
      </c>
      <c r="V5" s="215">
        <v>20</v>
      </c>
      <c r="W5" s="216">
        <v>10</v>
      </c>
      <c r="X5" s="216">
        <v>15</v>
      </c>
      <c r="Y5" s="216">
        <v>20</v>
      </c>
      <c r="Z5" s="217">
        <v>10</v>
      </c>
      <c r="AA5" s="217">
        <v>10</v>
      </c>
      <c r="AB5" s="218">
        <v>15</v>
      </c>
      <c r="AC5" s="145">
        <v>5</v>
      </c>
    </row>
    <row r="6" spans="1:29" ht="14.75" customHeight="1">
      <c r="A6" s="11" t="s">
        <v>19</v>
      </c>
      <c r="B6" s="219">
        <v>3</v>
      </c>
      <c r="C6" s="220">
        <v>3</v>
      </c>
      <c r="D6" s="212">
        <v>20</v>
      </c>
      <c r="E6" s="213">
        <v>35</v>
      </c>
      <c r="F6" s="214">
        <v>15</v>
      </c>
      <c r="G6" s="214">
        <v>30</v>
      </c>
      <c r="H6" s="215">
        <v>15</v>
      </c>
      <c r="I6" s="215">
        <v>25</v>
      </c>
      <c r="J6" s="216">
        <v>15</v>
      </c>
      <c r="K6" s="216">
        <v>25</v>
      </c>
      <c r="L6" s="217">
        <v>10</v>
      </c>
      <c r="M6" s="221">
        <v>15</v>
      </c>
      <c r="N6" s="212">
        <v>35</v>
      </c>
      <c r="O6" s="213">
        <v>40</v>
      </c>
      <c r="P6" s="213">
        <v>45</v>
      </c>
      <c r="Q6" s="214">
        <v>30</v>
      </c>
      <c r="R6" s="214">
        <v>35</v>
      </c>
      <c r="S6" s="214">
        <v>40</v>
      </c>
      <c r="T6" s="215">
        <v>20</v>
      </c>
      <c r="U6" s="215">
        <v>25</v>
      </c>
      <c r="V6" s="215">
        <v>30</v>
      </c>
      <c r="W6" s="216">
        <v>20</v>
      </c>
      <c r="X6" s="216">
        <v>25</v>
      </c>
      <c r="Y6" s="216">
        <v>30</v>
      </c>
      <c r="Z6" s="217">
        <v>15</v>
      </c>
      <c r="AA6" s="217">
        <v>15</v>
      </c>
      <c r="AB6" s="218">
        <v>20</v>
      </c>
      <c r="AC6" s="145">
        <v>6</v>
      </c>
    </row>
    <row r="7" spans="1:29" ht="14.75" customHeight="1">
      <c r="A7" s="11" t="s">
        <v>21</v>
      </c>
      <c r="B7" s="222">
        <v>3</v>
      </c>
      <c r="C7" s="223">
        <v>3</v>
      </c>
      <c r="D7" s="212">
        <v>35</v>
      </c>
      <c r="E7" s="213">
        <v>55</v>
      </c>
      <c r="F7" s="214">
        <v>30</v>
      </c>
      <c r="G7" s="214">
        <v>45</v>
      </c>
      <c r="H7" s="215">
        <v>20</v>
      </c>
      <c r="I7" s="215">
        <v>35</v>
      </c>
      <c r="J7" s="216">
        <v>20</v>
      </c>
      <c r="K7" s="216">
        <v>30</v>
      </c>
      <c r="L7" s="217">
        <v>15</v>
      </c>
      <c r="M7" s="221">
        <v>20</v>
      </c>
      <c r="N7" s="224">
        <v>50</v>
      </c>
      <c r="O7" s="225">
        <v>55</v>
      </c>
      <c r="P7" s="225">
        <v>60</v>
      </c>
      <c r="Q7" s="226">
        <v>40</v>
      </c>
      <c r="R7" s="226">
        <v>45</v>
      </c>
      <c r="S7" s="226">
        <v>50</v>
      </c>
      <c r="T7" s="227">
        <v>30</v>
      </c>
      <c r="U7" s="227">
        <v>35</v>
      </c>
      <c r="V7" s="227">
        <v>40</v>
      </c>
      <c r="W7" s="228">
        <v>30</v>
      </c>
      <c r="X7" s="228">
        <v>30</v>
      </c>
      <c r="Y7" s="228">
        <v>30</v>
      </c>
      <c r="Z7" s="229">
        <v>20</v>
      </c>
      <c r="AA7" s="229">
        <v>20</v>
      </c>
      <c r="AB7" s="230">
        <v>20</v>
      </c>
      <c r="AC7" s="144">
        <v>7</v>
      </c>
    </row>
    <row r="8" spans="1:29" ht="14.75" customHeight="1">
      <c r="C8" s="6"/>
      <c r="D8" s="234" t="s">
        <v>22</v>
      </c>
      <c r="E8" s="235"/>
      <c r="F8" s="235"/>
      <c r="G8" s="235"/>
      <c r="H8" s="235"/>
      <c r="I8" s="235"/>
      <c r="J8" s="235"/>
      <c r="K8" s="235"/>
      <c r="L8" s="235"/>
      <c r="M8" s="236"/>
      <c r="N8" s="237" t="s">
        <v>20</v>
      </c>
      <c r="O8" s="238"/>
      <c r="P8" s="238"/>
      <c r="Q8" s="238"/>
      <c r="R8" s="238"/>
      <c r="S8" s="238"/>
      <c r="T8" s="238"/>
      <c r="U8" s="238"/>
      <c r="V8" s="238"/>
      <c r="W8" s="238"/>
      <c r="X8" s="238"/>
      <c r="Y8" s="238"/>
      <c r="Z8" s="238"/>
      <c r="AA8" s="238"/>
      <c r="AB8" s="239"/>
      <c r="AC8" s="144">
        <v>8</v>
      </c>
    </row>
    <row r="9" spans="1:29" ht="14.75" customHeight="1">
      <c r="A9" s="136">
        <v>1</v>
      </c>
      <c r="B9" s="136">
        <f>A9+1</f>
        <v>2</v>
      </c>
      <c r="C9" s="136">
        <f t="shared" ref="C9:K9" si="0">B9+1</f>
        <v>3</v>
      </c>
      <c r="D9" s="136">
        <f t="shared" si="0"/>
        <v>4</v>
      </c>
      <c r="E9" s="136">
        <f t="shared" si="0"/>
        <v>5</v>
      </c>
      <c r="F9" s="136">
        <f t="shared" si="0"/>
        <v>6</v>
      </c>
      <c r="G9" s="136">
        <f t="shared" si="0"/>
        <v>7</v>
      </c>
      <c r="H9" s="136">
        <f t="shared" si="0"/>
        <v>8</v>
      </c>
      <c r="I9" s="136">
        <f t="shared" si="0"/>
        <v>9</v>
      </c>
      <c r="J9" s="136">
        <f t="shared" si="0"/>
        <v>10</v>
      </c>
      <c r="K9" s="136">
        <f t="shared" si="0"/>
        <v>11</v>
      </c>
      <c r="L9" s="136">
        <f t="shared" ref="L9" si="1">K9+1</f>
        <v>12</v>
      </c>
      <c r="M9" s="136">
        <f t="shared" ref="M9" si="2">L9+1</f>
        <v>13</v>
      </c>
      <c r="N9" s="136">
        <f t="shared" ref="N9" si="3">M9+1</f>
        <v>14</v>
      </c>
      <c r="O9" s="136">
        <f t="shared" ref="O9" si="4">N9+1</f>
        <v>15</v>
      </c>
      <c r="P9" s="136">
        <f t="shared" ref="P9" si="5">O9+1</f>
        <v>16</v>
      </c>
      <c r="Q9" s="136">
        <f t="shared" ref="Q9" si="6">P9+1</f>
        <v>17</v>
      </c>
      <c r="R9" s="136">
        <f t="shared" ref="R9" si="7">Q9+1</f>
        <v>18</v>
      </c>
      <c r="S9" s="136">
        <f t="shared" ref="S9" si="8">R9+1</f>
        <v>19</v>
      </c>
      <c r="T9" s="136">
        <f t="shared" ref="T9" si="9">S9+1</f>
        <v>20</v>
      </c>
      <c r="U9" s="136">
        <f t="shared" ref="U9" si="10">T9+1</f>
        <v>21</v>
      </c>
      <c r="V9" s="136">
        <f t="shared" ref="V9" si="11">U9+1</f>
        <v>22</v>
      </c>
      <c r="W9" s="136">
        <f t="shared" ref="W9" si="12">V9+1</f>
        <v>23</v>
      </c>
      <c r="X9" s="136">
        <f t="shared" ref="X9" si="13">W9+1</f>
        <v>24</v>
      </c>
      <c r="Y9" s="136">
        <f t="shared" ref="Y9" si="14">X9+1</f>
        <v>25</v>
      </c>
      <c r="Z9" s="136">
        <f t="shared" ref="Z9" si="15">Y9+1</f>
        <v>26</v>
      </c>
      <c r="AA9" s="136">
        <f t="shared" ref="AA9" si="16">Z9+1</f>
        <v>27</v>
      </c>
      <c r="AB9" s="136">
        <f t="shared" ref="AB9" si="17">AA9+1</f>
        <v>28</v>
      </c>
    </row>
    <row r="10" spans="1:29" ht="14.75" customHeight="1">
      <c r="A10" s="4" t="s">
        <v>92</v>
      </c>
      <c r="B10" s="3">
        <f>SUM(B4:C7)</f>
        <v>24</v>
      </c>
      <c r="C10" s="4" t="s">
        <v>93</v>
      </c>
      <c r="D10" s="9">
        <v>300</v>
      </c>
      <c r="E10" s="9">
        <v>330</v>
      </c>
      <c r="G10" s="6"/>
      <c r="H10" s="6"/>
      <c r="I10" s="6"/>
      <c r="J10" s="6"/>
      <c r="K10" s="6"/>
      <c r="L10" s="6"/>
      <c r="M10" s="6"/>
    </row>
    <row r="11" spans="1:29" ht="13.5" customHeight="1">
      <c r="C11" s="2" t="s">
        <v>94</v>
      </c>
      <c r="D11" s="7">
        <v>220</v>
      </c>
      <c r="E11" s="7">
        <v>244</v>
      </c>
      <c r="H11" s="243" t="s">
        <v>95</v>
      </c>
      <c r="I11" s="243"/>
      <c r="J11" s="243"/>
      <c r="K11" s="243"/>
      <c r="L11" s="8">
        <v>0.25</v>
      </c>
    </row>
    <row r="12" spans="1:29" ht="14.75" customHeight="1">
      <c r="A12" s="18" t="s">
        <v>96</v>
      </c>
      <c r="D12" s="5">
        <v>192</v>
      </c>
      <c r="E12" s="5">
        <v>212</v>
      </c>
      <c r="H12" s="244" t="s">
        <v>97</v>
      </c>
      <c r="I12" s="244"/>
      <c r="J12" s="244"/>
      <c r="K12" s="244"/>
      <c r="L12" s="8">
        <v>1</v>
      </c>
    </row>
    <row r="13" spans="1:29" ht="30" customHeight="1">
      <c r="A13" s="18" t="s">
        <v>98</v>
      </c>
      <c r="E13" s="6"/>
      <c r="F13" s="6"/>
      <c r="G13" s="6"/>
      <c r="H13" s="245" t="s">
        <v>99</v>
      </c>
      <c r="I13" s="246"/>
      <c r="J13" s="246"/>
      <c r="K13" s="246"/>
      <c r="L13" s="14">
        <v>2</v>
      </c>
      <c r="M13" s="15" t="s">
        <v>100</v>
      </c>
    </row>
    <row r="14" spans="1:29" ht="32" customHeight="1">
      <c r="E14" s="231" t="s">
        <v>101</v>
      </c>
      <c r="F14" s="232"/>
      <c r="G14" s="232"/>
      <c r="H14" s="232"/>
      <c r="I14" s="232"/>
      <c r="J14" s="232"/>
      <c r="K14" s="233"/>
      <c r="L14" s="13" t="s">
        <v>96</v>
      </c>
    </row>
  </sheetData>
  <sheetProtection sheet="1" objects="1" scenarios="1"/>
  <mergeCells count="9">
    <mergeCell ref="E14:K14"/>
    <mergeCell ref="D8:M8"/>
    <mergeCell ref="N8:AB8"/>
    <mergeCell ref="A1:I1"/>
    <mergeCell ref="A2:C2"/>
    <mergeCell ref="H11:K11"/>
    <mergeCell ref="H12:K12"/>
    <mergeCell ref="H13:K13"/>
    <mergeCell ref="J1:L1"/>
  </mergeCells>
  <dataValidations count="1">
    <dataValidation type="list" allowBlank="1" showInputMessage="1" showErrorMessage="1" sqref="L14" xr:uid="{00000000-0002-0000-0300-000000000000}">
      <formula1>$A$12:$A$13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Organisateur</vt:lpstr>
      <vt:lpstr>Synthèse conformité</vt:lpstr>
      <vt:lpstr>Arbitre</vt:lpstr>
      <vt:lpstr>Valeurs Règlement Campagne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Frédéric Desplats</cp:lastModifiedBy>
  <dcterms:modified xsi:type="dcterms:W3CDTF">2026-10-06T10:37:07Z</dcterms:modified>
</cp:coreProperties>
</file>